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39" documentId="11_BD010D0D8589EDD98B9D950402D0FFA551D9F7FC" xr6:coauthVersionLast="47" xr6:coauthVersionMax="47" xr10:uidLastSave="{9DF420B2-D5E2-4719-8CF2-09E90226F7B2}"/>
  <bookViews>
    <workbookView xWindow="-120" yWindow="-120" windowWidth="29040" windowHeight="15720" tabRatio="655" activeTab="5" xr2:uid="{00000000-000D-0000-FFFF-FFFF00000000}"/>
  </bookViews>
  <sheets>
    <sheet name="Web of Science" sheetId="2" r:id="rId1"/>
    <sheet name="SCOPUS" sheetId="3" r:id="rId2"/>
    <sheet name="already in database" sheetId="4" r:id="rId3"/>
    <sheet name="removing dublicates" sheetId="1" r:id="rId4"/>
    <sheet name="Full-text screening NMR" sheetId="6" r:id="rId5"/>
    <sheet name="Full-text data_extraction" sheetId="7" r:id="rId6"/>
  </sheets>
  <definedNames>
    <definedName name="_xlnm._FilterDatabase" localSheetId="1" hidden="1">SCOPUS!$A$1:$Z$325</definedName>
    <definedName name="_xlnm._FilterDatabase" localSheetId="0" hidden="1">'Web of Science'!$A$1:$BT$127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127" i="2" l="1"/>
  <c r="BF127" i="2"/>
  <c r="BT126" i="2"/>
  <c r="BF126" i="2"/>
  <c r="BT125" i="2"/>
  <c r="BF125" i="2"/>
  <c r="BT124" i="2"/>
  <c r="BF124" i="2"/>
  <c r="BT123" i="2"/>
  <c r="BF123" i="2"/>
  <c r="BT122" i="2"/>
  <c r="BF122" i="2"/>
  <c r="BT121" i="2"/>
  <c r="BT120" i="2"/>
  <c r="BF120" i="2"/>
  <c r="BT119" i="2"/>
  <c r="BF119" i="2"/>
  <c r="BT118" i="2"/>
  <c r="BF118" i="2"/>
  <c r="BT117" i="2"/>
  <c r="BF117" i="2"/>
  <c r="BT116" i="2"/>
  <c r="BF116" i="2"/>
  <c r="BT115" i="2"/>
  <c r="BF115" i="2"/>
  <c r="BT114" i="2"/>
  <c r="BF114" i="2"/>
  <c r="BT113" i="2"/>
  <c r="BF113" i="2"/>
  <c r="BT112" i="2"/>
  <c r="BT111" i="2"/>
  <c r="BF111" i="2"/>
  <c r="BT110" i="2"/>
  <c r="BF110" i="2"/>
  <c r="BT109" i="2"/>
  <c r="BF109" i="2"/>
  <c r="BT108" i="2"/>
  <c r="BF108" i="2"/>
  <c r="BT107" i="2"/>
  <c r="BF107" i="2"/>
  <c r="BT106" i="2"/>
  <c r="BF106" i="2"/>
  <c r="BT105" i="2"/>
  <c r="BF105" i="2"/>
  <c r="BT104" i="2"/>
  <c r="BF104" i="2"/>
  <c r="BT103" i="2"/>
  <c r="BF103" i="2"/>
  <c r="BT102" i="2"/>
  <c r="BF102" i="2"/>
  <c r="BT101" i="2"/>
  <c r="BF101" i="2"/>
  <c r="BT100" i="2"/>
  <c r="BF100" i="2"/>
  <c r="BT99" i="2"/>
  <c r="BF99" i="2"/>
  <c r="BT98" i="2"/>
  <c r="BF98" i="2"/>
  <c r="BT97" i="2"/>
  <c r="BF97" i="2"/>
  <c r="BT96" i="2"/>
  <c r="BF96" i="2"/>
  <c r="BT95" i="2"/>
  <c r="BF95" i="2"/>
  <c r="BT94" i="2"/>
  <c r="BF94" i="2"/>
  <c r="BT93" i="2"/>
  <c r="BF93" i="2"/>
  <c r="BT92" i="2"/>
  <c r="BF92" i="2"/>
  <c r="BT91" i="2"/>
  <c r="BF91" i="2"/>
  <c r="BT90" i="2"/>
  <c r="BF90" i="2"/>
  <c r="BT89" i="2"/>
  <c r="BF89" i="2"/>
  <c r="BT88" i="2"/>
  <c r="BF88" i="2"/>
  <c r="BT87" i="2"/>
  <c r="BF87" i="2"/>
  <c r="BT86" i="2"/>
  <c r="BF86" i="2"/>
  <c r="BT85" i="2"/>
  <c r="BF85" i="2"/>
  <c r="BT84" i="2"/>
  <c r="BF84" i="2"/>
  <c r="BT83" i="2"/>
  <c r="BF83" i="2"/>
  <c r="BT82" i="2"/>
  <c r="BF82" i="2"/>
  <c r="BT81" i="2"/>
  <c r="BF81" i="2"/>
  <c r="BT80" i="2"/>
  <c r="BF80" i="2"/>
  <c r="BT79" i="2"/>
  <c r="BF79" i="2"/>
  <c r="BT78" i="2"/>
  <c r="BF78" i="2"/>
  <c r="BT77" i="2"/>
  <c r="BF77" i="2"/>
  <c r="BT76" i="2"/>
  <c r="BF76" i="2"/>
  <c r="BT75" i="2"/>
  <c r="BF75" i="2"/>
  <c r="BT74" i="2"/>
  <c r="BF74" i="2"/>
  <c r="BT73" i="2"/>
  <c r="BF73" i="2"/>
  <c r="BT72" i="2"/>
  <c r="BF72" i="2"/>
  <c r="BT71" i="2"/>
  <c r="BF71" i="2"/>
  <c r="BT70" i="2"/>
  <c r="BF70" i="2"/>
  <c r="BT69" i="2"/>
  <c r="BF69" i="2"/>
  <c r="BT68" i="2"/>
  <c r="BF68" i="2"/>
  <c r="BT67" i="2"/>
  <c r="BF67" i="2"/>
  <c r="BT66" i="2"/>
  <c r="BF66" i="2"/>
  <c r="BT65" i="2"/>
  <c r="BF65" i="2"/>
  <c r="BT64" i="2"/>
  <c r="BF64" i="2"/>
  <c r="BT63" i="2"/>
  <c r="BF63" i="2"/>
  <c r="BT62" i="2"/>
  <c r="BF62" i="2"/>
  <c r="BT61" i="2"/>
  <c r="BF61" i="2"/>
  <c r="BT60" i="2"/>
  <c r="BF60" i="2"/>
  <c r="BT59" i="2"/>
  <c r="BF59" i="2"/>
  <c r="BT58" i="2"/>
  <c r="BF58" i="2"/>
  <c r="BT57" i="2"/>
  <c r="BF57" i="2"/>
  <c r="BT56" i="2"/>
  <c r="BF56" i="2"/>
  <c r="BT55" i="2"/>
  <c r="BF55" i="2"/>
  <c r="BT54" i="2"/>
  <c r="BF54" i="2"/>
  <c r="BT53" i="2"/>
  <c r="BF53" i="2"/>
  <c r="BT52" i="2"/>
  <c r="BT51" i="2"/>
  <c r="BF51" i="2"/>
  <c r="BT50" i="2"/>
  <c r="BF50" i="2"/>
  <c r="BT49" i="2"/>
  <c r="BF49" i="2"/>
  <c r="BT48" i="2"/>
  <c r="BF48" i="2"/>
  <c r="BT47" i="2"/>
  <c r="BF47" i="2"/>
  <c r="BT46" i="2"/>
  <c r="BF46" i="2"/>
  <c r="BT45" i="2"/>
  <c r="BF45" i="2"/>
  <c r="BT44" i="2"/>
  <c r="BF44" i="2"/>
  <c r="BT43" i="2"/>
  <c r="BF43" i="2"/>
  <c r="BT42" i="2"/>
  <c r="BF42" i="2"/>
  <c r="BT41" i="2"/>
  <c r="BF41" i="2"/>
  <c r="BT40" i="2"/>
  <c r="BF40" i="2"/>
  <c r="BT39" i="2"/>
  <c r="BF39" i="2"/>
  <c r="BT38" i="2"/>
  <c r="BF38" i="2"/>
  <c r="BT37" i="2"/>
  <c r="BF37" i="2"/>
  <c r="BT36" i="2"/>
  <c r="BF36" i="2"/>
  <c r="BT35" i="2"/>
  <c r="BF35" i="2"/>
  <c r="BT34" i="2"/>
  <c r="BF34" i="2"/>
  <c r="BT33" i="2"/>
  <c r="BF33" i="2"/>
  <c r="BT32" i="2"/>
  <c r="BF32" i="2"/>
  <c r="BT31" i="2"/>
  <c r="BF31" i="2"/>
  <c r="BT30" i="2"/>
  <c r="BF30" i="2"/>
  <c r="BT29" i="2"/>
  <c r="BF29" i="2"/>
  <c r="BT28" i="2"/>
  <c r="BF28" i="2"/>
  <c r="BT27" i="2"/>
  <c r="BF27" i="2"/>
  <c r="BT26" i="2"/>
  <c r="BF26" i="2"/>
  <c r="BT25" i="2"/>
  <c r="BF25" i="2"/>
  <c r="BT24" i="2"/>
  <c r="BF24" i="2"/>
  <c r="BT23" i="2"/>
  <c r="BF23" i="2"/>
  <c r="BT22" i="2"/>
  <c r="BF22" i="2"/>
  <c r="BT21" i="2"/>
  <c r="BF21" i="2"/>
  <c r="BT20" i="2"/>
  <c r="BF20" i="2"/>
  <c r="BT19" i="2"/>
  <c r="BF19" i="2"/>
  <c r="BT18" i="2"/>
  <c r="BF18" i="2"/>
  <c r="BT17" i="2"/>
  <c r="BF17" i="2"/>
  <c r="BT16" i="2"/>
  <c r="BF16" i="2"/>
  <c r="BT15" i="2"/>
  <c r="BF15" i="2"/>
  <c r="BT14" i="2"/>
  <c r="BF14" i="2"/>
  <c r="BT13" i="2"/>
  <c r="BF13" i="2"/>
  <c r="BT12" i="2"/>
  <c r="BF12" i="2"/>
  <c r="BT11" i="2"/>
  <c r="BF11" i="2"/>
  <c r="BT10" i="2"/>
  <c r="BF10" i="2"/>
  <c r="BT9" i="2"/>
  <c r="BF9" i="2"/>
  <c r="BT8" i="2"/>
  <c r="BF8" i="2"/>
  <c r="BT7" i="2"/>
  <c r="BF7" i="2"/>
  <c r="BT6" i="2"/>
  <c r="BF6" i="2"/>
  <c r="BT5" i="2"/>
  <c r="BF5" i="2"/>
  <c r="BT4" i="2"/>
  <c r="BF4" i="2"/>
  <c r="BT3" i="2"/>
  <c r="BF3" i="2"/>
  <c r="BT2" i="2"/>
  <c r="BF2" i="2"/>
</calcChain>
</file>

<file path=xl/sharedStrings.xml><?xml version="1.0" encoding="utf-8"?>
<sst xmlns="http://schemas.openxmlformats.org/spreadsheetml/2006/main" count="18653" uniqueCount="8261">
  <si>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</si>
  <si>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</si>
  <si>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</si>
  <si>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</si>
  <si>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</si>
  <si>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</si>
  <si>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</si>
  <si>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</si>
  <si>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</si>
  <si>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</si>
  <si>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</si>
  <si>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</si>
  <si>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</si>
  <si>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</si>
  <si>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</si>
  <si>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</si>
  <si>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</si>
  <si>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</si>
  <si>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</si>
  <si>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</si>
  <si>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</si>
  <si>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</si>
  <si>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</si>
  <si>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</si>
  <si>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</si>
  <si>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</si>
  <si>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</si>
  <si>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</si>
  <si>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</si>
  <si>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</si>
  <si>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</si>
  <si>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</si>
  <si>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</si>
  <si>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</si>
  <si>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</si>
  <si>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</si>
  <si>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</si>
  <si>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</si>
  <si>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</si>
  <si>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</si>
  <si>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</si>
  <si>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</si>
  <si>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</si>
  <si>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</si>
  <si>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</si>
  <si>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</si>
  <si>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</si>
  <si>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</si>
  <si>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</si>
  <si>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</si>
  <si>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</si>
  <si>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</si>
  <si>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</si>
  <si>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</si>
  <si>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</si>
  <si>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</si>
  <si>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</si>
  <si>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</si>
  <si>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</si>
  <si>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</si>
  <si>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</si>
  <si>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</si>
  <si>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</si>
  <si>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</si>
  <si>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</si>
  <si>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</si>
  <si>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</si>
  <si>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</si>
  <si>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</si>
  <si>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</si>
  <si>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</si>
  <si>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</si>
  <si>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</si>
  <si>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Yang, JP; Mu, JP; Zhang, Y; Fu, CK; Dong, Q; Yang, YL; Wu, QG</t>
  </si>
  <si>
    <t/>
  </si>
  <si>
    <t>Yang, Jiaping; Mu, Junpeng; Zhang, Yu; Fu, Changkun; Dong, Qing; Yang, Yulian; Wu, Qinggui</t>
  </si>
  <si>
    <t>Initial Carbon Quality of Newly Shed Foliar Litter in an Alpine Forest from Proximate Analysis and 13C NMR Spectroscopy Perspectives</t>
  </si>
  <si>
    <t>FORESTS</t>
  </si>
  <si>
    <t>English</t>
  </si>
  <si>
    <t>Article</t>
  </si>
  <si>
    <t>litter C quality; soil C sequestration; dissolved organic C; acid-unhydrolyzable residues; litter decomposition</t>
  </si>
  <si>
    <t>SOIL ORGANIC-MATTER; CHEMICAL-CHANGES; FINE ROOTS; DECOMPOSITION; PLANT; HUMIFICATION; TERRESTRIAL; MANAGEMENT; DYNAMICS; HORIZONS</t>
  </si>
  <si>
    <t>The initial carbon (C) quality of plant litter is one of the major factors controlling the litter decomposition rate and regulating C sequestration, but a comprehensive understanding is still lacking. Here, we used proximate analysis and C-13 nuclear magnetic resonance (NMR) with spectral editing techniques to quantify the variations in the initial C quality for four dominant species (fir: Abies faxoniana Rehd. et Wils.; spruce: Picea asperata Mast; willow: Salix paraplesia Schneid; and rosa: Rosa omeiensis Rolfe.), including the organic compositions and C-based chemical structures of newly shed foliar litter over eight months in an alpine forest on the eastern Tibetan Plateau. The results indicated that the fractions of acid-soluble extractives (ASE) and acid-unhydrolyzable residues (AUR) were the main fractions of organic components, and aliphatic C and O-alkyl C were the main functional C groups for all plant species. Under the effects of the plant species, higher levels of ASE (37.62%) and aliphatic C (35.44%) were detected in newly shed rosa foliar litter, while higher levels of AUR (fir: 37.05%; spruce: 41.45%; and willow: 40.04%) and O-alkyl C (fir: 32.03%; spruce: 35.02%; and willow: 32.34%) were detected in newly shed fir, spruce and willow foliar litter. Moreover, the A/O-A and HB/HI ratios in rosa litter were 0.88 and 1.15, respectively, which were higher than those in fir, spruce and willow litter. The C quality of newly shed foliar litter varied seasonally due to the litter quality and environmental conditions, especially nitrogen (N), dissolved organic carbon (DOC), manganese (Mn) and monthly air temperature. We also found that C loss during 4-year litter decomposition was highly related to the aromatic C and phenolic C contents in newly shed foliar litter, suggesting that litter decomposition was strongly controlled by the initial recalcitrant C fractions. We conclude that the C quality of newly shed foliar litter in rosa might be structurally stable and more resistant to degradation than that of fir, spruce and willow, which contain abundant labile C fractions, and the initial recalcitrant C fractions are closely related to C loss during litter decomposition, which might contribute to soil C sequestration in alpine forests.</t>
  </si>
  <si>
    <t>[Yang, Jiaping; Mu, Junpeng; Dong, Qing; Yang, Yulian; Wu, Qinggui] Mianyang Normal Univ, Ecol Secur &amp; Protect Key Lab Sichuan Prov, Mianyang 621000, Sichuan, Peoples R China; [Zhang, Yu] Lanzhou Univ, Sch Management, Lanzhou 730000, Peoples R China; [Fu, Changkun] Sichuan Normal Univ, Coll Life Sci, Chengdu 610101, Peoples R China</t>
  </si>
  <si>
    <t>Mianyang Teachers' College; Lanzhou University; Sichuan Normal University</t>
  </si>
  <si>
    <t>Wu, QG (corresponding author), Mianyang Normal Univ, Ecol Secur &amp; Protect Key Lab Sichuan Prov, Mianyang 621000, Sichuan, Peoples R China.</t>
  </si>
  <si>
    <t>qgwu30@mtc.edu.cn</t>
  </si>
  <si>
    <t>杨, 佳萍/JFJ-7842-2023</t>
  </si>
  <si>
    <t>National Natural Science Foundation of China [31800521, 32022056, 31800373, 31922052, 32071747]; Fok Ying-Tong Education Foundation for Young Teachers [161101]; National Natural Science Foundation of Sichuan Province [2022NSFSC0087]; Key R&amp;D Program of Sichuan [18ZDYF0307]; Research Fund of Mianyang Normal University [QD2020A18]; Open Fund of Ecological Security and Protection Key Laboratory of Sichuan Province, Mianyang Normal University [ESP1807]</t>
  </si>
  <si>
    <t>National Natural Science Foundation of China(National Natural Science Foundation of China (NSFC)); Fok Ying-Tong Education Foundation for Young Teachers; National Natural Science Foundation of Sichuan Province; Key R&amp;D Program of Sichuan; Research Fund of Mianyang Normal University; Open Fund of Ecological Security and Protection Key Laboratory of Sichuan Province, Mianyang Normal University</t>
  </si>
  <si>
    <t>This work was supported by the National Natural Science Foundation of China (31800521, 32022056, 31800373, 31922052 and 32071747), the Fok Ying-Tong Education Foundation for Young Teachers (161101), the National Natural Science Foundation of Sichuan Province (2022NSFSC0087), the Key R&amp;D Program of Sichuan (18ZDYF0307), the Research Fund of Mianyang Normal University (QD2020A18), and the Open Fund of Ecological Security and Protection Key Laboratory of Sichuan Province, Mianyang Normal University (ESP1807).</t>
  </si>
  <si>
    <t>MDPI</t>
  </si>
  <si>
    <t>BASEL</t>
  </si>
  <si>
    <t>ST ALBAN-ANLAGE 66, CH-4052 BASEL, SWITZERLAND</t>
  </si>
  <si>
    <t>1999-4907</t>
  </si>
  <si>
    <t>Forests</t>
  </si>
  <si>
    <t>NOV</t>
  </si>
  <si>
    <t>10.3390/f13111886</t>
  </si>
  <si>
    <t>Forestry</t>
  </si>
  <si>
    <t>Science Citation Index Expanded (SCI-EXPANDED)</t>
  </si>
  <si>
    <t>6F3JR</t>
  </si>
  <si>
    <t>gold</t>
  </si>
  <si>
    <t>2023-10-11</t>
  </si>
  <si>
    <t>WOS:000883962200001</t>
  </si>
  <si>
    <t>Preston, CM; Trofymow, JA</t>
  </si>
  <si>
    <t>Canadian Intersite Decomposition E</t>
  </si>
  <si>
    <t>Variability in litter quality and its relationship to litter decay in Canadian forests</t>
  </si>
  <si>
    <t>CANADIAN JOURNAL OF BOTANY-REVUE CANADIENNE DE BOTANIQUE</t>
  </si>
  <si>
    <t>Klason lignin; C-13 CPMAS NMR; proximate analysis; litter decomposition; tannin; cutin; CIDET</t>
  </si>
  <si>
    <t>NUCLEAR-MAGNETIC-RESONANCE; NORTHERN VANCOUVER-ISLAND; WESTERN RED CEDAR; MASS-LOSS RATES; C-13 CPMAS NMR; DECOMPOSITION RATES; CROSS-POLARIZATION; ORGANIC-MATTER; NITROGEN DYNAMICS; STRUCTURAL UNITS</t>
  </si>
  <si>
    <t>Predicting the effects of climate change on litter decomposition requires an improved understanding of the link between organic composition and the parameters used to define litter quality. Carbon-13 nuclear magnetic resonance spectroscopy with cross-polarization and magic-angle spinning (CPMAS NMR) was used to characterize 36 foliar litters, including the species used in the Canadian Intersite Decomposition Experiment (CIDET), a Canada-wide long-term litter decomposition study. The litters showed a wide range of organic composition, qualitatively interpreted as the sum of component biopolymers (mainly carbohydrates, cutin, tannins, and lignin). Only weak correlations were found between NMR parameters and Klason lignin (KLIG); however, cluster analysis based on elemental, NMR, and proximate analysis gave good separation of botanical classes. NMR also had little predictive value for 3-year CIDET mass losses, which were negatively correlated with both KLIG and KLIG/N. Mass loss generally decreased in the following order: grass &gt; pioneer broad-leafed deciduous &gt; conifer (deciduous and evergreen) &gt; American beech (a fagaceae) &gt; wood. Predictive models for 3-year CIDET mass loss derived from linear regression with elemental, proximate, and NMR analyses were superior to those using only NMR parameters, with the best model based on KLIG, N, and Ca. Although providing no molecular-level understanding, KLIG integrates the most insoluble lignin, cutin, and tannin components. Limitations and possible improvements for NMR evaluation of litter quality are discussed.</t>
  </si>
  <si>
    <t>Nat Resources Canada, Canadian Forest Serv, Pacific Forestry Ctr, Victoria, BC V8Z 1M5, Canada</t>
  </si>
  <si>
    <t>Natural Resources Canada; Canadian Forest Service</t>
  </si>
  <si>
    <t>Preston, CM (corresponding author), Nat Resources Canada, Canadian Forest Serv, Pacific Forestry Ctr, 506 W Burnside Rd, Victoria, BC V8Z 1M5, Canada.</t>
  </si>
  <si>
    <t>cpreston@pfc.forestry.ca</t>
  </si>
  <si>
    <t>CANADIAN SCIENCE PUBLISHING</t>
  </si>
  <si>
    <t>OTTAWA</t>
  </si>
  <si>
    <t>65 AURIGA DR, SUITE 203, OTTAWA, ON K2E 7W6, CANADA</t>
  </si>
  <si>
    <t>0008-4026</t>
  </si>
  <si>
    <t>CAN J BOT</t>
  </si>
  <si>
    <t>Can. J. Bot.-Rev. Can. Bot.</t>
  </si>
  <si>
    <t>OCT</t>
  </si>
  <si>
    <t>10.1139/b00-101</t>
  </si>
  <si>
    <t>Plant Sciences</t>
  </si>
  <si>
    <t>376FJ</t>
  </si>
  <si>
    <t>WOS:000165447300004</t>
  </si>
  <si>
    <t>Bonanomi, G; Incerti, G; Giannino, F; Mingo, A; Lanzotti, V; Mazzoleni, S</t>
  </si>
  <si>
    <t>Bonanomi, Giuliano; Incerti, Guido; Giannino, Francesco; Mingo, Antonio; Lanzotti, Virginia; Mazzoleni, Stefano</t>
  </si>
  <si>
    <t>Litter quality assessed by solid state 13C NMR spectroscopy predicts decay rate better than C/N and Lignin/N ratios</t>
  </si>
  <si>
    <t>SOIL BIOLOGY &amp; BIOCHEMISTRY</t>
  </si>
  <si>
    <t>C-cycle; C stocks; Decomposition; Litterbag; Litter quality; Principal component regression; Proximate cellulose and lignin</t>
  </si>
  <si>
    <t>ORGANIC-MATTER; DECOMPOSITION; FOREST; NITROGEN; MODEL; CARBON; PLANT; ECOSYSTEMS; RESIDUES; PATTERNS</t>
  </si>
  <si>
    <t>Predictions of litter decomposition rates are critical for modelling biogeochemical cycling in terrestrial ecosystems and forecasting organic carbon and nutrient stock balances. Litter quality, besides climatic conditions, is recognized as a main factor affecting decay rates and it has been traditionally assessed by the C/N and lignin/N ratios of undecomposed materials. Here, solid state C-13 NMR spectroscopy and proximate chemical analysis have been used to characterize litter organic C in a litterbag experiment with 64 different litter types decomposing under controlled conditions of temperature and water content. A statistical comparative analysis provided evidence that C/N and lignin/N ratios, showing different trends of correlation with decay rates at different decomposition stages, can be used to describe the quality of undecomposed litter, but are unable to predict mass loss of already decomposed materials. A principal component regression (PCR) model based on C-13 NMR spectra, fitted and cross-validated by using either two randomly selected sets of litter types, showed highly fitting predictions of observed decay rates throughout the decomposition process. The simple ratio 70-75/52-57 corresponding to O-alkyl C of carbohydrates and methoxyl C of lignin, respectively, showed the highest correlation with decay rate among different tested parameters. These findings enhance our understanding of litter quality, and improve our ability to predict decomposition dynamics. The C-13 NMR-based 70-75/52-57 ratio is proposed as an alternative to C/N and lignin/N ratios for application in experimental and modelling work. (C) 2012 Elsevier Ltd. All rights reserved.</t>
  </si>
  <si>
    <t>[Bonanomi, Giuliano; Incerti, Guido; Mingo, Antonio; Mazzoleni, Stefano] Univ Naples Federico II, Dipartimento Arboricoltura Bot &amp; Patol Vegetale, I-80055 Naples, Italy; [Giannino, Francesco] Univ Naples Federico II, Dipartimento Ingn Agr &amp; Agron Terr, I-80055 Naples, Italy; [Lanzotti, Virginia] Univ Naples Federico II, Dipartimento Sci Alimenti, I-80055 Naples, Italy</t>
  </si>
  <si>
    <t>University of Naples Federico II; University of Naples Federico II; University of Naples Federico II</t>
  </si>
  <si>
    <t>Bonanomi, G (corresponding author), Univ Naples Federico II, Dipartimento Arboricoltura Bot &amp; Patol Vegetale, Via Univ 100, I-80055 Naples, Italy.</t>
  </si>
  <si>
    <t>giuliano.bonanomi@unina.it</t>
  </si>
  <si>
    <t>giannino, francesco/F-4168-2011; Incerti, Guido/O-5870-2019; Incerti, Guido/B-5106-2017</t>
  </si>
  <si>
    <t>giannino, francesco/0000-0001-6860-1767; Incerti, Guido/0000-0003-1288-8708; Incerti, Guido/0000-0003-1288-8708; BONANOMI, Giuliano/0000-0002-1831-4361; Mingo, Antonio/0000-0001-5473-4534</t>
  </si>
  <si>
    <t>PERGAMON-ELSEVIER SCIENCE LTD</t>
  </si>
  <si>
    <t>OXFORD</t>
  </si>
  <si>
    <t>THE BOULEVARD, LANGFORD LANE, KIDLINGTON, OXFORD OX5 1GB, ENGLAND</t>
  </si>
  <si>
    <t>0038-0717</t>
  </si>
  <si>
    <t>1879-3428</t>
  </si>
  <si>
    <t>SOIL BIOL BIOCHEM</t>
  </si>
  <si>
    <t>Soil Biol. Biochem.</t>
  </si>
  <si>
    <t>JAN</t>
  </si>
  <si>
    <t>SI</t>
  </si>
  <si>
    <t>10.1016/j.soilbio.2012.03.003</t>
  </si>
  <si>
    <t>Soil Science</t>
  </si>
  <si>
    <t>Agriculture</t>
  </si>
  <si>
    <t>065MW</t>
  </si>
  <si>
    <t>WOS:000313153600008</t>
  </si>
  <si>
    <t>Preston, CM; Trofymow, JA; Sayer, BG; Niu, JN</t>
  </si>
  <si>
    <t>C-13 nuclear magnetic resonance spectroscopy with cross-polarization and magic-angle spinning investigation of the proximate-analysis fractions used to assess litter quality in decomposition studies</t>
  </si>
  <si>
    <t>Klason lignin; C-13 CPMAS NMR; proximate analysis; litter quality; decomposition; tannin</t>
  </si>
  <si>
    <t>IONIZATION MASS-SPECTROMETRY; 2 MEDITERRANEAN ECOSYSTEMS; COASTAL MARINE-ENVIRONMENT; NEAR-INFRARED REFLECTANCE; NORTHERN VANCOUVER-ISLAND; SOIL ORGANIC-MATTER; NMR-SPECTROSCOPY; LEAF-LITTER; POLYMERIC PROANTHOCYANIDINS; QUANTITATIVE-ANALYSIS</t>
  </si>
  <si>
    <t>Proximate analysis is often used in decomposition studies to characterize the organic components of foliar litter. The percent weight residue remaining after extraction by nonpolar and polar solvents and H2SO4 hydrolysis (Klason lignin, KL) is commonly used as a measure of litter quality and a modelling parameter. While KL is associated with resistance to decay, its nature is not well understood and it has long been suspected that it incorporates nonlignin components. We used solid-state C-13 nuclear magnetic resonance (NMR) spectroscopy to characterize litter, extracted residue, and the KL fraction of five species. NMR shows that cutin and condensed tannin are both significant components of litter and its extraction residues, in addition to lignin and carbohydrate, Hydrolysis with H2SO4 removes carbohydrates and amino acids, leaving the KL fraction derived from cutin, tannin, and lignin. Tannin retention in KL was also demonstrated by a hydrolysis study of purified tannins and a brown-rot lignin, using both NMR and the proanthocyanidin assay for condensed tannins. Although the NMR results are qualitative at this stage, it is clear that KL has limited use as a parameter controlling litter decomposition, and that other biopolymers should not be ignored in conceptual models, chemical analysis, and experimental design.</t>
  </si>
  <si>
    <t>MCMASTER UNIV, DEPT CHEM, HAMILTON, ON L8S 4M1, CANADA</t>
  </si>
  <si>
    <t>McMaster University</t>
  </si>
  <si>
    <t>Preston, CM (corresponding author), FORESTRY CANADA, PACIFIC FORESTRY CTR, NAT RESOURCES CANADA, 506 W BURNSIDE RD, VICTORIA, BC V8Z 1M5, CANADA.</t>
  </si>
  <si>
    <t>SEP</t>
  </si>
  <si>
    <t>10.1139/b97-872</t>
  </si>
  <si>
    <t>YF053</t>
  </si>
  <si>
    <t>WOS:A1997YF05300019</t>
  </si>
  <si>
    <t>Quideau, SA; Graham, RC; Oh, SW; Hendrix, PF; Wasylishen, RE</t>
  </si>
  <si>
    <t>Leaf litter decomposition in a chaparral ecosystem, Southern California</t>
  </si>
  <si>
    <t>C-13 CPMAS NMR; proximate analysis; scanning electron microscopy; litter decomposition; chaparral; Mediterranean-type ecosystems; San Dimas experimental forest</t>
  </si>
  <si>
    <t>SOIL ORGANIC-MATTER; NUCLEAR-MAGNETIC-RESONANCE; SHRUB FOLIAGE; CPMAS NMR; QUALITY; VEGETATION; PINE; SPECTROSCOPY; CHEMISTRY; CELLULOSE</t>
  </si>
  <si>
    <t>Decomposition losses from leaves of three evergreen chaparral species, scrub oak (Quercus dumosa), ceanothus (Ceanothus crassifolius), and manzanita (Arctostaphylos glauca), were quantified over a 2-y field exposure using litterbags. Changes in ash-free dry mass, C, and N were monitored at 2- to 6-month intervals at four replicate sites composed of patches of these three chaparral species. Three proximate C fractions were extracted from fresh and decomposing litter samples: polar and non-polar extractives (EXT), acid-solubles (ACID), and acid-insolubles (KLIG). The chemical structure of fresh and decomposed litter was additionally characterized using high-resolution solid-state C-13 NMR spectroscopy, while morphological properties were examined by scanning electron microscopy (SEM). After 2 y, the litters had lost between 20.7% +/- 1.2 (Ceanothus) and 35.2% +/- 6.8 (Quercus) of their original ash-free dry mass. The manzanita decomposed at a significantly faster rate than the other two litter types during the first few months of field exposure. Yet, after 2 y, mass loss was greater for the oak. Differences in decomposition rates could not be accounted for based on a single litter quality index. Fresh manzanita exhibited a significantly higher N content, which could explain its initially faster decay rate. Fresh oak litter, on the other hand, had a relatively high ACID and O-alkyl C (O-ALK) content, which may have been responsible for its decay pattern. Fresh ceanothus contained a relatively low KLIG content, yet it decomposed more slowly than the two other species. The solid-state C-13 NMR spectra of the ceanothus litter had two peaks characteristic of proanthocyanidins, which likely contributed to the recalcitrance of this litter type. SEM revealed that ceanothus leaf surfaces were left nearly unchanged after field exposure. In comparison, the oak and manzanita leaf surfaces were pitted and covered by microbial growth to the point of being unrecognizable. Taken together, our results indicate that a combination of biological, physical and chemical factors need to be examined to clarify the different decomposition rates and patterns of these three chaparral species. (c) 2005 Elsevier Ltd. All rights reserved.</t>
  </si>
  <si>
    <t>Univ Alberta, Dept Renewable Resources, Edmonton, AB T6G 2E3, Canada; Univ Calif Riverside, Dept Environm Sci, Soil &amp; Water Sci Program, Riverside, CA 92521 USA; Univ Alberta, Dept Chem, Edmonton, AB T6G 2G2, Canada; Univ Georgia, Dept Crop &amp; Soil Sci, Athens, GA 30602 USA</t>
  </si>
  <si>
    <t>University of Alberta; University of California System; University of California Riverside; University of Alberta; University System of Georgia; University of Georgia</t>
  </si>
  <si>
    <t>Quideau, SA (corresponding author), Univ Alberta, Dept Renewable Resources, Edmonton, AB T6G 2E3, Canada.</t>
  </si>
  <si>
    <t>sylvie.quideau@ualberta.ca</t>
  </si>
  <si>
    <t>Quideau, Sylvie A/C-9646-2015</t>
  </si>
  <si>
    <t>Quideau, Sylvie A/0000-0002-2297-9024</t>
  </si>
  <si>
    <t>10.1016/j.soilbio.2005.01.031</t>
  </si>
  <si>
    <t>987EL</t>
  </si>
  <si>
    <t>WOS:000233501100002</t>
  </si>
  <si>
    <t>Bonanomi, G; De Filippis, F; Cesarano, G; La Storia, A; Zotti, M; Mazzoleni, S; Incerti, G</t>
  </si>
  <si>
    <t>Bonanomi, Giuliano; De Filippis, Francesca; Cesarano, Gaspare; La Storia, Antonietta; Zotti, Maurizio; Mazzoleni, Stefano; Incerti, Guido</t>
  </si>
  <si>
    <t>Linking bacterial and eukaryotic microbiota to litter chemistry: Combining next generation sequencing with 13C CPMAS NMR spectroscopy</t>
  </si>
  <si>
    <t>C/N; Microbiome; Lignin/N; Litter chemistry; Microbial diversity; Microbial succession</t>
  </si>
  <si>
    <t>BEECH LEAF-LITTER; ORGANIC-MATTER; COMMUNITY DYNAMICS; DECOMPOSITION; PLANT; NITROGEN; FUNGI; DECAY; COLONIZATION; ACANTHAMOEBA</t>
  </si>
  <si>
    <t>Microbial succession over decomposing litter is controlled by biotic interactions, dispersal limitation, grazing pressure, and substrate chemical changes. Recent evidence suggests that the changes in litter chemistry and microbiome during decomposition are interdependent. However, most previous studies separately addressed the microbial successional dynamics or the molecular changes of decomposing litter. Here, we combined litter chemical characterization by C-13] NMR spectroscopy with next generation sequencing to compare leaf litter chemistry and microbiome dynamics using 30 litter types, either fresh or decomposed for 30 and 180 days. We observed a decrease of cellulose and C/N ratio during decomposition, while lignin content and lignin/N ratio showed the opposite pattern. C-13 NMR revealed significant chemical changes as microbial decomposition was proceeding, with a decrease in O-alkyl C and an increase in alkyl C and methoxyl C relative abundances. Overall, bacterial and eukaryotic taxonomical richness increased with litter age. Among Bacteria, Proteobacteria dominated all undecomposed litters but this group was progressively replaced by members of Actinobacteria, Bacteroidetes, and Firmicutes. Nitrogen-fixing genera such as Beijerinckia and Rhizobium occurred both in undecomposed as well as in aged litters. Among Eukarya, fungi belonging to the Ascomycota phylum were dominant in undecomposed litter with the typical phyllospheric genus Aureobasiditun. In aged litters, phyllospheric species were replaced by zygomycetes and other ascomycetous and basidiomycetous fungi. Our analysis of decomposing litter highlighted an unprecedented, widespread occurrence of protists belonging to the Amebozoa and Cercozoa. Correlation network analysis showed that microbial communities are non-randomly structured, showing strikingly distinct composition in relation to litter chemistry. Our data demonstrate that the importance of litter chemistry in shaping microbial community structure increased during the decomposition process, being of little importance for freshly fallen leaves.</t>
  </si>
  <si>
    <t>[Bonanomi, Giuliano; De Filippis, Francesca; Cesarano, Gaspare; La Storia, Antonietta; Zotti, Maurizio; Mazzoleni, Stefano] Univ Naples Federico II, Dept Agr Sci, Via Univ 100, I-80055 Portici, NA, Italy; [Bonanomi, Giuliano; De Filippis, Francesca; Mazzoleni, Stefano] Univ Naples Federico II, Task Force Microbiome Studies, Naples, Italy; [Incerti, Guido] Univ Udine, Dept Agri Food Environm &amp; Anim Sci, Di4A, Via Sci 206, I-33100 Udine, Italy</t>
  </si>
  <si>
    <t>University of Naples Federico II; University of Naples Federico II; University of Udine</t>
  </si>
  <si>
    <t>Bonanomi, G (corresponding author), Univ Naples Federico II, Dept Agr Sci, Via Univ 100, I-80055 Portici, NA, Italy.</t>
  </si>
  <si>
    <t>Incerti, Guido/O-5870-2019; De Filippis, Francesca/K-3816-2016</t>
  </si>
  <si>
    <t>Incerti, Guido/0000-0003-1288-8708; De Filippis, Francesca/0000-0002-3474-2884; Zotti, Maurizio/0000-0001-5540-9477; Cesarano, Gaspare/0000-0002-6816-5026; BONANOMI, Giuliano/0000-0002-1831-4361</t>
  </si>
  <si>
    <t>FEB</t>
  </si>
  <si>
    <t>10.1016/j.soilbio.2018.11.013</t>
  </si>
  <si>
    <t>HK1JL</t>
  </si>
  <si>
    <t>Green Published</t>
  </si>
  <si>
    <t>WOS:000457661000012</t>
  </si>
  <si>
    <t>Yao, B; Zeng, XY; Pang, L; Kong, XS; Tian, K; Ji, YL; Sun, SC; Tian, XJ</t>
  </si>
  <si>
    <t>Yao, Bei; Zeng, Xiaoyi; Pang, Lu; Kong, Xiangshi; Tian, Kai; Ji, Yanli; Sun, Shucun; Tian, Xingjun</t>
  </si>
  <si>
    <t>The Photodegradation of Lignin Methoxyl C Promotes Fungal Decomposition of Lignin Aromatic C Measured with 13C-CPMAS NMR</t>
  </si>
  <si>
    <t>JOURNAL OF FUNGI</t>
  </si>
  <si>
    <t>photodegradation; litter; UV; lignin; fungal decomposition; C-13-CPMAS NMR</t>
  </si>
  <si>
    <t>UV-B RADIATION; MICROBIAL COMMUNITY COMPOSITION; SURFACE LITTER DECOMPOSITION; ULTRAVIOLET-RADIATION; ORGANIC-MATTER; PRECIPITATION; NITROGEN; EXPOSURE; CARBON; SPECTROSCOPY</t>
  </si>
  <si>
    <t>Solar radiation has been regarded as a driver of litter decomposition in arid and semiarid ecosystems. Photodegradation of litter organic carbon (C) depends on chemical composition and water availability. However, the chemical changes in organic C that respond to solar radiation interacting with water pulses remain unknown. To explain changes in the chemical components of litter organic C exposed to UV-B, UV-A, and photosynthetically active radiation (PAR) mediated by water pulses, we measured the chemistry of marcescent Lindera glauca leaf litter by solid-state C-13 cross-polarization magic angle spinning (CPMAS) nuclear magnetic resonance (NMR) over 494 days of litter decomposition with a microcosm experiment. Abiotic and biotic factors regulated litter decomposition via three pathways: first, photochemical mineralization of lignin methoxyl C rather than aromatic C exposed to UV radiation; second, the biological oxidation and leaching of cellulose O-alkyl C exposed to PAR and UV radiation interacts with water pulses; and third, the photopriming effect of UV radiation on lignin aromatic C rather than cellulose O-alkyl C under the interaction between radiation and water pulses. The robust decomposition index that explained the changes in the mass loss was the ratio of aromatic C to O-alkyl C (AR/OA) under radiation, but the ratio of hydrophobic to hydrophilic C (hydrophobicity), the carbohydrate C to methoxyl C ratio (CC/MC), and the alkyl C to O-alkyl C ratio (A/OA) under radiation were mediated by water pulses. Moreover, the photopriming effect and water availability promoted the potential activities of peroxidase and phenol oxidase associated with lignin degradation secreted by fungi. Our results suggest that direct photodegradation of lignin methoxyl C increases microbial accessibility to lignin aromatic C. Photo-oxidized compounds might be an additional C pool to regulate the stability of the soil C pool derived from plant litter by degrading lignin methoxyl and aromatic C.</t>
  </si>
  <si>
    <t>[Yao, Bei; Zeng, Xiaoyi; Pang, Lu; Kong, Xiangshi; Tian, Kai; Ji, Yanli; Sun, Shucun; Tian, Xingjun] Nanjing Univ, Sch Life Sci, Nanjing 210023, Peoples R China; [Tian, Xingjun] Nanjing Forestry Univ, Coinnovat Ctr Sustainable Forestry Southern China, Nanjing 210037, Peoples R China</t>
  </si>
  <si>
    <t>Nanjing University; Nanjing Forestry University</t>
  </si>
  <si>
    <t>Tian, XJ (corresponding author), Nanjing Univ, Sch Life Sci, Nanjing 210023, Peoples R China.;Tian, XJ (corresponding author), Nanjing Forestry Univ, Coinnovat Ctr Sustainable Forestry Southern China, Nanjing 210037, Peoples R China.</t>
  </si>
  <si>
    <t>tianxj@nju.edu.cn</t>
  </si>
  <si>
    <t>Tian, Kai/0000-0002-7049-0549; Tian, Xingjun/0000-0002-0251-2582; Kong, Xiangshi/0000-0003-3541-5663; Sun, Shucun/0000-0003-0748-8048; Yao, Bei/0000-0001-6434-1806</t>
  </si>
  <si>
    <t>State Key Program of the National Natural Science Foundation of China [31530007]; National Key Research and Development Program of the Ministry of Science and Technology of China [2016YFD0600204]; National Natural Science Foundation of China [31530007, 32160356]; Strategic Priority Research Program of the Chinese Academy of Sciences [XDA19050400]; Key Program of Scientific Research projects of Hunan Provincial Education Department [21A0334]; Jiangsu Forestry Science and technology innovation and promotion project [LYKJ [2021]16]</t>
  </si>
  <si>
    <t>State Key Program of the National Natural Science Foundation of China(National Natural Science Foundation of China (NSFC)); National Key Research and Development Program of the Ministry of Science and Technology of China; National Natural Science Foundation of China(National Natural Science Foundation of China (NSFC)); Strategic Priority Research Program of the Chinese Academy of Sciences(Chinese Academy of Sciences); Key Program of Scientific Research projects of Hunan Provincial Education Department; Jiangsu Forestry Science and technology innovation and promotion project</t>
  </si>
  <si>
    <t>This research was funded by the following projects: the State Key Program of the National Natural Science Foundation of China (31530007), the National Key Research and Development Program of the Ministry of Science and Technology of China (2016YFD0600204), the National Natural Science Foundation of China (31870598), Strategic Priority Research Program of the Chinese Academy of Sciences (A) (XDA19050400), the National Natural Science Foundation of China (32160356), the Key Program of Scientific Research projects of Hunan Provincial Education Department (21A0334), and the Jiangsu Forestry Science and technology innovation and promotion project (LYKJ [2021]16).</t>
  </si>
  <si>
    <t>2309-608X</t>
  </si>
  <si>
    <t>J FUNGI</t>
  </si>
  <si>
    <t>J. Fungi</t>
  </si>
  <si>
    <t>10.3390/jof8090900</t>
  </si>
  <si>
    <t>Microbiology; Mycology</t>
  </si>
  <si>
    <t>4Q9GR</t>
  </si>
  <si>
    <t>Green Published, gold</t>
  </si>
  <si>
    <t>WOS:000856383500001</t>
  </si>
  <si>
    <t>Carteni, F; Sarker, TC; Bonanomi, G; Cesarano, G; Esposito, A; Incerti, G; Mazzoleni, S; Lanzotti, V; Giannino, F</t>
  </si>
  <si>
    <t>Carteni, Fabrizio; Sarker, Tushar C.; Bonanomi, Giuliano; Cesarano, Gaspare; Esposito, Alfonso; Incerti, Guido; Mazzoleni, Stefano; Lanzotti, Virginia; Giannino, Francesco</t>
  </si>
  <si>
    <t>Linking plant phytochemistry to soil processes and functions: the usefulness of 13C NMR spectroscopy</t>
  </si>
  <si>
    <t>PHYTOCHEMISTRY REVIEWS</t>
  </si>
  <si>
    <t>Article; Proceedings Paper</t>
  </si>
  <si>
    <t>Phytochemical-Society-of-Europe Symposium on New and Old Phytochemicals - Their Role in Ecology, Veterinary and Welfare</t>
  </si>
  <si>
    <t>SEP 17-20, 2017</t>
  </si>
  <si>
    <t>Chieti, ITALY</t>
  </si>
  <si>
    <t>Phytochem Soc Europe</t>
  </si>
  <si>
    <t>Soil microbiome; Litter decomposition; Soil structural stability; Phytoxicity; Disease suppression; Soil water repellency; Soil fungistasis</t>
  </si>
  <si>
    <t>SOLID-STATE C-13; NUCLEAR-MAGNETIC-RESONANCE; LEAF-LITTER DECOMPOSITION; ORGANIC-MATTER; WATER-REPELLENCY; HUMIC SUBSTANCES; MOLECULAR CHARACTERIZATION; MICROBIAL COMMUNITIES; SYSTEMIC RESISTANCE; AGGREGATE STABILITY</t>
  </si>
  <si>
    <t>The organic matter cycle is one of the most fundamental processes in ecosystems affecting the soil and controlling its functions. The soil complex microbiome is made up of thousands of bacterial and hundreds of fungal strains that coexist on the many different available organic carbon sources. In natural plant communities, freshly fallen leaf-litter and dead roots are subject to decomposition by a complex food-web composed of both microbial saprotrophs and invertebrate detritivores. The litter chemical composition varies dramatically among species in relation to plant life forms (conifer, broadleaf, nitrogen-fixing, graminoid) and, within species, with plant organs (leaf, root, woody tissues). This paper reviews the usefulness of advanced chemical technologies to study the composition of both plant litter and organic amendments, supporting the description of their mechanism of action and attention to their potential applications. First, a critical review is presented on the limitations of C/N and lignin/N ratios, still widely used as basic indicators of litter chemistry. Second, the potential of the solid state C-13-CPMAS NMR is reported as a powerful tool to assess the chemical composition of both litter and organic amendments. Finally, six different study cases are reported to provide evidence of the usefulness of such metabolomic approach for the description of organic matter chemistry aimed to an effective prediction of its impact on soil ecosystem functions.</t>
  </si>
  <si>
    <t>[Carteni, Fabrizio; Sarker, Tushar C.; Bonanomi, Giuliano; Cesarano, Gaspare; Mazzoleni, Stefano; Lanzotti, Virginia; Giannino, Francesco] Univ Naples Federico II, Dept Agr Sci, Via Univ 100, I-80055 Portici, NA, Italy; [Esposito, Alfonso] Univ Trento, Ctr Integrat Biol, Trento, Italy; [Incerti, Guido] Univ Udine, Dept Agrifood Anim &amp; Environm Sci, Di4A, Via Sci 206, I-33100 Udine, Italy</t>
  </si>
  <si>
    <t>University of Naples Federico II; University of Trento; University of Udine</t>
  </si>
  <si>
    <t>Giannino, F (corresponding author), Univ Naples Federico II, Dept Agr Sci, Via Univ 100, I-80055 Portici, NA, Italy.</t>
  </si>
  <si>
    <t>giannino@unina.it</t>
  </si>
  <si>
    <t>giannino, francesco/F-4168-2011; Esposito, Alfonso/GYU-1260-2022; Sarker, Tushar C./AFU-7429-2022; Incerti, Guido/O-5870-2019</t>
  </si>
  <si>
    <t>giannino, francesco/0000-0001-6860-1767; Esposito, Alfonso/0000-0003-0726-5290; Sarker, Tushar C./0000-0003-4629-3905; Incerti, Guido/0000-0003-1288-8708; BONANOMI, Giuliano/0000-0002-1831-4361</t>
  </si>
  <si>
    <t>SPRINGER</t>
  </si>
  <si>
    <t>DORDRECHT</t>
  </si>
  <si>
    <t>VAN GODEWIJCKSTRAAT 30, 3311 GZ DORDRECHT, NETHERLANDS</t>
  </si>
  <si>
    <t>1568-7767</t>
  </si>
  <si>
    <t>1572-980X</t>
  </si>
  <si>
    <t>PHYTOCHEM REV</t>
  </si>
  <si>
    <t>Phytochem. Rev.</t>
  </si>
  <si>
    <t>AUG</t>
  </si>
  <si>
    <t>10.1007/s11101-018-9560-6</t>
  </si>
  <si>
    <t>Science Citation Index Expanded (SCI-EXPANDED); Conference Proceedings Citation Index - Science (CPCI-S)</t>
  </si>
  <si>
    <t>GQ8JX</t>
  </si>
  <si>
    <t>WOS:000442001300010</t>
  </si>
  <si>
    <t>Hishinuma, T; Osono, T; Fukasawa, Y; Azuma, JI; Takeda, H</t>
  </si>
  <si>
    <t>Hishinuma, T.; Osono, T.; Fukasawa, Y.; Azuma, J. I.; Takeda, H.</t>
  </si>
  <si>
    <t>Application of 13C NMR spectroscopy to characterize organic chemical components of decomposing coarse woody debris from different climatic regions</t>
  </si>
  <si>
    <t>ANNALS OF FOREST RESEARCH</t>
  </si>
  <si>
    <t>Carbon-13 nuclear magnetic resonance spectroscopy; coarse woody debris; lignin; decomposition; wood</t>
  </si>
  <si>
    <t>MAGNETIC-RESONANCE-SPECTROSCOPY; LEAF-LITTER; CROSS-POLARIZATION; NUTRIENT DYNAMICS; FOREST FLOOR; TEMPERATE; DECAY; SOIL; ACCUMULATION; RELEASE</t>
  </si>
  <si>
    <t>Solid-state C-13 nuclear magnetic resonance (NMR) spectroscopy was applied to coarse woody debris (CWD) in different stages of decomposition and collected from forest floor of a subtropical, a cool temperate, and a subalpine forest in Japan. The purpose was to test its applicability to characterize organic chemical composition of CWD of broad-leaved and coniferous trees from different climatic conditions. O-alkyl-C, mainly representing carbohydrates, was the predominant component of CWD at the three sites, accounting for 43.5-58.1% of the NMR spectra. Generally, the relative area under the signals for aromatic-C and phenolic-C, mainly representing lignin, increased, whereas the relative area for O-alkyl-C decreased, as the decay class advanced. The relative area under NMR chemical shift regions was significantly correlated with the chemical properties examined with proximate analyses. That is, O-alkyl-C and di-O-alkyl-C NMR signal areas were positively correlated with the volumetric density of CWD and the content of total carbohydrates. Methoxyl-C, aromatic-C, phenolic-C, carboxyl-C, and carbonyl-C were positively correlated with the contents of acid-unhydrolyzable residues (lignin, tannins, and cutin) and nitrogen. Lignin-C calculated from NMR signals increased, and polysaccharide-C decreased, with the decay class of CWD at the three study sites. A review of previous studies on C-13 NMR spectroscopy for decomposing CWD suggested further needs of its application to broad-leaved trees from tropical and subtropical regions.</t>
  </si>
  <si>
    <t>[Hishinuma, T.; Osono, T.] Kyoto Univ, Ctr Ecol Res, Otsu, Shiga 5202113, Japan; [Fukasawa, Y.] Tohoku Univ, Grad Sch Agr Sci, Lab Forest Ecol, Katahira, Miyagi 9896711, Japan; [Azuma, J. I.] Osaka Univ, Frontier Res Ctr, Suita, Osaka 5650871, Japan; [Takeda, H.] Doshisha Univ, Fac Engn, Wild Life Preservat Lab, Kyoto 6100394, Japan</t>
  </si>
  <si>
    <t>Kyoto University; Tohoku University; Osaka University; Doshisha University</t>
  </si>
  <si>
    <t>Osono, T (corresponding author), Kyoto Univ, Ctr Ecol Res, Otsu, Shiga 5202113, Japan.</t>
  </si>
  <si>
    <t>tosono@ecology.kyoto-u.ac.jp</t>
  </si>
  <si>
    <t>Osono, Takashi/N-9580-2014; Fukasawa, Yu/N-4845-2018</t>
  </si>
  <si>
    <t>Osono, Takashi/0000-0001-8552-7490;</t>
  </si>
  <si>
    <t>Sumitomo Foundation; Nissan Global Foundation; ESPEC Foundation for Global Environment Research and Technology (Charitable Trust); Grants-in-Aid for Scientific Research [15K07480, 26850093] Funding Source: KAKEN</t>
  </si>
  <si>
    <t>Sumitomo Foundation; Nissan Global Foundation; ESPEC Foundation for Global Environment Research and Technology (Charitable Trust); Grants-in-Aid for Scientific Research(Ministry of Education, Culture, Sports, Science and Technology, Japan (MEXT)Japan Society for the Promotion of ScienceGrants-in-Aid for Scientific Research (KAKENHI))</t>
  </si>
  <si>
    <t>We thank Dr. T. Enoki, Dr. A. Takashima, Dr. S. Yamashita, Mr. S. Matsuoka, and staff at the Yona Experimental Forest, University of the Ryukyus, for help with fieldwork at ST; Dr. R. Tateno, Ms. A. Ikeda, Ms. M. Kawaji, and Mr. K. Hidaka and staff at Ashiu Experimental Forest, Kyoto University, for help with fieldwork at CT; Mr. S. Katsumata, Dr. A.S. Mori, Dr. A. Komiyama, Dr. M. Hirobe, Dr. Y. Doi, and Dr. E. Mizumachi for help with fieldwork at SA; Dr. S. Tsubaki and Dr. M. Minami for assistance with chemical analyses; Dr. N. Ishikawa, Dr. T. Haraguchi, Dr. S. Saito, Mr. Y. Hagiwara, and Mr. K. Ito for useful discussions; and Dr. Elizabeth Nakajima for critical reading of the manuscript. This study received partial financial support from The Sumitomo Foundation, Nissan Global Foundation, and ESPEC Foundation for Global Environment Research and Technology (Charitable Trust) (ESPEC Prize for the Encouragement of Environmental Studies).</t>
  </si>
  <si>
    <t>EDITURA SILVICA</t>
  </si>
  <si>
    <t>VOLUNTARI</t>
  </si>
  <si>
    <t>FOREST RESEARCH MANAGEMENT INSTITUTE ICAS, SOS STEFANESTI NR 128, VOLUNTARI, ILFOV 077190, ROMANIA</t>
  </si>
  <si>
    <t>1844-8135</t>
  </si>
  <si>
    <t>2065-2445</t>
  </si>
  <si>
    <t>ANN FOR RES</t>
  </si>
  <si>
    <t>Ann. For. Res.</t>
  </si>
  <si>
    <t>10.15287/afr.2015.356</t>
  </si>
  <si>
    <t>CH4LR</t>
  </si>
  <si>
    <t>gold, Green Submitted</t>
  </si>
  <si>
    <t>WOS:000354005500001</t>
  </si>
  <si>
    <t>Preston, Caroline M.; Trofymow, J. A.</t>
  </si>
  <si>
    <t>The chemistry of some foliar litters and their sequential proximate analysis fractions</t>
  </si>
  <si>
    <t>BIOGEOCHEMISTRY</t>
  </si>
  <si>
    <t>Condensed tannins; Litter decomposition; C-13 CPMAS NMR; Proximate analysis; delta C-13</t>
  </si>
  <si>
    <t>C-13 NMR; CROSS-POLARIZATION; CONDENSED TANNINS; ORGANIC-MATTER; CHEMICAL-COMPOSITION; ENVIRONMENTAL NMR; LIGNIN; CARBON; PLANT; DECOMPOSITION</t>
  </si>
  <si>
    <t>Proximate analysis (PA) is widely used to assess foliar, litter, and wood quality. The acid-unhydrolyzable residue (AUR) of PA, originally known as Klason lignin from wood analysis, is often assumed to be entirely lignin-derived, but the AUR of much plant material also includes contributions from condensed tannins (CT) and cutin or suberin. To improve understanding of chemical changes throughout the PA procedure, we characterized seven foliar litters and their sequential PA fractions (nonpolar and hot-water extracted, AUR). Changes in total C and N, extractable and insoluble CT (as detected by butanol/HCl hydrolysis), delta C-13 values and solid-state C-13 NMR spectra were consistent with loss of carbohydrates and protein after acid hydrolysis, and support previous studies that the AUR residue includes lignin, cutin and CT, all of which are depleted in delta C-13. Hot-water extraction removed the bulk of extractable plus insoluble CT. Only trace levels were detected in the AUR, although C-13 NMR shows that these are likely underestimates. The assumption of lignin-AUR equivalence still causes misinterpretation of PA results for many sample categories. It is time for the scientific community to limit use of lignin to chemically meaningful contexts?.</t>
  </si>
  <si>
    <t>[Preston, Caroline M.; Trofymow, J. A.] Nat Resources Canada, Pacific Forestry Ctr, Victoria, BC V8Z 1M5, Canada</t>
  </si>
  <si>
    <t>Natural Resources Canada</t>
  </si>
  <si>
    <t>Preston, CM (corresponding author), Nat Resources Canada, Pacific Forestry Ctr, 506 W Burnside Rd, Victoria, BC V8Z 1M5, Canada.</t>
  </si>
  <si>
    <t>caroline.preston@canada.ca</t>
  </si>
  <si>
    <t>0168-2563</t>
  </si>
  <si>
    <t>1573-515X</t>
  </si>
  <si>
    <t>Biogeochemistry</t>
  </si>
  <si>
    <t>1-2</t>
  </si>
  <si>
    <t>10.1007/s10533-015-0152-x</t>
  </si>
  <si>
    <t>Environmental Sciences; Geosciences, Multidisciplinary</t>
  </si>
  <si>
    <t>Environmental Sciences &amp; Ecology; Geology</t>
  </si>
  <si>
    <t>CX7FU</t>
  </si>
  <si>
    <t>WOS:000365868400012</t>
  </si>
  <si>
    <t>Wang, H; Liu, SR; Wang, JX; Shi, ZM; Lu, LH; Guo, WF; Jia, HY; Cai, DX</t>
  </si>
  <si>
    <t>Wang, Hui; Liu, Shirong; Wang, Jingxin; Shi, Zuomin; Lu, Lihua; Guo, Wenfu; Jia, Hongyan; Cai, Daoxiong</t>
  </si>
  <si>
    <t>Dynamics and speciation of organic carbon during decomposition of leaf litter and fine roots in four subtropical plantations of China</t>
  </si>
  <si>
    <t>FOREST ECOLOGY AND MANAGEMENT</t>
  </si>
  <si>
    <t>Litter decomposition; Solid-state C-13 CPMAS NMR spectroscopy; Carbon dynamics; Microclimate; Plant traits</t>
  </si>
  <si>
    <t>C-13 NMR; CHEMICAL-COMPOSITION; DECIDUOUS FOREST; SOIL; MATTER; PATTERNS; NITROGEN; LIGNIN; PINE; ECOSYSTEMS</t>
  </si>
  <si>
    <t>Plant litter and fine roots turnover are important carbon (C) inputs to soil and a direct emission source of CO2 to the atmosphere. C dynamics during litter decomposition provide an insight into C flow in soils. To quantitatively assess how decomposition processes vary with litter types, the solid-state C-13 nuclear magnetic resonance spectroscopy with cross-polarization and magic-angle spinning (CPMAS-NMR) technique was applied to analyze the organic C dynamics of conifer (Pinus massoniana) and broadleaf (Castanopsis hystrix, Michelia macclurei and Mytilaria laosensis) leaf litter and fine roots which had degraded during one year litterbag experiment in four subtropical plantations of China. The results were used to estimate decomposition rates of different C types and compositional changes of leaf litter and fine roots during decomposition. The mass loss rates of different C fractions during decomposition varied significantly between litter types. Site environment and initial litter quality played more critical roles in regulating decomposition of fine roots than of leaf litter. The significant changes in the proportion of C forms and degree of humification occurred during leaf litter decomposition, but not during fine roots decomposition. The proportions of alkyl C and carbonyl C and alkyl/O-alkyl C ratio varied with leaf litter types, with an increase for the proportion of alkyl C and alkyl/O-alkyl C ratio in broadleaf leaf litters and an enhanced trend for the proportion of carbonyl C for P. massoniana. The results suggest that the patterns and main controlling factors of litter C compositional change during decomposition differed between above- and belowground, and the dynamics of leaf litter C fractions during decomposition differed between conifer and broadleaf species. The findings of litter C compositional decomposition of the main tree species in this study could contribute to the accurate estimation of soil C sequestration in subtropical plantation ecosystems. (c) 2012 Elsevier B.V. All rights reserved.</t>
  </si>
  <si>
    <t>[Wang, Hui; Liu, Shirong; Shi, Zuomin] Chinese Acad Forestry, Inst Forest Ecol Environm &amp; Protect, Chinas State Forestry Adm, Key Lab Forest Ecol &amp; Environm, Beijing 100091, Peoples R China; [Wang, Jingxin] W Virginia Univ, Div Forestry &amp; Nat Resources, Morgantown, WV 26506 USA; [Lu, Lihua; Guo, Wenfu; Jia, Hongyan; Cai, Daoxiong] Chinese Acad Forestry, Expt Ctr Trop Forestry, Pingxiang 532600, Guangxi, Peoples R China</t>
  </si>
  <si>
    <t>Chinese Academy of Forestry; Research Institute of Forest Ecology, Environment and Protection, CAF; West Virginia University; Chinese Academy of Forestry; Experimental Center of Tropical Forestry, CAF</t>
  </si>
  <si>
    <t>Liu, SR (corresponding author), Chinese Acad Forestry, Inst Forest Ecol Environm &amp; Protect, Chinas State Forestry Adm, Key Lab Forest Ecol &amp; Environm, 2 Dongxiaofu, Beijing 100091, Peoples R China.</t>
  </si>
  <si>
    <t>liusr@caf.ac.cn</t>
  </si>
  <si>
    <t>yang, qing/JBR-8440-2023; wang, yue/ISA-4119-2023; wang, jing/GRS-7509-2022</t>
  </si>
  <si>
    <t>Ministry of Finance [201104006, 200804001]; China's National Natural Science Foundation [31290223, 31100380]; Institute of Forest Ecology, Environment and Protection, Chinese Academy of Forestry [CAFRIFEEP201104]; Ministry of Science and Technology [2011CB403205, 2012BAD22B01]; CFERN &amp; GENE Award Funds on Ecological Paper</t>
  </si>
  <si>
    <t>Ministry of Finance; China's National Natural Science Foundation(National Natural Science Foundation of China (NSFC)); Institute of Forest Ecology, Environment and Protection, Chinese Academy of Forestry; Ministry of Science and Technology(Ministry of Science, ICT &amp; Future Planning, Republic of KoreaSpanish Government); CFERN &amp; GENE Award Funds on Ecological Paper</t>
  </si>
  <si>
    <t>We gratefully acknowledge the support of Xueman Huang, Yuan Wen, Jia Xu, Pizheng Hong and Riming He, Hai Chen, Zhongguo Li, Angang Ming, Hong long Yu and Lu Zheng of Guangxi Youyiguan Forest Ecosystem Research Station for their assistance in field sampling and data collection. This study was funded by the Ministry of Finance (201104006 and 200804001), China's National Natural Science Foundation (31290223 and 31100380) and the Institute of Forest Ecology, Environment and Protection, Chinese Academy of Forestry (CAFRIFEEP201104) and the Ministry of Science and Technology (2011CB403205 and 2012BAD22B01), and was also supported by CFERN &amp; GENE Award Funds on Ecological Paper.</t>
  </si>
  <si>
    <t>ELSEVIER</t>
  </si>
  <si>
    <t>AMSTERDAM</t>
  </si>
  <si>
    <t>RADARWEG 29, 1043 NX AMSTERDAM, NETHERLANDS</t>
  </si>
  <si>
    <t>0378-1127</t>
  </si>
  <si>
    <t>1872-7042</t>
  </si>
  <si>
    <t>FOREST ECOL MANAG</t>
  </si>
  <si>
    <t>For. Ecol. Manage.</t>
  </si>
  <si>
    <t>JUL 15</t>
  </si>
  <si>
    <t>10.1016/j.foreco.2012.12.015</t>
  </si>
  <si>
    <t>164QR</t>
  </si>
  <si>
    <t>WOS:000320425100006</t>
  </si>
  <si>
    <t>Preston, CM; Nault, JR; Trofymow, JA</t>
  </si>
  <si>
    <t>Preston, Caroline M.; Nault, Jason R.; Trofymow, J. A.</t>
  </si>
  <si>
    <t>Chemical Changes During 6 Years of Decomposition of 11 Litters in Some Canadian Forest Sites. Part 2. 13C Abundance, Solid-State 13C NMR Spectroscopy and the Meaning of Lignin</t>
  </si>
  <si>
    <t>ECOSYSTEMS</t>
  </si>
  <si>
    <t>C-13 MAS NMR; litter decomposition; lignin; tannin; cutin; CIDET; delta C-13</t>
  </si>
  <si>
    <t>SOIL ORGANIC-MATTER; NUCLEAR-MAGNETIC-RESONANCE; CROSS-POLARIZATION; ENZYME-ACTIVITIES; HUMIC SUBSTANCES; FOLIAR LITTER; FINE ROOTS; CPMAS NMR; CARBON; NITROGEN</t>
  </si>
  <si>
    <t>There is still a poor understanding of how changes in the organic composition of litter contribute to slowing or even cessation of decomposition. Using C-13 nuclear magnetic resonance (NMR) spectroscopy of samples from the Canadian Intersite Decomposition Experiment (CIDET), we asked whether increasing lignin per se could account for the well-known increase in acid-unhydrolyzable residue (AUR), and secondly, using three litters from four sites with different mean annual temperatures, whether changes in organic composition would follow similar trajectories with C mass loss. At 6 years, there was 16-39% C remaining for 10 foliar litters and wood blocks at a site with rapid initial decomposition, and higher amounts remaining for three species at three colder sites. C-13 NMR spectra obtained with rapid cross-polarization (CP) mainly showed increasing similarity among the foliar litters, although wood showed little change in composition. Foliage generally showed loss of O- and di-O-alkyl C, mainly from carbohydrate, and increase in alkyl, aromatic, phenolic and carboxyl C. However, O-alkyl C loss was limited, especially for litters with slow initial decomposition, and many litters showed relatively small changes in intensity distribution. Quantitative C-13 (BD) spectra showed similar trends, but even smaller changes in C composition, and 6-year CP difference spectra showed that C was lost across the whole range of structures. Changes in delta C-13 were small and variable, but could be correlated to some extent with loss of carbohydrates versus tannins. Lignin was not selectively preserved, and the increase of resistant structures derived from lignin, tannins, and cutin collectively accounts for increasing AUR. Compositional changes of NMR C fractions across sites with different temperatures were small and inconsistent, likely due to the influence of other site factors; however, changes in their contents did largely follow consistent trajectories with %C remaining.</t>
  </si>
  <si>
    <t>[Preston, Caroline M.; Nault, Jason R.; Trofymow, J. A.] Nat Resources Canada, Pacific Forestry Ctr, Canadian Forest Serv, Victoria, BC V8Z 1M5, Canada</t>
  </si>
  <si>
    <t>Preston, CM (corresponding author), Nat Resources Canada, Pacific Forestry Ctr, Canadian Forest Serv, 506 W Burnside Rd, Victoria, BC V8Z 1M5, Canada.</t>
  </si>
  <si>
    <t>cpreston@pfc.cfs.nrcan.gc.ca</t>
  </si>
  <si>
    <t>NEW YORK</t>
  </si>
  <si>
    <t>ONE NEW YORK PLAZA, SUITE 4600, NEW YORK, NY, UNITED STATES</t>
  </si>
  <si>
    <t>1432-9840</t>
  </si>
  <si>
    <t>1435-0629</t>
  </si>
  <si>
    <t>Ecosystems</t>
  </si>
  <si>
    <t>10.1007/s10021-009-9267-z</t>
  </si>
  <si>
    <t>Ecology</t>
  </si>
  <si>
    <t>Environmental Sciences &amp; Ecology</t>
  </si>
  <si>
    <t>522VQ</t>
  </si>
  <si>
    <t>WOS:000272028000002</t>
  </si>
  <si>
    <t>Bonanomi, G; Zotti, M; Idbella, M; Mazzoleni, S; Abd-ElGawad, AM</t>
  </si>
  <si>
    <t>Bonanomi, Giuliano; Zotti, Maurizio; Idbella, Mohamed; Mazzoleni, Stefano; Abd-ElGawad, Ahmed M.</t>
  </si>
  <si>
    <t>Microbiota modulation of allelopathy depends on litter chemistry: Mitigation or exacerbation?</t>
  </si>
  <si>
    <t>SCIENCE OF THE TOTAL ENVIRONMENT</t>
  </si>
  <si>
    <t>C/N; Lignin/N; Litter chemistry; Microbial diversity; C-13 CPMAS NMR</t>
  </si>
  <si>
    <t>LEAF-LITTER; PLANT LITTER; AUREOBASIDIUM-PULLULANS; GENETIC DIVERSITY; ORGANIC-MATTER; SOIL; DECOMPOSITION; COMMUNITY; GROWTH; MICROORGANISMS</t>
  </si>
  <si>
    <t>Having a pivotal role in biogeochemical cycles, litter decomposition affects plant growth and regeneration by inducing the release of allelochemicals. The aim of this study was to assess the role of the microbiota in modulating the allelopathic effects of freshly fallen and decomposed leaf litter. To disentangle the chemical and microbial effects, bioassays were carried out on four target plants in sterile and non-sterile conditions. All litter types were characterized by carbon-13 cross polarization magic-angle spinning nuclear magnetic resonance (C-13-CPMAS NMR) spectroscopy, and the associated fungal and bacterial microbiota were described by next-generation sequencing. When the litter extract was sterilized, freshly fallen litter severely inhibited the plant root growth, but during decomposition, the allelopathic effect rapidly decreased. Root growth was negatively correlated with extractable carbon and positively correlated with parameters associated with tissue lignification. In non sterile conditions, the living microbiota modulated the leaf litter allelopathic effects of mitigation (26.5% of cases) and exacerbation (26.6% of cases). The mitigation effect was more frequent and intense in stressful conditions, i.e., highly phytotoxic freshly fallen litter, than in benign environments, i.e., decomposed litter. Finally, we identified specific bacterial and fungal operational taxonomic units (OTUs) that could be involved in the mediation of the litter allelopathic effect. This study highlights the importance of studying allelopathy in both sterile conditions and in the presence of a living microbiota to assess the role of litter chemistry and the potential impact of plant detritus on the agro-ecosystem and natural plant communities. (C) 2021 Elsevier B.V. All rights reserved.</t>
  </si>
  <si>
    <t>[Bonanomi, Giuliano; Zotti, Maurizio; Idbella, Mohamed] Univ Naples Federico II, Dept Agr Sci, Via Univ 100, I-80055 Portici, NA, Italy; [Bonanomi, Giuliano; Mazzoleni, Stefano] Univ Naples Federico II, Task Force Microbiome Studies, Naples, Italy; [Idbella, Mohamed] Hassan II Univ Casablanca, Fac Sci &amp; Tech, Biosci Lab, Casablanca, Morocco; [Abd-ElGawad, Ahmed M.] King Saud Univ, Coll Food &amp; Agr Sci, Plant Prod Dept, POB 2460, Riyadh 11451, Saudi Arabia; [Abd-ElGawad, Ahmed M.] Mansoura Univ, Fac Sci, Dept Bot, Mansoura 35516, Egypt</t>
  </si>
  <si>
    <t>University of Naples Federico II; University of Naples Federico II; Hassan II University of Casablanca; King Saud University; Egyptian Knowledge Bank (EKB); Mansoura University</t>
  </si>
  <si>
    <t>Abd-ElGawad, AM (corresponding author), King Saud Univ, Coll Food &amp; Agr Sci, Plant Prod Dept, POB 2460, Riyadh 11451, Saudi Arabia.</t>
  </si>
  <si>
    <t>aibrahim2@ksu.edu.sa</t>
  </si>
  <si>
    <t>Abd-ElGawad, Ahmed M./T-7398-2018; Idbella, Mohamed/HRD-0666-2023</t>
  </si>
  <si>
    <t>Abd-ElGawad, Ahmed M./0000-0002-5903-6329; IDBELLA, Mohamed/0000-0002-6303-3737</t>
  </si>
  <si>
    <t>0048-9697</t>
  </si>
  <si>
    <t>1879-1026</t>
  </si>
  <si>
    <t>SCI TOTAL ENVIRON</t>
  </si>
  <si>
    <t>Sci. Total Environ.</t>
  </si>
  <si>
    <t>JUL 1</t>
  </si>
  <si>
    <t>10.1016/j.scitotenv.2021.145942</t>
  </si>
  <si>
    <t>FEB 2021</t>
  </si>
  <si>
    <t>Environmental Sciences</t>
  </si>
  <si>
    <t>RY0JP</t>
  </si>
  <si>
    <t>WOS:000647601200010</t>
  </si>
  <si>
    <t>Bonanomi, G; Capodilupo, M; Incerti, G; Mazzoleni, S</t>
  </si>
  <si>
    <t>Bonanomi, Giuliano; Capodilupo, Manuela; Incerti, Guido; Mazzoleni, Stefano</t>
  </si>
  <si>
    <t>Nitrogen transfer in litter mixture enhances decomposition rate, temperature sensitivity, and C quality changes</t>
  </si>
  <si>
    <t>PLANT AND SOIL</t>
  </si>
  <si>
    <t>Litter diversity; Ecosystem functions; Litter-mix experiment; Temperature sensitivity; C/N ratio; C-13 CPMAS NMR; Q(10); Wood decomposition</t>
  </si>
  <si>
    <t>PLANT; SOIL; BIODIVERSITY; DIVERSITY; CHEMISTRY; CLIMATE; FOREST; LEAVES; CARBON</t>
  </si>
  <si>
    <t>Litter decomposition is a critical process in terrestrial ecosystems and, since in natural conditions plant litter occurs in mixtures, understanding the interactive effects of mixed litter is of great ecological relevance. In this context, we test the hypothesis that N transfer between high quality litter to N-poor substrates are at the base of synergistic interactions, positively affecting litter decay rate, temperature sensitivity, and changes of organic C quality. We carried out a manipulative experiment using four organic substrates, encompassing a wide range of biochemical quality (Hedera helix and Quercus ilex leaf litter, cellulose strips and woody sticks), each decomposing either separately or in matched pair mixtures for 360 days. Organic substrates were characterized for mass loss, C and N content and by C-13 CPMAS NMR to assess biochemical quality changes. Litter response to mixing was related to the biochemical quality of the components in the mixture: additive when substrates with similarly high (H. helix and Q. ilex) or low (cellulose and wood) N content were paired, but synergistic when substrates with contrasting N content were associated (either of the two leaf litters with either cellulose or wood). Overall, no antagonist effects were observed in this experiment. Interestingly, decomposition of cellulose and wood showed an higher temperature sensitivity, compared to monospecific substrates, when paired with N rich materials. Significant N transfer was found from N rich litter to N poor substrates and C-13 CPMAS NMR showed rapid changes of C quality of cellulose and wood sticks only when paired with N rich litter. Our findings support the hypothesis that mixing litters of different quality, with quality expressed in terms of C/N ratio and N content, increases decomposition rate and temperature sensitivity of the lower quality substrates.</t>
  </si>
  <si>
    <t>[Bonanomi, Giuliano; Incerti, Guido; Mazzoleni, Stefano] Univ Naples Federico II, Dipartimento Agr, I-80055 Portici, NA, Italy; [Capodilupo, Manuela] Consiglio Ric &amp; Sperimentaz Agr, Ctr Ric Orticoltura, CRA ORT, Salerno, Italy</t>
  </si>
  <si>
    <t>University of Naples Federico II; Consiglio per la Ricerca in Agricoltura e L'analisi Dell'economia Agraria (CREA)</t>
  </si>
  <si>
    <t>Bonanomi, G (corresponding author), Univ Naples Federico II, Dipartimento Agr, Via Univ 100, I-80055 Portici, NA, Italy.</t>
  </si>
  <si>
    <t>Incerti, Guido/B-5106-2017; Incerti, Guido/O-5870-2019</t>
  </si>
  <si>
    <t>Incerti, Guido/0000-0003-1288-8708; Incerti, Guido/0000-0003-1288-8708; BONANOMI, Giuliano/0000-0002-1831-4361</t>
  </si>
  <si>
    <t>MIUR [PRIN 2005-050197]; MIUR (FISR MESCOSAGR)</t>
  </si>
  <si>
    <t>MIUR(Ministry of Education, Universities and Research (MIUR)); MIUR (FISR MESCOSAGR)(Ministry of Education, Universities and Research (MIUR))</t>
  </si>
  <si>
    <t>The 13C-CPMAS NMR measurements were performed at the CERMANU-Interdepartmental Research Centre, University of Napoli Federico II. The work has been supported with grants by MIUR (PRIN 2005-050197 and FISR MESCOSAGR).</t>
  </si>
  <si>
    <t>0032-079X</t>
  </si>
  <si>
    <t>1573-5036</t>
  </si>
  <si>
    <t>PLANT SOIL</t>
  </si>
  <si>
    <t>Plant Soil</t>
  </si>
  <si>
    <t>10.1007/s11104-014-2119-4</t>
  </si>
  <si>
    <t>Agronomy; Plant Sciences; Soil Science</t>
  </si>
  <si>
    <t>Agriculture; Plant Sciences</t>
  </si>
  <si>
    <t>AL7VU</t>
  </si>
  <si>
    <t>Green Submitted</t>
  </si>
  <si>
    <t>WOS:000339345400023</t>
  </si>
  <si>
    <t>Cesarano, G; Incerti, G; Bonanomi, G</t>
  </si>
  <si>
    <t>Cesarano, Gaspare; Incerti, Guido; Bonanomi, Giuliano</t>
  </si>
  <si>
    <t>The Influence of Plant Litter on Soil Water Repellency: Insight from 13C NMR Spectroscopy</t>
  </si>
  <si>
    <t>PLOS ONE</t>
  </si>
  <si>
    <t>ORGANIC-COMPOUNDS; AGGREGATE STABILITY; DECOMPOSITION; VEGETATION; DYNAMICS; QUALITY; FOREST; PHYTOTOXICITY; EXTRACTION; RESIDUES</t>
  </si>
  <si>
    <t>Soil water repellency (SWR, i.e. reduced affinity for water owing to the presence of organic hydrophobic coatings on soil particles) has relevant hydrological implications because low rates of infiltration enhance water runoff, and untargeted diffusion of fertilizers and pesticides. Previous studies investigated the occurrence of SWR in ecosystems with different vegetation cover but did not clarify its relationships with litter biochemical quality. Here, we investigated the capability of different plant litter types to induce SWR by using fresh and decomposed leaf materials from 12 species, to amend a model sandy soil over a year-long microcosm experiment. Water repellency, measured by the Molarity of an Ethanol Droplet (MED) test, was tested for the effects of litter species and age, and compared with litter quality assessed by C-13-CPMAS NMR in solid state and elemental chemical parameters. All litter types were highly water repellent, with MED values of 18% or higher. In contrast, when litter was incorporated into the soil, only undecomposed materials induced SWR, but with a large variability of onset and peak dynamics among litter types. Surprisingly, SWR induced by litter addition was unrelated to the aliphatic fraction of litter. In contrast, lignin-poor but labile C-rich litter, as defined by O-alkyl C and N-alkyl and methoxyl C of C-13-CPMAS NMR spectral regions, respectively, induced a stronger SWR. This study suggests that biochemical quality of plant litter is a major controlling factor of SWR and, by defining litter quality with C-13-CPMAS NMR, our results provide a significant novel contribution towards a full understanding of the relationships between plant litter biochemistry and SWR.</t>
  </si>
  <si>
    <t>[Cesarano, Gaspare; Incerti, Guido; Bonanomi, Giuliano] Univ Naples Federico II, Dipartimento Agr, Via Univ 100, I-80055 Naples, Italy</t>
  </si>
  <si>
    <t>University of Naples Federico II</t>
  </si>
  <si>
    <t>Cesarano, G (corresponding author), Univ Naples Federico II, Dipartimento Agr, Via Univ 100, I-80055 Naples, Italy.</t>
  </si>
  <si>
    <t>gaspare.cesarano@unina.it</t>
  </si>
  <si>
    <t>Incerti, Guido/O-5870-2019; Incerti, Guido/B-5106-2017</t>
  </si>
  <si>
    <t>PUBLIC LIBRARY SCIENCE</t>
  </si>
  <si>
    <t>SAN FRANCISCO</t>
  </si>
  <si>
    <t>1160 BATTERY STREET, STE 100, SAN FRANCISCO, CA 94111 USA</t>
  </si>
  <si>
    <t>1932-6203</t>
  </si>
  <si>
    <t>PLoS One</t>
  </si>
  <si>
    <t>MAR 29</t>
  </si>
  <si>
    <t>e0152565</t>
  </si>
  <si>
    <t>10.1371/journal.pone.0152565</t>
  </si>
  <si>
    <t>Multidisciplinary Sciences</t>
  </si>
  <si>
    <t>Science &amp; Technology - Other Topics</t>
  </si>
  <si>
    <t>DH9KB</t>
  </si>
  <si>
    <t>Green Published, gold, Green Submitted</t>
  </si>
  <si>
    <t>WOS:000373113900077</t>
  </si>
  <si>
    <t>Lorenz, K; Preston, CM; Raspe, S; Morrison, IK; Feger, KH</t>
  </si>
  <si>
    <t>Litter decomposition and humus characteristics in Canadian and German spruce ecosystems:: information from tannin analysis and 13C CPMAS NMR</t>
  </si>
  <si>
    <t>condensed tannins; C-13 CPMAS NMR; litter decomposition; black spruce; Norway spruce; catalase; forest floor</t>
  </si>
  <si>
    <t>NUCLEAR-MAGNETIC-RESONANCE; IONIZATION MASS-SPECTROMETRY; NORTHERN VANCOUVER-ISLAND; SOIL ORGANIC-MATTER; WILLOW-LEAF-LITTER; CHEMICAL-COMPOSITION; PHENOLIC SUBSTANCES; CROSS-POLARIZATION; CONDENSED TANNINS; BRITISH-COLUMBIA</t>
  </si>
  <si>
    <t>Influences of litter and site characteristics were investigated during the decomposition of black spruce (Picea mariana (Mill.) B.S.P.) and Norway spruce (Picea abies (L.) Karst.) needle litter in litterbags in two black spruce sites in Canada (6 and 12 months) and two Norway spruce sites in Germany (6 and 10 months). Mass losses were greater for black spruce litter (mean 25.2%) than for Norway spruce (20.8%), despite lower quality of black spruce litter in terms of lower N (10.1 versus 17.1 mg g(-1)) higher C-to-N ratio (49.0 versus 30.3) and higher content of alkyl C (surface waxes and cutin), indicated by CPMAS C-13 NMR spectroscopy. However, Norway spruce litter was higher in condensed tannins than black spruce (37.8 and 25.3 mg g(-1), respectively). Tannins were lost rapidly from both species, especially in the first 6 months, with losses in 10-12 months of 75-89% of the fraction extractable in acetone/water and 40-70% of the residual fraction. Losses were greater in the German sites (mean 75.2%, 10 months, versus 68.4%, 12 months), which had earthworms present and higher temperature, precipitation and catalase activity, the latter being positively correlated with tannin loss. There was a much larger contrast in the organic layers; with the Canadian sites having lower C-to-N ratios and higher N concentrations (C-to-N, 20.3 and 29.7; N, 26.0 and 13.8 mg g(-1) for Canadian and German sites, respectively). The C-13 NRIIR spectra showed that they were poorly decomposed and unusually high in condensed tannins (consistent with chemical analysis of 28.7 and 37.6 mg g(-1), Canada; and 3.5 and 5.0 mg g(-1), Germany), with depletion of lignin structures. Differences in other inputs (bark, wood, roots, understorey vegetation) and in site properties (climate, decomposer community, earthworm activity) may be responsible for the considerable differences in humus properties, which would not be expected from differences in the chemical composition and short-term decomposition of needle litter. The tannin accumulation, lignin depletion and N sequestration in the black spruce sites may be related to accumulation of unavailable hi and associated forest management problems in these ecosystems. (C) 2000 Elsevier Science Ltd. All rights reserved.</t>
  </si>
  <si>
    <t>Univ Freiburg, Inst Bodenkunde &amp; Waldernahrungslehre, D-79085 Freiburg, Germany; Nat Resources Canada, Pacific Forestry Ctr, Victoria, BC V8Z 1M5, Canada; Nat Resources Canada, Great Lakes Forestry Ctr, Sault Ste Marie, ON P6A 5M7, Canada</t>
  </si>
  <si>
    <t>University of Freiburg; Natural Resources Canada; Natural Resources Canada; Canadian Forest Service; Great Lakes Forestry Centre</t>
  </si>
  <si>
    <t>Lorenz, K (corresponding author), Univ Hohenheim, Inst Bodenkunde &amp; Standortslehre, Emil Wolff Str 27, D-70593 Stuttgart, Germany.</t>
  </si>
  <si>
    <t>lorenzk@uni-hohenheim.de</t>
  </si>
  <si>
    <t>Lorenz, Klaus/B-7728-2009; Feger, Karl-Heinz/B-4727-2019</t>
  </si>
  <si>
    <t>Feger, Karl-Heinz/0000-0001-8948-1901</t>
  </si>
  <si>
    <t>JUN</t>
  </si>
  <si>
    <t>10.1016/S0038-0717(99)00201-1</t>
  </si>
  <si>
    <t>322DV</t>
  </si>
  <si>
    <t>WOS:000087495700005</t>
  </si>
  <si>
    <t>Incerti, G; Cartenì, F; Cesarano, G; Sarker, TC; Abd El-Gawad, AM; D'Ascoli, R; Bonanomi, G; Giannino, F</t>
  </si>
  <si>
    <t>Incerti, Guido; Carteni, Fabrizio; Cesarano, Gaspare; Sarker, Tushar C.; Abd El-Gawad, Ahmed M.; D'Ascoli, Rosaria; Bonanomi, Giuliano; Giannino, Francesco</t>
  </si>
  <si>
    <t>Faster N Release, but Not C Loss, From Leaf Litter of Invasives Compared to Native Species in Mediterranean Ecosystems</t>
  </si>
  <si>
    <t>FRONTIERS IN PLANT SCIENCE</t>
  </si>
  <si>
    <t>litter decomposition; plant invasion; exotic plant species; C/N ratio; lignin/N ratio; C-13 CPMAS NMR; mass ratio theory; whole-community approach</t>
  </si>
  <si>
    <t>PLANT INVASION; DECOMPOSITION RATES; BIOLOGICAL INVASIONS; LIGNIN CONTROL; MYRICA-FAYA; NITROGEN; IMPACTS; TRAITS; DYNAMICS; PATTERNS</t>
  </si>
  <si>
    <t>Plant invasions can have relevant impacts on biogeochemical cycles, whose extent, in Mediterranean ecosystems, have not yet been systematically assessed comparing litter carbon (C) and nitrogen (N) dynamics between invasive plants and native communities. We carried out a 1-year litterbag experiment in 4 different plant communities (grassland, sand dune, riparian and mixed forests) on 8 invasives and 24 autochthonous plant species, used as control. Plant litter was characterized for mass loss, N release, proximate lignin and litter chemistry by C-13 CPMAS NMR. Native and invasive species showed significant differences in litter chemical traits, with invaders generally showing higher N concentration and lower lignin/N ratio. Mass loss data revealed no consistent differences between native and invasive species, although some woody and vine invaders showed exceptionally high decomposition rate. In contrast, N release rate from litter was faster for invasive plants compared to native species. N concentration, lignin content and relative abundance of methoxyl and N-alkyl C region from C-13 CPMAS NMR spectra were the parameters that better explained mass loss and N mineralization rates. Our findings demonstrate that during litter decomposition invasive species litter has no different decomposition rates but greater N release rate compared to natives. Accordingly, invasives are expected to affect N cycle in Mediterranean plant communities, possibly promoting a shift of plant assemblages.</t>
  </si>
  <si>
    <t>[Incerti, Guido] Univ Udine, Dept Agrifood Anim &amp; Environm Sci, Udine, Italy; [Carteni, Fabrizio; Cesarano, Gaspare; Sarker, Tushar C.; Bonanomi, Giuliano; Giannino, Francesco] Univ Naples Federico II, Dept Agr Sci, Portici, Italy; [Abd El-Gawad, Ahmed M.] Mansoura Univ, Dept Bot, Fac Sci, Al Dakahllia, Egypt; [D'Ascoli, Rosaria] Univ Campania Luigi Vanvitelli, Dipartimento Sci Tecnol Ambientali Biol &amp; Farmace, Caserta, Italy</t>
  </si>
  <si>
    <t>University of Udine; University of Naples Federico II; Egyptian Knowledge Bank (EKB); Mansoura University; Universita della Campania Vanvitelli</t>
  </si>
  <si>
    <t>Giannino, F (corresponding author), Univ Naples Federico II, Dept Agr Sci, Portici, Italy.</t>
  </si>
  <si>
    <t>Incerti, Guido/O-5870-2019; giannino, francesco/F-4168-2011; Abd-ElGawad, Ahmed M./T-7398-2018; Sarker, Tushar C./AFU-7429-2022</t>
  </si>
  <si>
    <t>Incerti, Guido/0000-0003-1288-8708; giannino, francesco/0000-0001-6860-1767; Abd-ElGawad, Ahmed M./0000-0002-5903-6329; Sarker, Tushar C./0000-0003-4629-3905; D'Ascoli, Rosaria/0000-0002-6562-7977; BONANOMI, Giuliano/0000-0002-1831-4361</t>
  </si>
  <si>
    <t>FRONTIERS MEDIA SA</t>
  </si>
  <si>
    <t>LAUSANNE</t>
  </si>
  <si>
    <t>AVENUE DU TRIBUNAL FEDERAL 34, LAUSANNE, CH-1015, SWITZERLAND</t>
  </si>
  <si>
    <t>1664-462X</t>
  </si>
  <si>
    <t>FRONT PLANT SCI</t>
  </si>
  <si>
    <t>Front. Plant Sci.</t>
  </si>
  <si>
    <t>APR 24</t>
  </si>
  <si>
    <t>10.3389/fpls.2018.00534</t>
  </si>
  <si>
    <t>GD7LL</t>
  </si>
  <si>
    <t>WOS:000430693300001</t>
  </si>
  <si>
    <t>Incerti, G; Capodilupo, M; Senatore, M; Termolino, P; Scala, F; Mazzoleni, S; Bonanomi, G</t>
  </si>
  <si>
    <t>Incerti, Guido; Capodilupo, Manuela; Senatore, Mauro; Termolino, Pasquale; Scala, Felice; Mazzoleni, Stefano; Bonanomi, Giuliano</t>
  </si>
  <si>
    <t>Biochemical changes assessed by 13C-CPMAS NMR spectroscopy control fungal growth on water extracts of decaying plant litter</t>
  </si>
  <si>
    <t>MYCOSCIENCE</t>
  </si>
  <si>
    <t>Aspergillus niger; C/N and lignin/N ratios; Decomposition; Fungal succession; Litter quality</t>
  </si>
  <si>
    <t>LEAF-LITTER; DECOMPOSITION; FOREST; SUCCESSION; NITROGEN; DIVERSITY; RESIDUES; PHYTOTOXICITY; COLONIZATION; COMMUNITY</t>
  </si>
  <si>
    <t>The mechanistic bases of saprotrophic fungal dynamics in soil are not fully clarified. By assessing hyphal density and radial expansion of Aspergillus niger on extracts 45 plant litter types (15 species at 3 decomposition stages), encompassing a broad range of organic quality, we investigated how changes in litter biochemistry affected fungal growth. Plant litter were characterized by classic proximate chemical analyses (total C and N, labile C, cellulose and lignin content, C/N and lignin/N ratios) and, at molecular level, by solid-state C-13-CPMAS NMR. The growth of A. niger decreased during the decomposition process over all organic matter types, consistently with the well-known disappearance of this species during the early successional stages. The litter suitability as a substrate to A. niger progressively decreased during decomposition, both considering proximate parameters and C types corresponding to spectral regions, with the latter being also invariably predictive of fungal growth over the 45 substrates. A. niger growth was positively associated with the content of labile C, and with di-O-alkyl C and O-alkyl C spectral regions, but negatively with lignin content and with methoxyl C region. Our results suggest that organic matter quality may control saprotrophic fungal dynamics, at least for the tested species. (C) 2013 The Mycological Society of Japan. Published by Elsevier B. V. All rights reserved.</t>
  </si>
  <si>
    <t>[Incerti, Guido; Capodilupo, Manuela; Senatore, Mauro; Termolino, Pasquale; Scala, Felice; Mazzoleni, Stefano; Bonanomi, Giuliano] Univ Naples Federico II, Dipartimento Agr, I-80055 Naples, Italy</t>
  </si>
  <si>
    <t>Bonanomi, G (corresponding author), Univ Naples Federico II, Dipartimento Agr, Via Univ 100, I-80055 Naples, Italy.</t>
  </si>
  <si>
    <t>Termolino, Pasquale/B-7668-2015; Incerti, Guido/O-5870-2019; Incerti, Guido/B-5106-2017</t>
  </si>
  <si>
    <t>Termolino, Pasquale/0000-0003-0272-0901; Incerti, Guido/0000-0003-1288-8708; Incerti, Guido/0000-0003-1288-8708; BONANOMI, Giuliano/0000-0002-1831-4361</t>
  </si>
  <si>
    <t>MYCOLOGICAL SOC JAPAN</t>
  </si>
  <si>
    <t>TOKYO</t>
  </si>
  <si>
    <t>AQUA HAKUSAN BUILD 5F, 1-13-7 HAKUSAN, BUNKYO-KU, TOKYO, JAPAN</t>
  </si>
  <si>
    <t>1340-3540</t>
  </si>
  <si>
    <t>1618-2545</t>
  </si>
  <si>
    <t>Mycoscience</t>
  </si>
  <si>
    <t>10.1016/j.myc.2013.02.006</t>
  </si>
  <si>
    <t>Mycology</t>
  </si>
  <si>
    <t>235XM</t>
  </si>
  <si>
    <t>WOS:000325756000009</t>
  </si>
  <si>
    <t>De Marco, A; Spaccini, R; Vittozzi, P; Esposito, F; Berg, B; De Santo, AV</t>
  </si>
  <si>
    <t>De Marco, Anna; Spaccini, Riccardo; Vittozzi, Paola; Esposito, Fabrizio; Berg, Bjorn; De Santo, Amalia Virzo</t>
  </si>
  <si>
    <t>Decomposition of black locust and black pine leaf litter in two coeval forest stands on Mount Vesuvius and dynamics of organic components assessed through proximate analysis and NMR spectroscopy</t>
  </si>
  <si>
    <t>Decomposition rates; AUR-Lignin; AUR-to-Cellulose ratio; Methoxyl-C-to-Phenol-C ratio; Limit value; Three-stage model</t>
  </si>
  <si>
    <t>STATE C-13 NMR; SOIL CARBON SEQUESTRATION; SOUTHWESTERN HIGHLANDS; CHEMICAL-COMPOSITION; LIGNIN DEGRADATION; NEEDLE LITTER; LIMIT VALUES; FINE ROOTS; MASS-LOSS; CHEMISTRY</t>
  </si>
  <si>
    <t>Litter quality is an important determinant of soil organic matter formation. Changes of organic components were investigated along decomposition of black locust (Robinia pseudoacacia L) leaf litter and black pine (Pinus nigra Am.) needle litter in the native adjacent coeval forest stands. To this purpose, data from proximate analyses were compared with those from CPMAS C-13 NMR. Newly shed leaf litter of black locust had significantly higher concentrations of ADSS (acid detergent soluble substances) as well as lower concentrations of cellulose and AUR (acid unhydrolyzable residues that include lignin) and higher AUR-to-Cellulose ratio than that of black pine. The C-13 CPMAS NMR spectra of newly shed leaf litter of black locust and black pine revealed that O-Alkyl-C components (including cellulose and hemicelluloses) accounted, respectively, for 53.8% and 61.4% of the total area of the spectra. All other C fractions were relatively more abundant in black locust than in black pine. Within individual sampling periods, relationships between residual litter mass and concentrations of ADSS, cellulose and AUR were examined, as were relationships between residual litter C and NMR fractions. Four periods were defined based on the slopes of the decomposition curve, with the length of period I defined by the start of a net decrease of AUR. Proximate analyses and NMR data showed changes in chemical composition over the decomposition process, as well as changes in decay rates of the residues, following different paths in the two litters. ADSS decayed faster in black locust litter; in contrast cellulose and AUR decayed faster in that of black pine. AUR concentration increased in both litters during decomposition; however, compared to black pine, the remaining litter of black locust was richer in AUR, despite the lower initial concentration, and had a higher AUR-to-Cellulose ratio. Phenol-C and Aryl-C decayed faster in black locust litter, while Alkyl-C decayed faster in that of black pine. In both litters, mass loss in periods was negatively correlated to concentration of AUR at the start of the periods. C loss in periods was negatively correlated to the concentration at the start of the periods of MC-to-PC (an index of lignin content) in black locust litter and positively correlated to Alkyl-C and O-Alkyl-C in that of black pine. Phenol-C, O-Alkyl-C and Aryl-C were the most decomposable C fractions in black locust. O-Alkyl-C and Alkyl-C were the most decomposable C fractions in black pine. Limit value was lower in black pine than in black locust. Consequently the different pattern of litter decomposition can affect the size of C sequestration in the forest floor and the quality of accumulated organic carbon. (C) 2012 Elsevier Ltd. All rights reserved.</t>
  </si>
  <si>
    <t>[De Marco, Anna; Vittozzi, Paola; Esposito, Fabrizio; De Santo, Amalia Virzo] Univ Naples Federico II, Dipartimento Biol Funz &amp; Strutturale, Naples, Italy; [Spaccini, Riccardo] Univ Naples Federico II, Dipartimento Sci Suolo Pianta &amp; Ambiente, Naples, Italy; [Berg, Bjorn] Univ Helsinki, Dept Forest Sci, Helsinki, Finland</t>
  </si>
  <si>
    <t>University of Naples Federico II; University of Naples Federico II; University of Helsinki</t>
  </si>
  <si>
    <t>De Santo, AV (corresponding author), Complesso Univ Monte S Angelo, Dipartimento Biol Funz &amp; Strutturale, Via Cinthia, I-80126 Naples, Italy.</t>
  </si>
  <si>
    <t>virzo@unina.it</t>
  </si>
  <si>
    <t>Spaccini, Riccardo/G-3232-2015; De Santo, Amalia Virzo/F-8830-2013; De Marco, anna/AAU-5415-2020</t>
  </si>
  <si>
    <t>De Marco, anna/0000-0002-3774-5538; Virzo De Santo, Amalia/0000-0002-5491-4962; SPACCINI, Riccardo/0000-0002-9828-1992</t>
  </si>
  <si>
    <t>program MIUR Incentivazione alla mobilita di studiosi stranieri e italiani residenti all'estero</t>
  </si>
  <si>
    <t>The Staff of the Parco Nazionale del Vesuvio, the Forest Service and Dr. A. De Vivo are gratefully acknowledged for allowing us to use the field sites and for logistic support. NMR analyses were performed at the CERMANU-Interdepartmental Research Centre, University of Napoli Federico II. The work by Bjorn Berg at the Dipartimento di Biologia Strutturale e Funzionale, Universita Federico II, Napoli, Italy, was financed by the program MIUR Incentivazione alla mobilita di studiosi stranieri e italiani residenti all'estero.</t>
  </si>
  <si>
    <t>10.1016/j.soilbio.2012.03.025</t>
  </si>
  <si>
    <t>965MM</t>
  </si>
  <si>
    <t>WOS:000305771900001</t>
  </si>
  <si>
    <t>Parfitt, RL; Newman, RH</t>
  </si>
  <si>
    <t>13C NMR study of pine needle decomposition</t>
  </si>
  <si>
    <t>cellulose; lignin; litter; nitrogen; Pinus radiata; tannins</t>
  </si>
  <si>
    <t>ORGANIC-MATTER; FOREST SOILS; LITTER; RELEASE; TANNINS; LEAVES; CARBON; LIGNIN; DECAY; TEA</t>
  </si>
  <si>
    <t>The quality of substrates in plantation forest litter, and their chemistry, can influence decomposition and N cycling. We studied the decomposition of Pinus radiata D. Don needles suspended on branches in windrows, for 3 yr after clear-cutting, using improved solid-state C-13 NMR and chemical analysis. The NMR spectra suggested that the concentration of condensed tannins was 12-22%, and showed they were chemically altered during the period 4-12 months after clear-cutting. The spectra showed no evidence for further chemical modification of the tannins during the second or third years. Data for P. radiata needle decomposition in New Zealand indicated rapid loss of mass in the first 3 months, and condensed tannins did not appear to prevent mineralization of C or N. The tannin and lignin concentrations increased with decomposition of the needles, which was consistent with the early mineralization of readily available C compounds.</t>
  </si>
  <si>
    <t>Landcare Res, Palmerston North, New Zealand; Ind Res Ltd, Lower Hutt, New Zealand</t>
  </si>
  <si>
    <t>Landcare Research - New Zealand; Callaghan Innovation</t>
  </si>
  <si>
    <t>Parfitt, RL (corresponding author), Landcare Res, Private Bag 11052, Palmerston North, New Zealand.</t>
  </si>
  <si>
    <t>parfittr@landcare.cri.nz</t>
  </si>
  <si>
    <t>10.1023/A:1004783502067</t>
  </si>
  <si>
    <t>305FV</t>
  </si>
  <si>
    <t>WOS:000086529500028</t>
  </si>
  <si>
    <t>Bonanomi, G; Cesarano, G; Iacomino, G; Cozzolino, A; Motti, R; Idbella, M</t>
  </si>
  <si>
    <t>Bonanomi, Giuliano; Cesarano, Gaspare; Iacomino, Giuseppina; Cozzolino, Alessia; Motti, Riccardo; Idbella, Mohamed</t>
  </si>
  <si>
    <t>Decomposition of Posidonia oceanica (L.) Delile Leaf Blade and Rhizome in Terrestrial Conditions: Effect of Temperature and Substrate Fertility</t>
  </si>
  <si>
    <t>WASTE AND BIOMASS VALORIZATION</t>
  </si>
  <si>
    <t>N cycle; Organic amendment; C/N and Lignin/N ratio; C-13 CPMAS NMR; Pollution; Sodium</t>
  </si>
  <si>
    <t>ENHANCES DECOMPOSITION; ECOSYSTEM SERVICES; NITROGEN TRANSFER; LIGNIN CONTROL; LITTER; SEAGRASS; SENSITIVITY; QUALITY</t>
  </si>
  <si>
    <t>Purpose Posidonia oceanica litter debris accumulate in large quantities in coastal areas and pose a serious problem of negative economic impact on tourism activities. Here, we investigated the possibility of managing such residues by in situ decomposition using green leaves, brown litter, and rhizomes for 720 days at two temperatures (10 and 20 degrees C) alone or in the presence of nitrogen-rich soil or compost. Methods P. oceanica debris were characterized for remaining mass, carbon, nitrogen, sodium, cellulose, lignin content, and by C-13 CPMAS NMR. Temperature sensitivity of litter decomposition was assessed by Q(10) index. Results Nitrogen was highest in green leaves compared to brown litter and rhizomes, with C/N and lignin/N ratios highest in rhizomes. Lignin was higher in brown litter and rhizomes compared to green leaves. Sodium was highest in green leaves compared to brown litter and rhizomes. Data from C-13 CPMAS NMR showed that O-alkyl-C predominated in all litter. Aromatic C regions were highest in rhizomes compared to green leaves and brown litter. Decomposition was slow in all debris, with mass loss never exceeding 46.59% after 720 days of incubation. Based on Q(10) values, P. oceanica debris showed a limited temperature sensitivity to decomposition, and was highest for brown litter compared to green leaves and rhizomes. Conclusion Our two-year experiment showed that P. oceanica is highly resistant to microbial decomposition, and the presence of nitrogen-rich substrate does little to promote the process. Overall, in situ decomposition does not seem to be a suitable way to manage human-induced P. oceanica deposition under terrestrial conditions.</t>
  </si>
  <si>
    <t>[Bonanomi, Giuliano; Cesarano, Gaspare; Iacomino, Giuseppina; Cozzolino, Alessia; Motti, Riccardo; Idbella, Mohamed] Univ Federico II, Dept Agr Sci, Via Univ 100, I-80055 Portici, Italy; [Bonanomi, Giuliano] Univ Federico II, Task Force Microbiome Studies, Naples, Italy; [Idbella, Mohamed] Hassan II Univ, Fac Sci &amp; Techn, Lab Biosci, Casablanca, Morocco; [Idbella, Mohamed] Univ Naples Federico II, Dipartimento Agraria, Naples, Italy</t>
  </si>
  <si>
    <t>University of Naples Federico II; University of Naples Federico II; Hassan II University of Casablanca; University of Naples Federico II</t>
  </si>
  <si>
    <t>Idbella, M (corresponding author), Univ Federico II, Dept Agr Sci, Via Univ 100, I-80055 Portici, Italy.;Idbella, M (corresponding author), Hassan II Univ, Fac Sci &amp; Techn, Lab Biosci, Casablanca, Morocco.;Idbella, M (corresponding author), Univ Naples Federico II, Dipartimento Agraria, Naples, Italy.</t>
  </si>
  <si>
    <t>mohamed.idbella@usmba.ac.ma</t>
  </si>
  <si>
    <t>Idbella, Mohamed/HRD-0666-2023; Iacomino, Giuseppina/HMO-5798-2023</t>
  </si>
  <si>
    <t>Iacomino, Giuseppina/0000-0001-5206-4629; IDBELLA, Mohamed/0000-0002-6303-3737; Cozzolino, Alessia/0000-0002-3780-7364</t>
  </si>
  <si>
    <t>1877-2641</t>
  </si>
  <si>
    <t>1877-265X</t>
  </si>
  <si>
    <t>WASTE BIOMASS VALORI</t>
  </si>
  <si>
    <t>Waste Biomass Valorization</t>
  </si>
  <si>
    <t>10.1007/s12649-022-01990-9</t>
  </si>
  <si>
    <t>NOV 2022</t>
  </si>
  <si>
    <t>H0XE7</t>
  </si>
  <si>
    <t>WOS:000885210900001</t>
  </si>
  <si>
    <t>Bonanomi, G; Zotti, M; Cesarano, G; Sarker, TC; Saulino, L; Saracino, A; Idbella, M; Agrelli, D; D'Ascoli, R; Rita, A; Adamo, P; Allevato, E</t>
  </si>
  <si>
    <t>Bonanomi, Giuliano; Zotti, Maurizio; Cesarano, Gaspare; Sarker, Tushar C.; Saulino, Luigi; Saracino, Antonio; Idbella, Mohamed; Agrelli, Diana; D'Ascoli, Rosaria; Rita, Angelo; Adamo, Paola; Allevato, Emilia</t>
  </si>
  <si>
    <t>Decomposition of woody debris in Mediterranean ecosystems: the role of wood chemical and anatomical traits</t>
  </si>
  <si>
    <t>C-13 CPMAS NMR; C/N ratio; FT-IR/ATR; Lignin/N ratio; Manganese; Nutrients; Potassium; Sodium; Wood anatomy; Wood density</t>
  </si>
  <si>
    <t>TERM LITTER DECOMPOSITION; C-13 NMR-SPECTROSCOPY; DECAY-RATES; NITROGEN; FOREST; PLANT; CHEMISTRY; PATTERNS; CLIMATE; LIGNIN</t>
  </si>
  <si>
    <t>Aims Data about woody debris (WD) decomposition are very scarce for the Mediterranean basin. The specific aim of this work is to explore the relationships between WD traits with the decay rate. Methods We carried out a three-year litterbag decomposition experiment using ten WD types incubated in two plant communities (i.e. shrubland and woodland) and in laboratory conditions. WD was characterized for 31 chemical and anatomical traits, including macro- and micronutrients, lignin, and cellulose as well as organic chemistry by Solid-state Cross-Polarization Magic Angle Spinning Carbon-13 Nuclear Magnetic Resonance (C-13 CPMAS NMR) and Fourier transform infrared spectroscopy/ Attenuated Total Reflection (FT-IR/ATR spectroscopy). Results WD decay rate was negatively associated with di-O-alkyl, lignin/N and C/N ratios, but positively with N concentration. Less consistent but positive correlations were recored for K, Mn, and Na concentration. The alkyl C and carboxylic C regions, associated with aliphatic and amide compounds, was positively correlated with WD decomposition. Conversely, di-O-alkyl C and O-alkyl C fractions, largely associated with cellulose and hemicellulose, were negatively correlated with WD decay rate. Finally, the positive correlation between Na concentration and WD mass loss in field conditions suggest a role of this neglected micronutrient for wood decomposition. WD specific density and anatomical features, have a minor capability to explain decomposition rate. Conclusions Our findings demonstrate a major role of WD chemical traits in explaining the variability of decomposition in Mediterranean ecosystems.</t>
  </si>
  <si>
    <t>[Bonanomi, Giuliano; Zotti, Maurizio; Cesarano, Gaspare; Saulino, Luigi; Saracino, Antonio; Idbella, Mohamed; Agrelli, Diana; Rita, Angelo; Adamo, Paola; Allevato, Emilia] Univ Naples Federico II, Dept Agr Sci, Via Univ 100, I-80055 Portici, NA, Italy; [Bonanomi, Giuliano] Univ Naples Federico II, Task Force Microbiome Studies, Naples, Italy; [Sarker, Tushar C.] Zhejiang A&amp;F Univ, Sch Environm &amp; Resource Sci, Linan 311300, Peoples R China; [D'Ascoli, Rosaria] Univ Campania Luigi Vanvitelli, Dipartimento Sci Tecnol Ambientali Biol &amp; Farmace, Caserta, Italy; [Rita, Angelo] Univ Basilicata, Scuola Sci Agr Forestali Alimentari &amp; Ambientali, Viale Ateneo Lucano 10, I-85100 Potenza, Italy</t>
  </si>
  <si>
    <t>University of Naples Federico II; University of Naples Federico II; Zhejiang A&amp;F University; Universita della Campania Vanvitelli; University of Basilicata</t>
  </si>
  <si>
    <t>Allevato, E (corresponding author), Univ Naples Federico II, Dept Agr Sci, Via Univ 100, I-80055 Portici, NA, Italy.</t>
  </si>
  <si>
    <t>eallevat@unina.it</t>
  </si>
  <si>
    <t>Rita, Angelo/E-1233-2015; Saulino, Luigi/AAU-2258-2020; Idbella, Mohamed/HRD-0666-2023; Sarker, Tushar C./AFU-7429-2022</t>
  </si>
  <si>
    <t>Rita, Angelo/0000-0002-6579-7925; Saulino, Luigi/0000-0003-4939-0583; Sarker, Tushar C./0000-0003-4629-3905; IDBELLA, Mohamed/0000-0002-6303-3737; Saracino, Antonio/0000-0002-1499-2317</t>
  </si>
  <si>
    <t>MAR</t>
  </si>
  <si>
    <t>10.1007/s11104-020-04799-4</t>
  </si>
  <si>
    <t>JAN 2021</t>
  </si>
  <si>
    <t>QZ7BD</t>
  </si>
  <si>
    <t>WOS:000607330400002</t>
  </si>
  <si>
    <t>Wachendorf, C</t>
  </si>
  <si>
    <t>Characterisation of a humus profile under beech forest by using wet-chemistry and CPMAS 13C NMR-spectroscopy in consideration of spatial heterogeneity</t>
  </si>
  <si>
    <t>ZEITSCHRIFT FUR PFLANZENERNAHRUNG UND BODENKUNDE</t>
  </si>
  <si>
    <t>organic matter; wet-chemistry; C-13 CPMAS NMR-spectroscopy; beech forest; spatial heterogeneity</t>
  </si>
  <si>
    <t>ORGANIC-MATTER; SOIL</t>
  </si>
  <si>
    <t>Three of ten macromorphologically similar humus profiles of a Dystric Cambisol under a beech forest were randomly chosen and the litter and humus layers were characterized by wet-chemistry and CPMAS(13)C NMR-spectroscopy. The spatial heterogeneity of the litter and humus layers was high for the bulk density and for the sugar and starch fraction; lowest coefficients of variation were obtained for the chemical shift range of O-Alkyl-C. The spatial heterogeneity of the layers did not differ by means of all chemical methods. Changes in the chemical composition at the beginning of humification were high from the fresh fallen litter (Ln-layer) to the morphologically only slightly altered litter in the L-layer, whereas the changes in the litter and humus layers from the L to the Ohf-layer were minor. However,; the organic matter of the first mineral horizon was characterized by a.decrease in Iignin and cellulose. With wet-chemistry and C-13 NMR-spectroscopy similar results were obtained for polysaccharides whereas results which can be attributed to changes in lignin deduced by the methoxyl content differed from each other.</t>
  </si>
  <si>
    <t>Univ Kiel, Okol Zentrum Bornhoveder Seenkette, D-24118 Kiel, Germany</t>
  </si>
  <si>
    <t>University of Kiel</t>
  </si>
  <si>
    <t>Wachendorf, C (corresponding author), Univ Hamburg, Inst Bodenkunde, Allende Pl 2, D-20146 Hamburg, Germany.</t>
  </si>
  <si>
    <t>Wachendorf, Christine/AAV-7205-2021</t>
  </si>
  <si>
    <t>Wachendorf, Christine/0000-0003-3220-3614</t>
  </si>
  <si>
    <t>WILEY-V C H VERLAG GMBH</t>
  </si>
  <si>
    <t>BERLIN</t>
  </si>
  <si>
    <t>MUHLENSTRASSE 33-34, D-13187 BERLIN, GERMANY</t>
  </si>
  <si>
    <t>0044-3263</t>
  </si>
  <si>
    <t>Z PFLANZ BODENKUNDE</t>
  </si>
  <si>
    <t>Z. Pflanzen. Bodenk.</t>
  </si>
  <si>
    <t>10.1002/jpln.1998.3581610311</t>
  </si>
  <si>
    <t>ZW099</t>
  </si>
  <si>
    <t>WOS:000074373900010</t>
  </si>
  <si>
    <t>Xu, YH; Chen, ZM; Fontaine, S; Wang, WJ; Luo, JF; Fan, JL; Ding, WX</t>
  </si>
  <si>
    <t>Xu, Yehong; Chen, Zengming; Fontaine, Sebastien; Wang, Weijin; Luo, Jiafa; Fan, Jianling; Ding, Weixin</t>
  </si>
  <si>
    <t>Dominant effects of organic carbon chemistry on decomposition dynamics of crop residues in a Mollisol</t>
  </si>
  <si>
    <t>Crop residues; Litterbag; C decomposition; N release; Solid-state C-13 NMR</t>
  </si>
  <si>
    <t>C-13 CPMAS NMR; LITTER DECOMPOSITION; CHEMICAL-COMPOSITION; MATTER DECOMPOSITION; SOIL CARBON; NITROGEN MINERALIZATION; BIOCHEMICAL QUALITY; AGRICULTURAL SOILS; SOYBEAN RESIDUE; PLANT MATERIALS</t>
  </si>
  <si>
    <t>Understanding the change in chemical composition of crop residues during their decomposition is crucial to elucidate the mechanisms underlying the effects of residue retention on soil carbon (C) sequestration and nutrient cycling. Here a field experiment was carried out to investigate the decomposition process of maize, soybean, and wheat residues in a cultivated Mollisol in northeast China over a year. Using a litterbag method, we monitored the dynamics of residue mass loss, concentration of C and nitrogen (N), and C/N ratio, and evaluated the decomposition rates of residues and C functional groups. Chemical compositions of the crop residues were determined by solid-state C-13 nuclear magnetic resonance spectroscopy, and the cellulose crystallinity, lignin concentration, and syringyl to guaiacyl (S/G) ratio of lignin were estimated. After one year of incubation in field conditions, mass loss was 57% for soybean residues, significantly greater than 52% for maize and 45% for wheat. The decomposition rate of residues significantly decreased from 0.223 to 0.379 month(-1) during the first month to 0.054-0.076 month(-1) over the whole period. The proportion of decomposed C ranged at 57-63% among different residues, and had a positive relationship with the mass loss of O-alkyl C, di-O-alkyl C, and carbonyl C. The decomposition rates of these three C functional groups were greater in soybean than those in maize and wheat residues, which was also the case for lignin S/G ratio, possibly accounting for the higher decomposition extent of soybean residues. As decomposition progressed, the C chemistry of maize, soybean, and wheat residues exhibited an increasing divergence, which was mainly related to relative decreases in O-alkyl C and di-O-alkyl C contents, and relative increases in phenolic C and aromatic C contents in the residues. Net N release was observed for all residues after one-year decomposition, and was significantly related to the mass loss of alkyl C, O-alkyl C, and aromatic C. Overall, our study provides insight into chemical changes of crop residues over the degradation processes in the field, and highlights the significant effects of organic C chemistry on residue decomposition. (C) 2017 Elsevier Ltd. All rights reserved.</t>
  </si>
  <si>
    <t>[Xu, Yehong; Chen, Zengming; Fan, Jianling; Ding, Weixin] Chinese Acad Sci, Inst Soil Sci, State Key Lab Soil &amp; Sustainable Agr, Nanjing 210008, Jiangsu, Peoples R China; [Xu, Yehong; Chen, Zengming] Univ Chinese Acad Sci, Beijing 100049, Peoples R China; [Fontaine, Sebastien] INRA, UR 874, Grassland Ecosyst Res Team, Clermont Ferrand, France; [Wang, Weijin] DSITI, Dutton Pk, Qld 4102, Australia; [Wang, Weijin] Griffith Univ, Environm Futures Res Inst, Brisbane, Qld 4111, Australia; [Luo, Jiafa] AgResearch, Ruakura Res Ctr, Hamilton 3240, New Zealand</t>
  </si>
  <si>
    <t>Chinese Academy of Sciences; Institute of Soil Science, CAS; Chinese Academy of Sciences; University of Chinese Academy of Sciences, CAS; INRAE; Griffith University; AgResearch - New Zealand</t>
  </si>
  <si>
    <t>Chen, ZM; Ding, WX (corresponding author), Chinese Acad Sci, Inst Soil Sci, State Key Lab Soil &amp; Sustainable Agr, Nanjing 210008, Jiangsu, Peoples R China.</t>
  </si>
  <si>
    <t>zmchen@issas.ac.cn; wxding@issas.ac.cn</t>
  </si>
  <si>
    <t>Fan, Jianling/AAQ-2614-2021; Chen, Zengming/M-4618-2017; Wang, Weijin/AAE-9848-2020</t>
  </si>
  <si>
    <t>Fan, Jianling/0000-0003-3048-2621; Chen, Zengming/0000-0001-5017-4939; Wang, Weijin/0000-0002-5209-9300; Luo, Jiafa/0000-0001-6198-6887; Xu, Yehong/0000-0002-7633-7115; Ding, Weixin/0000-0003-3610-7611</t>
  </si>
  <si>
    <t>Chinese Academy of Sciences [XDB15020100]; National Natural Science Foundation of China [31561143011]</t>
  </si>
  <si>
    <t>Chinese Academy of Sciences(Chinese Academy of Sciences); National Natural Science Foundation of China(National Natural Science Foundation of China (NSFC))</t>
  </si>
  <si>
    <t>Funding for this work was provided by the Chinese Academy of Sciences (XDB15020100) and the National Natural Science Foundation of China (31561143011). We would like to thank the staff at Hailun National Agro-ecological Experimental Station, Chinese Academy of Sciences for great logistic support and helpful assistance in the field experiment. Many thanks also to Chief Editor Prof. Petra Marschner and two anonymous reviewers for their valuable comments and suggestions that helped us to improve the manuscript quality greatly.</t>
  </si>
  <si>
    <t>DEC</t>
  </si>
  <si>
    <t>10.1016/j.soilbio.2017.08.029</t>
  </si>
  <si>
    <t>FM3BT</t>
  </si>
  <si>
    <t>WOS:000414880000025</t>
  </si>
  <si>
    <t>Bonanomi, G; Zotti, M; Idbella, M; Termolino, P; De Micco, V; Mazzoleni, S</t>
  </si>
  <si>
    <t>Bonanomi, Giuliano; Zotti, Maurizio; Idbella, Mohamed; Termolino, Pasquale; De Micco, Veronica; Mazzoleni, Stefano</t>
  </si>
  <si>
    <t>Field evidence for litter and self-DNA inhibitory effects on Alnus glutinosa roots</t>
  </si>
  <si>
    <t>NEW PHYTOLOGIST</t>
  </si>
  <si>
    <t>C-13-CPMAS NMR; aquatic root; C; N ratio; decomposition; epifluorescence microscopy; plant-soil feedback; root anatomy</t>
  </si>
  <si>
    <t>SOLID-STATE C-13; PLANT LITTER; NITROGEN IMMOBILIZATION; SEEDLING ESTABLISHMENT; NUTRIENT DYNAMICS; REED DIEBACK; DECOMPOSITION; GROWTH; SOIL; FOREST</t>
  </si>
  <si>
    <t>Litter decomposition releases nutrients beneficial to plants but also induces phytotoxicity. Phytotoxicity can result from either labile allelopathic compounds or species specific and caused by conspecific DNA. Aquatic plants in flowing water generally do not suffer phytotoxicity because litter is regularly removed. In stagnant water or in litter packs an impact on root functionality can occur. So far, studies on water plant roots have been carried out in laboratory and never in field conditions. The effect of conspecific vs heterospecific litter and purified DNA were assessed on aquatic roots of the riparian woody species Alnus glutinosa L. using a novel method, using closed and open plastic tubes fixed to single roots in the field with closed tubes analogous to stagnant water. Four fresh and four decomposed litter types were used and analysed on extractable C, cellulose, lignin, N content and using C-13-CPMAS NMR spectroscopy. Inhibitory effects were observed with fresh litter in closed systems, with a positive correlation with extractable C and negative with lignin and lignin : N ratio. Alnus self-DNA, but not heterologous one, caused acute toxic effects in the closed system. Our results demonstrate the first field-based evidence for self-DNA inhibition as causal factor of negative feedback between plants and substrate.</t>
  </si>
  <si>
    <t>[Bonanomi, Giuliano; Zotti, Maurizio; Idbella, Mohamed; De Micco, Veronica; Mazzoleni, Stefano] Univ Naples Federico II, Dept Agr Sci, Via Univ 100, I-80055 Naples, Italy; [Bonanomi, Giuliano; Mazzoleni, Stefano] Univ Naples Federico II, Task Force Microbiome Studies, I-80100 Naples, Italy; [Termolino, Pasquale] CNR IBBR Inst Biosci &amp; BioResources, Via Univ 133, I-80055 Naples, Italy</t>
  </si>
  <si>
    <t>University of Naples Federico II; University of Naples Federico II; Consiglio Nazionale delle Ricerche (CNR); Istituto di Bioscienze e Biorisorse (IBBR-CNR)</t>
  </si>
  <si>
    <t>Mazzoleni, S (corresponding author), Univ Naples Federico II, Dept Agr Sci, Via Univ 100, I-80055 Naples, Italy.;Mazzoleni, S (corresponding author), Univ Naples Federico II, Task Force Microbiome Studies, I-80100 Naples, Italy.</t>
  </si>
  <si>
    <t>stefano.mazzoleni@unina.it</t>
  </si>
  <si>
    <t>Idbella, Mohamed/HRD-0666-2023</t>
  </si>
  <si>
    <t>IDBELLA, Mohamed/0000-0002-6303-3737; Zotti, Maurizio/0000-0001-5540-9477; MAZZOLENI, Stefano/0000-0002-1132-2625</t>
  </si>
  <si>
    <t>Universita degli Studi di Napoli Federico II within the CRUI-CARE Agreement</t>
  </si>
  <si>
    <t>Open Access Funding provided by Universita degli Studi di Napoli Federico II within the CRUI-CARE Agreement.</t>
  </si>
  <si>
    <t>WILEY</t>
  </si>
  <si>
    <t>HOBOKEN</t>
  </si>
  <si>
    <t>111 RIVER ST, HOBOKEN 07030-5774, NJ USA</t>
  </si>
  <si>
    <t>0028-646X</t>
  </si>
  <si>
    <t>1469-8137</t>
  </si>
  <si>
    <t>NEW PHYTOL</t>
  </si>
  <si>
    <t>New Phytol.</t>
  </si>
  <si>
    <t>10.1111/nph.18391</t>
  </si>
  <si>
    <t>AUG 2022</t>
  </si>
  <si>
    <t>4W6SA</t>
  </si>
  <si>
    <t>hybrid, Green Published</t>
  </si>
  <si>
    <t>WOS:000837964600001</t>
  </si>
  <si>
    <t>Sanchez, FG</t>
  </si>
  <si>
    <t>Irrigation, fertilization and initial substrate quality effects on decomposing Loblolly pine litter chemistry</t>
  </si>
  <si>
    <t>CPMAS; (13)C NMR; litter decomposition; loblolly pine</t>
  </si>
  <si>
    <t>NUCLEAR-MAGNETIC-RESONANCE; C-13 CPMAS NMR; PHOSPHORUS RELEASE; NUTRIENT DYNAMICS; NITROGEN; FORESTS; LIGNIN; AVAILABILITY; SPECTROSCOPY; DETRITUS</t>
  </si>
  <si>
    <t>Changes in carbon chemistry (i.e., carbon compound classes such as aromatics, phenolics, etc.) of loblolly pine (Pinus taeda L.) litter were examined during three years of decomposition under factorial combinations of irrigation and fertilization treatments. Cross polarization magic angle spinning (13)C nuclear magnetic resonance revealed that total carbon and nutrient concentrations correlated strongly with carbohydrate and O-alkyl carbon concentrations but did not relate well with concentrations of lignin, aromatic and phenolic carbon, or with lignin-related decomposition indices. The best correlations to carbon and nutrient concentrations occurred with the C/N (R(2) = 0.86, P &gt; 0.0001) and alkyl/O-alkyl (R(2) = 0.75, P &gt; 0.0001) decomposition indices. In all situations, the carbon chemistry of the decomposing litter followed the general pattern of accumulation of alkyl and carbonyl carbon with a loss of O-alkyl and methoxy carbon. Only small variations in the aromatic and phenolic carbon concentrations were detected. Since lignin is composed primarily of aromatic and phenolic carbons, the observation that there were only small changes in the aromatic and phenolic carbons of the litter is consistent with the general stability of lignin in these ecosystems. Trends in carbon chemistry during decomposition suggested that fertilization accelerated the decomposition process by about 100% as compared with the control plots. Irrigation also accelerated the decomposition process but to a lower extent (about 62% greater than control plots). Initial litter quality, as defined by the litter C/N, did not have a significant effect on the carbon chemistry of the decomposing litter. This study demonstrated that the decomposition mechanisms were not altered by the treatments but there were important changes in the relative chemistry of the decomposing litter which impacted the rate of decomposition.</t>
  </si>
  <si>
    <t>US Forest Serv, USDA, So Res Stn, Res Triangle Pk, NC 27709 USA</t>
  </si>
  <si>
    <t>United States Department of Agriculture (USDA); United States Forest Service</t>
  </si>
  <si>
    <t>Sanchez, FG (corresponding author), US Forest Serv, USDA, So Res Stn, 3041 Cornwallis Rd,POB 12254, Res Triangle Pk, NC 27709 USA.</t>
  </si>
  <si>
    <t>fsanchez@fs.fed.us</t>
  </si>
  <si>
    <t>10.1007/s11104-004-1309-x</t>
  </si>
  <si>
    <t>944AJ</t>
  </si>
  <si>
    <t>WOS:000230397000011</t>
  </si>
  <si>
    <t>Incerti, G; Bonanomi, G; Giannino, F; Cartenì, F; Spaccini, R; Mazzei, P; Piccolo, A; Mazzoleni, S</t>
  </si>
  <si>
    <t>Incerti, Guido; Bonanomi, Giuliano; Giannino, Francesco; Carteni, Fabrizio; Spaccini, Riccardo; Mazzei, Pierluigi; Piccolo, Alessandro; Mazzoleni, Stefano</t>
  </si>
  <si>
    <t>OMDY: a new model of organic matter decomposition based on biomolecular content as assessed by 13C-CPMAS-NMR</t>
  </si>
  <si>
    <t>4th International Zinc (Zn) Symposium</t>
  </si>
  <si>
    <t>OCT 15-17, 2015</t>
  </si>
  <si>
    <t>Sao Paulo, BRAZIL</t>
  </si>
  <si>
    <t>Plant residues; Litter; Decayrate; Molecular quality; Intermolecular protection; System dynamics</t>
  </si>
  <si>
    <t>PLANT LITTER DECOMPOSITION; HUMIC SUBSTANCES; MOLECULAR CHARACTERIZATION; TEMPERATURE SENSITIVITY; LIGNIN CONTROL; DECAY-RATE; SOIL; CARBON; NITROGEN; DYNAMICS</t>
  </si>
  <si>
    <t>Modelling organic matter decomposition is fundamental to understand biogeochemical cycling in terrestrial ecosystems. Current models use C/N or Lignin/N ratios to describe susceptibility to decomposition, or implement separate C pools decaying with different rates, disregarding biomolecular transformations and interactions and their effect on decomposition dynamics. We present a new process-based model of decomposition including a description of biomolecular dynamics obtained by C-13-CPMAS NMR spectroscopy. Baseline decay rates for relevant molecular classes and intermolecular protection were calibrated by best fitting of experimental data from leaves of 20 plant species decomposing for 180 days in controlled optimal conditions. The model was validated against field data from leaves of 32 plant species decomposing for 1-year at four sites in Mediterranean ecosystems. Simulations correctly reproduced mass loss data and variations of selected molecular classes both in controlled conditions and in the field, for a wide range of plant molecular composition and environmental conditions. Our innovative approach accurately predicted decomposition of a wide range of litters across different climates. Prediction accuracy emerged from the species-specific partitioning of molecular types and from the representation of intermolecular interactions. Further application should be planned in other ecosystems based on long-term decomposition datasets.</t>
  </si>
  <si>
    <t>[Incerti, Guido; Bonanomi, Giuliano; Giannino, Francesco; Carteni, Fabrizio; Spaccini, Riccardo; Piccolo, Alessandro; Mazzoleni, Stefano] Univ Naples Federico II, Dipartimento Agr, Via Univ 100, I-80055 Portici, NA, Italy; [Spaccini, Riccardo; Mazzei, Pierluigi; Piccolo, Alessandro] Univ Naples Federico II, Ctr Interdipartimentale Ric CERMANU, Via Univ 100, I-80055 Portici, NA, Italy</t>
  </si>
  <si>
    <t>University of Naples Federico II; University of Naples Federico II</t>
  </si>
  <si>
    <t>Mazzoleni, S (corresponding author), Univ Naples Federico II, Dipartimento Agr, Via Univ 100, I-80055 Portici, NA, Italy.</t>
  </si>
  <si>
    <t>giannino, francesco/F-4168-2011; Incerti, Guido/O-5870-2019</t>
  </si>
  <si>
    <t>giannino, francesco/0000-0001-6860-1767; Incerti, Guido/0000-0003-1288-8708; Mazzei, Pierluigi/0000-0002-5312-4969; BONANOMI, Giuliano/0000-0002-1831-4361; SPACCINI, Riccardo/0000-0002-9828-1992</t>
  </si>
  <si>
    <t>Italian Ministry of Scientific Research and University (MIUR) within the FISR program (project MESCOSAGR)</t>
  </si>
  <si>
    <t>This work was funded by the Italian Ministry of Scientific Research and University (MIUR) within the FISR program (project MESCOSAGR, coordinator prof. A. Piccolo).</t>
  </si>
  <si>
    <t>10.1007/s11104-016-3039-2</t>
  </si>
  <si>
    <t>EK7ZE</t>
  </si>
  <si>
    <t>WOS:000394142900027</t>
  </si>
  <si>
    <t>Aguas, A; Incerti, G; Saracino, A; Lanzotti, V; Silva, JS; Rego, FC; Mazzoleni, S; Bonanomi, G</t>
  </si>
  <si>
    <t>Aguas, Ana; Incerti, Guido; Saracino, Antonio; Lanzotti, Virginia; Silva, Joaquim S.; Rego, Francisco C.; Mazzoleni, Stefano; Bonanomi, Giuliano</t>
  </si>
  <si>
    <t>Fire effects on litter chemistry and early development of Eucalyptus globulus</t>
  </si>
  <si>
    <t>Allelopathy; Char; C-13 CPMAS NMR; Plant-soil feedback; Phytotoxicity; Eucalyptus globulus</t>
  </si>
  <si>
    <t>PLANT-SOIL FEEDBACK; SOLID-STATE C-13; SEED-GERMINATION; PINUS-PINASTER; CHEMICAL-COMPOSITION; ACACIA-DEALBATA; ORGANIC-MATTER; NITROGEN FORMS; FOREST; GROWTH</t>
  </si>
  <si>
    <t>Fires affect what happens to litter in ecosystems. Biological and chemical effects of burnt litter on plants are not as of yet fully understood. We aimed to assess the effects of heat-treated leaf litter on germination and seedling root growth of Eucalyptus globulus. Litter from E. globulus, Acacia dealbata, Pinus pinaster, and Quercus suber was collected in Portugal, on Humic Cambisol, and heated between 25 A degrees C and 600 A degrees C. Those materials were then characterized by: C-13 CPMAS NMR spectroscopy, proximate lignin and cellulose, and elemental analyses. Afterwards, they were used as substrate in bioassays with Eucalyptus seeds. Heating changed litter composition (P &lt; 0.05), consistently across species: alkyl C, O-alkyl C, and methoxyl + N-alkyl C decreased more than 50%; and aromatic C increased more than 5-fold. Unheated and lightly heated litters inhibited germination and growth, with maximum inhibition by Quercus and Eucalyptus litters, down to 17% of the control (P &lt; 0.05). Severely charred materials had neutral or stimulatory effects, up to 191% of the control (P &lt; 0.05). These responses were associated with concentrations of dominant C types in litters (P &lt; 0.05). Litter charring, as it occurs during wildfires, is potentially critical for the success of E. globulus's regeneration from seeds.</t>
  </si>
  <si>
    <t>[Aguas, Ana; Silva, Joaquim S.; Rego, Francisco C.] Univ Lisbon, Inst Super Agron, InBio, Ctr Ecol Aplicada Prof Baeta Neves CEABN, P-1349017 Lisbon, Portugal; [Aguas, Ana] Polytech Inst Leiria, Sch Educ &amp; Social Sci, Rua Dr Joao Soares, P-2411901 Leiria, Portugal; [Incerti, Guido] Univ Udine, Dept Agri Food Anim &amp; Environm Sci, Via Sci 206, I-33100 Udine, Italy; [Saracino, Antonio; Lanzotti, Virginia; Mazzoleni, Stefano; Bonanomi, Giuliano] Univ Naples Federico II, Dept Agr Sci, Via Univ 100, I-80055 Portici, NA, Italy; [Silva, Joaquim S.] Polytech Inst Coimbra, Coimbra Agr Sch, P-3040316 Coimbra, Portugal</t>
  </si>
  <si>
    <t>Universidade de Lisboa; University of Udine; University of Naples Federico II</t>
  </si>
  <si>
    <t>Aguas, A (corresponding author), Polytech Inst Leiria, Sch Educ &amp; Social Sci, Rua Dr Joao Soares, P-2411901 Leiria, Portugal.</t>
  </si>
  <si>
    <t>ana_aguas@yahoo.com</t>
  </si>
  <si>
    <t>Águas, Ana/IUN-2364-2023; Incerti, Guido/O-5870-2019; PTNMR, PTNMR/JCE-8050-2023; Silva, Joaquim/D-4284-2011; Rego, Francisco Castro/H-9155-2013</t>
  </si>
  <si>
    <t>Incerti, Guido/0000-0003-1288-8708; Silva, Joaquim/0000-0001-6604-6878; Rego, Francisco Castro/0000-0003-0060-5192; Saracino, Antonio/0000-0002-1499-2317; Aguas, Ana/0000-0002-5073-9028; BONANOMI, Giuliano/0000-0002-1831-4361</t>
  </si>
  <si>
    <t>Fundacao para a Ciencia e Tecnologia [SFRH/BD/76899/2011]; Fundação para a Ciência e a Tecnologia [SFRH/BD/76899/2011] Funding Source: FCT</t>
  </si>
  <si>
    <t>Fundacao para a Ciencia e Tecnologia(Fundacao para a Ciencia e a Tecnologia (FCT)); Fundação para a Ciência e a Tecnologia(Fundacao para a Ciencia e a Tecnologia (FCT))</t>
  </si>
  <si>
    <t>We thank Anthony B. Mount for his insightful ideas. His seminal work on the concept of plant wastes and on their ecology was inspiring for our study. We also thank Ana M. Aguas and Helder Aguas for helping in field trips; as well as Clara Ferino, Gianluca Mazzei, Virginio Mazzei, Gaspare Cesarano, Salvatore Gaglione, and Tushar Sarker for helping in the laboratory in the two busiest days; and Iryna Skulska for the translation from Russian. Finally we thank two anonymous reviewers for their comments. The 13C-CPMAS NMR measurements were performed at the CERMANU-Interdepartmental Research Centre, University of Naples Federico II. The elemental analyses were done at the Laboratorio de Plantas e Solos of the Universidade de Tras-os-Montes e Alto-Douro. Ana Aguas had a PhD scholarship from Fundacao para a Ciencia e Tecnologia (SFRH/BD/76899/2011).</t>
  </si>
  <si>
    <t>10.1007/s11104-017-3419-2</t>
  </si>
  <si>
    <t>FV0QH</t>
  </si>
  <si>
    <t>WOS:000424260800033</t>
  </si>
  <si>
    <t>Jalota, RK; Dalal, RC; Harms, BP; Page, K; Mathers, NJ; Wang, WJ</t>
  </si>
  <si>
    <t>Jalota, R. K.; Dalal, R. C.; Harms, B. P.; Page, K.; Mathers, N. J.; Wang, W. J.</t>
  </si>
  <si>
    <t>Effects of litter and fine root composition on their decomposition in a Rhodic Paleustalf under different land uses</t>
  </si>
  <si>
    <t>COMMUNICATIONS IN SOIL SCIENCE AND PLANT ANALYSIS</t>
  </si>
  <si>
    <t>aryl C; biomass loss; buffel grass; lignin; O-aryl C; mulga; plant decomposition; wheat; lucerne</t>
  </si>
  <si>
    <t>SOIL CARBON; NITROGEN AVAILABILITY; ORGANIC-MATTER; LIGNIN CONTROL; QUALITY; PASTURE; RESIDUES; DYNAMICS; FOREST; CROP</t>
  </si>
  <si>
    <t>Plant litter and fine roots are important in maintaining soil organic carbon (C) levels as well as for nutrient cycling. The decomposition of surface-placed litter and fine roots of wheat ( Triticum aestivum ), lucerne ( Medicago sativa ), buffel grass ( Cenchrus ciliaris ), and mulga ( Acacia aneura ), placed at 10-cm and 30-cm depths, was studied in the field in a Rhodic Paleustalf. After 2 years, &lt;= 10% of wheat and lucerne roots and &gt;= 60% of mulga roots and twigs remained undecomposed. The rate of decomposition varied from 4.2 year -1 for wheat roots to 0.22 year -1 for mulga twigs, which was significantly correlated with the lignin concentration of both tops and roots. Aryl+O-aryl C concentration, as measured by 13 C nuclear magnetic resonance spectroscopy, was also significantly correlated with the decomposition parameters, although with a lower R 2 value than the lignin concentration. Thus, lignin concentration provides a good predictor of litter and fine root decomposition in the field.</t>
  </si>
  <si>
    <t>CRC Greenhouse Accounting, Dept Nat Resources &amp; Mines, Indooroopilly, Qld 4068, Australia; Univ Queensland, Brisbane, Qld, Australia; CRC Greenhouse Accounting, Dept Nat Resources &amp; Mines, Indooroopilly, Qld, Australia</t>
  </si>
  <si>
    <t>University of Queensland</t>
  </si>
  <si>
    <t>Dalal, RC (corresponding author), CRC Greenhouse Accounting, Dept Nat Resources &amp; Mines, Indooroopilly, Qld 4068, Australia.</t>
  </si>
  <si>
    <t>ram.dalal@nrm.qld.gov.au</t>
  </si>
  <si>
    <t>Wang, Weijin/AAE-9848-2020</t>
  </si>
  <si>
    <t>Wang, Weijin/0000-0002-5209-9300; Dalal, Ram/0000-0003-2381-9601</t>
  </si>
  <si>
    <t>TAYLOR &amp; FRANCIS INC</t>
  </si>
  <si>
    <t>PHILADELPHIA</t>
  </si>
  <si>
    <t>530 WALNUT STREET, STE 850, PHILADELPHIA, PA 19106 USA</t>
  </si>
  <si>
    <t>0010-3624</t>
  </si>
  <si>
    <t>1532-2416</t>
  </si>
  <si>
    <t>COMMUN SOIL SCI PLAN</t>
  </si>
  <si>
    <t>Commun. Soil Sci. Plant Anal.</t>
  </si>
  <si>
    <t>13-14</t>
  </si>
  <si>
    <t>10.1080/00103620600767108</t>
  </si>
  <si>
    <t>Agronomy; Plant Sciences; Chemistry, Analytical; Soil Science</t>
  </si>
  <si>
    <t>Agriculture; Plant Sciences; Chemistry</t>
  </si>
  <si>
    <t>054YK</t>
  </si>
  <si>
    <t>WOS:000238414300006</t>
  </si>
  <si>
    <t>Sarker, TC; Maisto, G; De Marco, A; Esposito, F; Panico, SC; Alam, MF; Mazzoleni, S; Bonanomi, G</t>
  </si>
  <si>
    <t>Sarker, Tushar C.; Maisto, Giulia; De Marco, Anna; Esposito, Francesco; Panico, Speranza C.; Alam, M. Firoz; Mazzoleni, Stefano; Bonanomi, Giuliano</t>
  </si>
  <si>
    <t>Explaining trajectories of chemical changes during decomposition of tropical litter by 13C-CPMAS NMR, proximate and nutrients analysis</t>
  </si>
  <si>
    <t>Tropical litter; Nutrients dynamics; Proximate features; C; N ratio; Decomposition</t>
  </si>
  <si>
    <t>LONG-TERM DECOMPOSITION; NEEDLE LITTER; LIGNIN CONTROL; HEAVY-METALS; DECAY-RATES; LEAF; NITROGEN; FORESTS; RELEASE; QUALITY</t>
  </si>
  <si>
    <t>Background and aimLitter decomposition is of great concern as it plays a key role in regulating global carbon cycle and nutrient budgets, especially in tropical forests where it is very fast. Therefore, we studied the decomposition and subsequent changes in element concentrations and amounts of 11 tropical leaf litter.MethodsFresh litters were characterized in terms of elemental, proximate features, as well as organic carbon compositions by C-13-NMR spectroscopy. Controlled litterbag decomposition was carried out for 180days in the laboratory, bags were retrieved at three dates and analyzed for mass loss and concentration of nitrogen (N), potassium (K), sodium (Na), carbon (C), magnesium (Mg), manganese (Mn), iron (Fe), phosphorus (P), zinc (Zn), and percentage of ash, extractives, cellulose and lignin.ResultsTerminalia arjuna showed highest mass loss, while the lowest was observed in Shorea robusta showing significant positive correlation with litter initial K, Mg, Fe and di-O-alkyl C, O-alkyl C, while significant negative correlation with Mn, lignin and Methoxyl C, Alkyl C. Trajectories shows that Fe, Mg, K, Mn, Zn and Na concentrations increased in most of the litter types, except Terminalia arjuna and Toona ciliata, where Fe, Mg, K concentrations decreased during decomposition. Surprisingly, in most of the species with the exception of Terminalia arjuna, N concentrations decreased at a faster rate than C concentrations, resulting in an increase in C/N ratios. Expectedly, lignin progressively increased, while cellulose decreased.ConclusionsObserved differences in decomposition rate and dynamics of chemical changes among litters were strongly affected by the litter type, decomposition time and their interactions.</t>
  </si>
  <si>
    <t>[Sarker, Tushar C.; Mazzoleni, Stefano; Bonanomi, Giuliano] Univ Naples Federico II, Dept Agr Sci, Via Univ 100, I-80055 Portici, NA, Italy; [Maisto, Giulia; De Marco, Anna; Esposito, Francesco; Panico, Speranza C.] Univ Naples Federico II, Dept Biol, Via Cinthia, I-80126 Naples, Italy; [Alam, M. Firoz] Univ Rajshahi, Dept Bot, Rajshahi 6205, Bangladesh</t>
  </si>
  <si>
    <t>University of Naples Federico II; University of Naples Federico II; University of Rajshahi</t>
  </si>
  <si>
    <t>Sarker, TC (corresponding author), Univ Naples Federico II, Dept Agr Sci, Via Univ 100, I-80055 Portici, NA, Italy.</t>
  </si>
  <si>
    <t>tusharchandra.sarker@unina.it</t>
  </si>
  <si>
    <t>De Marco, anna/AAU-5415-2020; Sarker, Tushar C./AFU-7429-2022</t>
  </si>
  <si>
    <t>De Marco, anna/0000-0002-3774-5538; Sarker, Tushar C./0000-0003-4629-3905; BONANOMI, Giuliano/0000-0002-1831-4361; MAISTO, Giulia/0000-0001-8561-915X</t>
  </si>
  <si>
    <t>10.1007/s11104-018-03907-9</t>
  </si>
  <si>
    <t>HP9RQ</t>
  </si>
  <si>
    <t>WOS:000462031100002</t>
  </si>
  <si>
    <t>Trinsoutrot, I; Monrozier, LJ; Cellier, J; Waton, H; Alamercery, S; Nicolardot, B</t>
  </si>
  <si>
    <t>Assessment of the biochemical composition of oilseed rape (Brassica napus L.) 13C-labelled residues by global methods, FTIR and 13C NMR CP/MAS</t>
  </si>
  <si>
    <t>Brassica napus L.; crop residues; biochemical composition; Van Soest method; temperature-programmed pyroanalysis; Fourier transform infra-red spectroscopy; solid-state C-13 NMR spectroscopy</t>
  </si>
  <si>
    <t>NUCLEAR-MAGNETIC-RESONANCE; SOIL ORGANIC-MATTER; MASS-SPECTROMETRY; LITTER DECOMPOSITION; PLANT RESIDUES; LIGNIN CONTENT; NITROGEN; SPECTROSCOPY; PYROLYSIS; FRACTIONS</t>
  </si>
  <si>
    <t>The biochemical composition of stems, pod walls and roots of oilseed rape (Brassica napus L.) plants, grown in a growth chamber with two levels of N fertiliser, was assessed by two global methods, i.e., serial extraction with the Van Soest's technique and temperature-programmed pyroanalysis (TP-Py). Statistical analysis of the effect of various parameters on the proportion of soluble components, hemicellulose, cellulose and lignin-like components in oilseed rape organs showed that the composition of plant materials depended on the N nutrition conditions during plant growth. Contents of soluble and hemicellulose fractions were affected by the technique used. Elsewhere, both global techniques resulted in similar proportions of skeletal cellulose (respectively 41 and 36% in low and high N stems, 37 and 30% in low and high N pod walls, 32 and 29% in low and high N roots) and of lignin-like components which ranged from about 7% in high N stems and pod walls to 16% in low N roots. Spectroscopy by FTIR showed a significant band at 1650 cm(-1) (amide I in proteins) in the root material (organ with the lowest C/N ratio) and the absence of lignin-specific bands. Carbon distribution by C-13 NMR CP/MAS of labelled plants indicated that 60-64% was (cellulose + hemicellulose)-C, close to the values obtained by global methods. The proportion of aromatic-C (110-160 ppm) and phenolic ether was higher in roots than in stems and pod walls. Organs from oilseed rape plants with higher N contents exhibited a larger proportion of C in the 171 ppm chemical shift attributed to the peptide bond. The concomitance of a high level of aromatic and proteinaceous components in roots would reveal the presence of tannin-protein complexes in addition with true lignin.</t>
  </si>
  <si>
    <t>INRA, Ctr Rech Agron, Unite Agron Chalons Reims, F-51686 Reims 2, France; Univ Lyon 1, Lab Ecol Microbienne, CNRS, UMR 5557, F-69622 Villeurbanne, France; UPS, CNRS, Serv Cent Anal, F-69630 Vernaison, France</t>
  </si>
  <si>
    <t>INRAE; VetAgro Sup; UDICE-French Research Universities; Universite Claude Bernard Lyon 1; Centre National de la Recherche Scientifique (CNRS); Centre National de la Recherche Scientifique (CNRS); Universite de Toulouse; Universite Toulouse III - Paul Sabatier</t>
  </si>
  <si>
    <t>Nicolardot, B (corresponding author), INRA, Ctr Rech Agron, Unite Agron Chalons Reims, 2 Esplanade Roland Garros,BP 224, F-51686 Reims 2, France.</t>
  </si>
  <si>
    <t>Gattin, Isabelle Trinsoutrot/Y-4352-2019; Nicolardot, Bernard/GZG-4309-2022</t>
  </si>
  <si>
    <t>Gattin, Isabelle Trinsoutrot/0000-0001-6695-0875;</t>
  </si>
  <si>
    <t>KLUWER ACADEMIC PUBL</t>
  </si>
  <si>
    <t>SPUIBOULEVARD 50, PO BOX 17, 3300 AA DORDRECHT, NETHERLANDS</t>
  </si>
  <si>
    <t>JUL</t>
  </si>
  <si>
    <t>10.1023/A:1010549224003</t>
  </si>
  <si>
    <t>457YG</t>
  </si>
  <si>
    <t>WOS:000170165500006</t>
  </si>
  <si>
    <t>Bonanomi, G; Senatore, M; Migliozzi, A; Marco, A; Pintimalli, A; Lanzotti, V; Mazzoleni, S</t>
  </si>
  <si>
    <t>Bonanomi, Giuliano; Senatore, Mauro; Migliozzi, Antonello; De Marco, Anna; Pintimalli, Antonella; Lanzotti, Virginia; Mazzoleni, Stefano</t>
  </si>
  <si>
    <t>Decomposition of submerged plant litter in a Mediterranean reservoir: A microcosm study</t>
  </si>
  <si>
    <t>AQUATIC BOTANY</t>
  </si>
  <si>
    <t>BOD5; C cycle; DOC; Litter quality; C-13 NMR CPMAS; Sediment</t>
  </si>
  <si>
    <t>ORGANIC-MATTER; RESIDUES; NITROGEN; STATE; LAKE; PHYTOTOXICITY; AVAILABILITY; TEMPERATURE; QUALITY; RATES</t>
  </si>
  <si>
    <t>Decomposition of plant debris is a critical process during the filling phase of water reservoir. Here we investigated the impact of decomposition of the plant species (Cytisus scoparius, Pteridium aquilinum and Juncus effusus) in the Alaco reservoir (southern Italy). To simulate lake ecological conditions, a microcosm experiment was carried-out for 100 days with litters incubated in water lake in aerobic conditions In the light at two temperatures (+12 degrees C and +24 degrees C). Litter types were characterized by classic proximate chemical analyses (total C and N, labile C, cellulose and lignin content, C/N and lignin/N ratios) and, at molecular level, by solid-state C-13 CPMAS NMR. Water quality was monitored through pH, electrolytic conductivity, DOC, BOD5 and dissolved oxygen. Decomposition was more rapid for C scoparius, intermediate for J. effusus and slower for P. aquilinum. After 100 days of decomposition for all litter type the O-alkyl-C region, associated with sugars and polysaccharides, decreased and the aliphatic alkyl-C region increased for C scoparius and P. aquilinum. Immediately after litter submergence, DOC and BOD5 dramatically increased, reaching high values for P. aquilinum and C. scoparius. However, after 100 days of incubation, DOC concentration sharply decreased reaching values usually below 50 mg l(-1), and after 10 days of incubation BOD5 values dropped to values close to zero. Although carried out in laboratory, the experiment showed that submerged plant litter during decomposition produces a short-term changes of water quality that rapidly returns to background level. (C) 2014 Elsevier B.V. All rights reserved.</t>
  </si>
  <si>
    <t>[Bonanomi, Giuliano; Senatore, Mauro; Migliozzi, Antonello; Lanzotti, Virginia; Mazzoleni, Stefano] Univ Naples 2, Dipartimento Agr, I-80055 Portici, NA, Italy; [De Marco, Anna] Univ Naples 2, Dipartimento Biol, Naples, Italy; [Pintimalli, Antonella] SoRiCal SpA Soc Risorse Idriche Calabresi, Catanzaro, Italy</t>
  </si>
  <si>
    <t>University of Naples Federico II; Universita della Campania Vanvitelli; Universita della Campania Vanvitelli</t>
  </si>
  <si>
    <t>Bonanomi, G (corresponding author), Univ Naples 2, Dipartimento Agr, Via Univ 100, I-80055 Portici, NA, Italy.</t>
  </si>
  <si>
    <t>De Marco, anna/AAU-5415-2020</t>
  </si>
  <si>
    <t>De Marco, anna/0000-0002-3774-5538; BONANOMI, Giuliano/0000-0002-1831-4361; Migliozzi, Antonello/0000-0001-9799-2939</t>
  </si>
  <si>
    <t>0304-3770</t>
  </si>
  <si>
    <t>1879-1522</t>
  </si>
  <si>
    <t>AQUAT BOT</t>
  </si>
  <si>
    <t>Aquat. Bot.</t>
  </si>
  <si>
    <t>B</t>
  </si>
  <si>
    <t>10.1016/j.aquabot.2014.05.006</t>
  </si>
  <si>
    <t>Plant Sciences; Marine &amp; Freshwater Biology</t>
  </si>
  <si>
    <t>AY7RG</t>
  </si>
  <si>
    <t>WOS:000347756100003</t>
  </si>
  <si>
    <t>Mathers, NJ; Xu, ZH; Blumfield, TJ; Berners-Price, SJ; Saffigna, PG</t>
  </si>
  <si>
    <t>Composition and quality of harvest residues and soil organic matter under windrow residue management in young hoop pine plantations as revealed by solid-state 13C NMR spectroscopy</t>
  </si>
  <si>
    <t>nuclear magnetic resonance; cross-polarisation; hoop pine</t>
  </si>
  <si>
    <t>LITTER DECOMPOSITION; HUMIC SUBSTANCES; GROWTH-RESPONSE; WOODY DEBRIS; FOREST; CARBON; COMPONENTS; FRACTIONS; N-15; DEGRADATION</t>
  </si>
  <si>
    <t>Solid-state C-13 nuclear magnetic resonance (NMR) with cross-polarisation (CP) and magic-angle-spinning (MAS) was used to: (a) examine the changes in carbon (C) composition of windrowed harvest residues during the first 3 years of hoop pine plantations in subtropical Australia; (b) assess the impacts of windrowed harvest residues on soil organic matter (SOM) composition and quality in the 0-10 cm soil layer. Harvest residues were collected from 0-, 1-, 2- and 3-year-old windrows of ca. 2.5 m width (15 m apart for 0-, 1- and 2-year-old sites and 10 m apart for 3-year-old site). Soils from the 0 to 10 cm soil layer were collected from the 1-, 2- and 3-year-old sites. The 13C NMR spectra of the harvest residues indicated the presence of lignin in the hoop pine wood, foliage and newly incorporated organic matter (NIOM). Condensed tannin structures were found in the decay-resistant bark, small wood and foliage, but were absent in other residue components and SOM. The NMR spectra of small wood samples contained condensed tannin structures because the outer layer of bark was not removed. NIOM showed a shift from foliage-like structures (celluloses) to lignin-type structures, indicating an incorporation of woody residues from the decomposing harvest residues. Suberins were also present in the small wood, foliage and bark. The 13C CP NMR spectra of SOM indicated that in areas where windrows were present, SOM did not show compositional changes. However, an increase in SOM quality under the windrows in the second year after their formation as characterised by the alkyl C/O-alkyl C (A/O-A) ratio was mainly due to inputs from the decomposition of the labile, readily available components of the windrowed harvest residues. (C) 2002 Published by Elsevier Science B.V.</t>
  </si>
  <si>
    <t>Queensland Forestry Res Inst, Indooroopilly, Qld 4068, Australia; Griffith Univ, Fac Environm Sci, Nathan, Qld 4111, Australia; Griffith Univ, Sch Sci, Nathan, Qld 4111, Australia; Univ Queensland, Sch Agr &amp; Hort, Gatton, Qld 4343, Australia; Griffith Univ, Cooperat Res Ctr Sustainable Prod Forestry, Nathan, Qld 4111, Australia</t>
  </si>
  <si>
    <t>Griffith University; Griffith University; University of Queensland; Griffith University</t>
  </si>
  <si>
    <t>Xu, ZH (corresponding author), Queensland Forestry Res Inst, POB 631, Indooroopilly, Qld 4068, Australia.</t>
  </si>
  <si>
    <t>zhihong.xu@dpi.qld.gov.au</t>
  </si>
  <si>
    <t>Blumfield, Timothy/S-6156-2019; Blumfield, Timothy J/B-6534-2011; Berners-Price, Susan J/F-6203-2015; Xu, Zhihong/B-3223-2009</t>
  </si>
  <si>
    <t>Blumfield, Timothy/0000-0002-7703-4781; Blumfield, Timothy J/0000-0002-7703-4781; Berners-Price, Susan J/0000-0002-7129-0039; Xu, Zhihong/0000-0002-6768-0720</t>
  </si>
  <si>
    <t>MAR 3</t>
  </si>
  <si>
    <t>1-3</t>
  </si>
  <si>
    <t>PII S0378-1127(02)00182-2</t>
  </si>
  <si>
    <t>10.1016/S0378-1127(02)00182-2</t>
  </si>
  <si>
    <t>654NY</t>
  </si>
  <si>
    <t>WOS:000181504000035</t>
  </si>
  <si>
    <t>Sarker, TC; Incerti, G; Spaccini, R; Piccolo, A; Mazzoleni, S; Bonanomi, G</t>
  </si>
  <si>
    <t>Sarker, Tushar C.; Incerti, Guido; Spaccini, Riccardo; Piccolo, Alessandro; Mazzoleni, Stefano; Bonanomi, Giuliano</t>
  </si>
  <si>
    <t>Linking organic matter chemistry with soil aggregate stability: Insight from 13C NMR spectroscopy</t>
  </si>
  <si>
    <t>Soil aggregation; Organic amendment; C-13-CPMAS NMR; Soil microbes; C/N ratio</t>
  </si>
  <si>
    <t>HUMIC SUBSTANCES; FARMING SYSTEMS; LAND-USE; CARBON; PLANT; STABILIZATION; FRACTIONS; BIOCHAR; MECHANISMS; AMENDMENTS</t>
  </si>
  <si>
    <t>Soil aggregation is considered as a crucial process in agro-system sustainability due to the role in soil physical, chemical and biological dynamics. Here we tested the hypothesis that the initial chemical traits of organic matter (OM) may help to explain the variability of soil aggregation dynamics after organic amendment. We characterized ten OM types (alfalfa litter, biochar, cellulose, glucose, green compost, maize litter, manure compost, meat powder, sawdust, and solid digestate) by C-13-CPMAS NMR and elemental chemical features to investigate the effects of amendment quality on soil aggregation. In a manipulative factorial experiment, dry samples (200 g) of three soil types (S1, S2 and S3) with different texture, high pH (7-9), and similar OM content, were incorporated with 4 g (2% w/w) of dry, 2 mm-grounded OM, incubated in mesocosms for 300 days under controlled temperature (18 +/- 2 degrees C night and 24 +/- 2 degrees C day), and sampled at 4 dates for measuring aggregation index (AI), based on water stability of soil aggregates (WSA). We found that meat powder and alfalfa litter induced a rapid initial increase of AI, exceeding that of the controls by one to two orders of magnitude, likely acting as a C source for microbes. Biochar incorporation in soil barely affected AI, with intermediate effects with other OM types. Considering C bond types corresponding to OM C-13-CPMAS NMR spectral regions, carbonyl C was only correlated to early AI, possibly due to overlapping signals of amide structures; O-alkyl C and di-O-alkyl C (carbohydrate fraction) were positively associated to AI, indicating a promoting effect on soil structure, while aromatic C fractions showed an opposite pattern, possibly related to aggregate protection by coatings associated to water repellency, or to direct aggregate internal binding. This study demonstrates that OM chemical quality plays an important role in soil aggregation process, with the molecular composition defined by C-13-CPMAS NMR spectroscopy being more predictive of aggregation dynamics compared to classical elemental features. As such, this study provides a significant novel contribution to clarify the relationships between OM chemistry and soil aggregation.</t>
  </si>
  <si>
    <t>[Sarker, Tushar C.; Mazzoleni, Stefano; Bonanomi, Giuliano] Univ Naples Federico II, Dept Agr Sci, Via Univ 100, I-80055 Portici, NA, Italy; [Incerti, Guido] Univ Udine, Dept Agrifood Anim &amp; Environm Sci, Di4A, Via Sci 206, I-33100 Udine, Italy; [Spaccini, Riccardo; Piccolo, Alessandro] Univ Naples Federico II, Interdept Res Ctr Nucl Magnet Resonance Environm, Via Univ 100, I-80055 Portici, NA, Italy</t>
  </si>
  <si>
    <t>University of Naples Federico II; University of Udine; University of Naples Federico II</t>
  </si>
  <si>
    <t>Incerti, Guido/O-5870-2019; Sarker, Tushar C./AFU-7429-2022</t>
  </si>
  <si>
    <t>Incerti, Guido/0000-0003-1288-8708; Sarker, Tushar C./0000-0003-4629-3905; SPACCINI, Riccardo/0000-0002-9828-1992; BONANOMI, Giuliano/0000-0002-1831-4361</t>
  </si>
  <si>
    <t>10.1016/j.soilbio.2017.11.011</t>
  </si>
  <si>
    <t>FW0BT</t>
  </si>
  <si>
    <t>Y</t>
  </si>
  <si>
    <t>N</t>
  </si>
  <si>
    <t>WOS:000424957100020</t>
  </si>
  <si>
    <t>Balakshin, MY; Capanema, EA; Santos, RB; Chang, HM; Jameel, H</t>
  </si>
  <si>
    <t>Balakshin, Mikhail Yu; Capanema, Ewellyn A.; Santos, Ricardo B.; Chang, Hou-min; Jameel, Hasan</t>
  </si>
  <si>
    <t>Structural analysis of hardwood native lignins by quantitative 13C NMR spectroscopy</t>
  </si>
  <si>
    <t>HOLZFORSCHUNG</t>
  </si>
  <si>
    <t>C-13 NMR; hardwood; lignin structural analysis; milled wood lignin (MWL); S/G ratio</t>
  </si>
  <si>
    <t>MILLED WOOD LIGNIN; SPECTRA; POLYMER</t>
  </si>
  <si>
    <t>Milled wood lignins from alkaline pretreated wood with very low sugar content and a wide range of syringyl-to-guaiacyl (S/G) ratio between 1.2 and 3.0 were isolated from 12 industrially valuable hardwood (HW) species. The lignin preparations were investigated by means of a comprehensive C-13 nuclear magnetic resonance (NMR) methodology to address the possibilities and limitations of this approach for HW native lignins and to estimate the structural variations within HW lignins. Good correlations were found for different independent methods for the quantification of major lignin moieties. The results were reliable at the C-6 level and not only for relative comparison. The correlation was good between methoxyl group determinations by wet chemistry and those by C-13 NMR spectroscopy. The limitations of the C-13 NMR method were also pointed out. The differences in the S/G ratios can be large, but other structural deviations are less significant. Strong correlations between the S/G ratios and the amounts of other structural peculiarities could not be found by the C-13 NMR approach. However, with increasing S/G ratios, the beta-O-4 content showed increasing tendencies and the degree of condensation showed decreasing tendencies.</t>
  </si>
  <si>
    <t>[Balakshin, Mikhail Yu; Capanema, Ewellyn A.; Santos, Ricardo B.; Chang, Hou-min; Jameel, Hasan] N Carolina State Univ, Dept Forest Biomat, Raleigh, NC 27606 USA; [Balakshin, Mikhail Yu; Capanema, Ewellyn A.] Renmatix Inc, 660 Allendale Rd, King Of Prussia, PA 19406 USA</t>
  </si>
  <si>
    <t>North Carolina State University</t>
  </si>
  <si>
    <t>Balakshin, MY (corresponding author), N Carolina State Univ, Dept Forest Biomat, Raleigh, NC 27606 USA.;Balakshin, MY (corresponding author), Renmatix Inc, 660 Allendale Rd, King Of Prussia, PA 19406 USA.</t>
  </si>
  <si>
    <t>balakshin@hotmail.com</t>
  </si>
  <si>
    <t>WALTER DE GRUYTER GMBH</t>
  </si>
  <si>
    <t>GENTHINER STRASSE 13, D-10785 BERLIN, GERMANY</t>
  </si>
  <si>
    <t>0018-3830</t>
  </si>
  <si>
    <t>1437-434X</t>
  </si>
  <si>
    <t>Holzforschung</t>
  </si>
  <si>
    <t>10.1515/hf-2014-0328</t>
  </si>
  <si>
    <t>Forestry; Materials Science, Paper &amp; Wood</t>
  </si>
  <si>
    <t>Forestry; Materials Science</t>
  </si>
  <si>
    <t>DE9LG</t>
  </si>
  <si>
    <t>WOS:000370958400001</t>
  </si>
  <si>
    <t>Bonanomi, G; Sarker, TC; Zotti, M; Cesarano, G; Allevato, E; Mazzoleni, S</t>
  </si>
  <si>
    <t>Bonanomi, Giuliano; Sarker, Tushar C.; Zotti, Maurizio; Cesarano, Gaspare; Allevato, Emilia; Mazzoleni, Stefano</t>
  </si>
  <si>
    <t>Predicting nitrogen mineralization from organic amendments: beyond C/N ratio by 13C-CPMAS NMR approach</t>
  </si>
  <si>
    <t>N mineralization; Organic amendment; C; N ratio; C-13-CPMAS NMR; Soil quality</t>
  </si>
  <si>
    <t>LITTER DECOMPOSITION; CROP RESIDUES; N MINERALIZATION; BONE MEAL; SOIL; DYNAMICS; MATTER; IMMOBILIZATION; LIGNIN; MODEL</t>
  </si>
  <si>
    <t>Background and aim The processes of nitrogen (N) mineralization from organic amendments (OA) is important to provide mineral forms (NH4+ and NO3-) of N for plants. Assessment of N mineralization is usually done by using the C/N ratio of OAs but limits to the predicting capability of such indicator have been reported. Here, we propose a new definition of organic carbon (C) quality based on C-13-CPMAS NMR that provide a more accurate prediction of N mineralization. Methods A mesocosm incubation experiment was carried out to assess the effects of ten OA types on soil N mineralization in three different soils. OAs were chemically characterized by C/N ratio and in solid state spectroscopy by C-13-CPMAS NMR. Nitrogen mineralization in terms of NH4+ and NO3- was monitored after 3, 10, 30, 100, and 300 days of incubation. Results N mineralization was fast for OAs with high C quality coupled with high N content (e.g., meat powder, fish meal and alfalfa litter), while the same process was slow for amendment with low C quality even with high N content (e.g. humus, alfalfa biochar). On the contrary, a rapid but short-term N immobilization was found for OAs with high C quality but low N content (e.g., glucose). OAs with low C quality and low N content (e.g., sawdust, cellulose, wood biochar and grass litter) showed a slow, but long-lasting N immobilization. We found that C/N ratio was unable to predict the N mineralization for OAs with low C quality. Considering C-13-CPMAS NMR spectral regions, the carbonyl C, and N-alkyl and methoxyl C regions had the most significant positive correlation with N mineralization, while the di-O-alkyl C and O-alkyl C were strongly associated with N immobilization. Conclusions This study demonstrates that the biochemical quality of organic C defined by C-13-CPMAS NMR is capable of predicting N dynamic pattern better than C/N ratio.</t>
  </si>
  <si>
    <t>[Bonanomi, Giuliano; Sarker, Tushar C.; Zotti, Maurizio; Cesarano, Gaspare; Allevato, Emilia; Mazzoleni, Stefano] Univ Naples Federico II, Dipartimento Agr, Via Univ 100, I-80055 Portici, NA, Italy; [Sarker, Tushar C.] Zhejiang A&amp;F Univ, Sch Environm &amp; Resource Sci, Hangzhou 311300, Zhejiang, Peoples R China</t>
  </si>
  <si>
    <t>University of Naples Federico II; Zhejiang A&amp;F University</t>
  </si>
  <si>
    <t>Sarker, Tushar C./AFU-7429-2022; Allevato, Emilia/AAA-2308-2019</t>
  </si>
  <si>
    <t>Sarker, Tushar C./0000-0003-4629-3905; Allevato, Emilia/0000-0003-0667-1027; BONANOMI, Giuliano/0000-0002-1831-4361; Zotti, Maurizio/0000-0001-5540-9477</t>
  </si>
  <si>
    <t>10.1007/s11104-019-04099-6</t>
  </si>
  <si>
    <t>IS8PR</t>
  </si>
  <si>
    <t>WOS:000482412400008</t>
  </si>
  <si>
    <t>Evtuguin, DV; Neto, CP; Rocha, J</t>
  </si>
  <si>
    <t>Lignin degradation in oxygen delignification catalysed by [PMo7V5O40]8- polyanion.: Part I.: Study on wood lignin</t>
  </si>
  <si>
    <t>delignification; lignin; oxidation; oxygen; polyoxometalate</t>
  </si>
  <si>
    <t>ENVIRONMENTALLY BENIGN TECHNOLOGY; TRANSITION-METAL CATALYSIS; WATER-SOLUBLE SALTS; MODEL COMPOUNDS; KRAFT PULP; POM ANIONS; POLYOXOMETALATE; HETEROPOLYANION; OXIDATION</t>
  </si>
  <si>
    <t>The behaviour of lignin in wood delignification by oxygen in acidic media in the presence of the molyb-dovanadophosphate heteropolyanion [PMo7V5O40](8-) was studied using wet chemistry methods, solid and Liquid state 13C NMR spectroscopy. Lignin is oxidised by [PMo7V5O40](8-) almost completely to carbon dioxide, with a minor yield of intermediate low-molecular weight aromatic products. The analysis of the reaction products shows that the lignin acidolysis and homolysis involving the oxygen participation in oxidation take place. The residual linin in the wood residue is more condensed and richer in guaiacyl structural units than that in the initial wood. The analysis of condensed structures issued from permanganate oxidation of residual lignins suggests that these are formed predominantly by acid-catalysed reactions. The use of an organic solvent, such as ethanol, in the pulping solution favours the oxidative delignification, protecting the lignin against competing reactions (condensation).</t>
  </si>
  <si>
    <t>Univ Aveiro, Dept Chem, P-3800 Aveiro, Portugal</t>
  </si>
  <si>
    <t>Universidade de Aveiro</t>
  </si>
  <si>
    <t>Evtuguin, DV (corresponding author), Univ Aveiro, Dept Chem, P-3800 Aveiro, Portugal.</t>
  </si>
  <si>
    <t>Evtuguin, Dmitry V./H-5861-2017; Rocha, Joao/A-2486-2010; NETO, CARLOS P/C-8625-2011</t>
  </si>
  <si>
    <t>Evtuguin, Dmitry V./0000-0002-6304-5105; Rocha, Joao/0000-0002-0417-9402; NETO, CARLOS P/0000-0002-8562-9275</t>
  </si>
  <si>
    <t>WALTER DE GRUYTER &amp; CO</t>
  </si>
  <si>
    <t>10.1515/HF.2000.065</t>
  </si>
  <si>
    <t>342MU</t>
  </si>
  <si>
    <t>WOS:000088649300008</t>
  </si>
  <si>
    <t>Angst, G; Heinrich, L; Kögel-Knabner, I; Mueller, CW</t>
  </si>
  <si>
    <t>Angst, Gerrit; Heinrich, Lukas; Koegel-Knabner, Ingrid; Mueller, Carsten W.</t>
  </si>
  <si>
    <t>The fate of cutin and suberin of decaying leaves, needles and roots - Inferences from the initial decomposition of bound fatty acids</t>
  </si>
  <si>
    <t>ORGANIC GEOCHEMISTRY</t>
  </si>
  <si>
    <t>Biomarkers; Lipids; Laboratory incubation; Picea abies L. Karst.; Fagus sylvatica L.; Forest floor material; GC-MS; C-13 CPMAS NMR spectroscopy</t>
  </si>
  <si>
    <t>STATE C-13 NMR; HYDROLYZABLE ALIPHATIC LIPIDS; NATURAL ORGANIC MATERIALS; LITTER DECOMPOSITION; CHEMICAL-COMPOSITION; LEAF-LITTER; SCOTS PINE; MOLECULAR COMPOSITION; SUBSTRATE QUALITY; FAGUS-SYLVATICA</t>
  </si>
  <si>
    <t>The lipid biopolymers cutin and suberin are frequently used as biomarkers to distinguish above - from below-ground plant tissue input in soil. Despite a growing number of studies, still little is known about their fate during decomposition. The aim of this study was to investigate the decomposition of bound fatty acids with a special emphasis on cutin and suberin and to evaluate the effect of inherent chemical properties on decomposition. We incubated fresh leaves, needles and roots of European beech and Norway spruce for 84 days in a laboratory experiment. Cutin and suberin derived monomers were obtained by a sequential extraction procedure with subsequent GC-MS measurement. We monitored the mass loss of the plant materials, changes in chemical composition using solid-state C-13 NMR spectroscopy and, from this, calculated relative amounts of biomolecule components (i.e., relative lignin content). Our results suggest that both cutin and suberin biopolymers are readily decomposed without any indication of suberin being more resistant than cutin. The concentrations of cutin and suberin derived monomers were exponentially correlated to the mass loss of the respective plant material and rapidly decreased (beech: cutin: 47.4 +/- 2.1%, suberin: 30.8 +/- 5.5%; spruce: cutin: 31.2 +/- 2.4%, suberin: 22.0 +/- 4.8% of the initial concentration) at the beginning of the incubation, but leveled off towards the end. This indicates that studies which assume a similar degradation of biomarker and source plant material might underestimate the turnover of root and shoot derived soil organic matter. Beside the tested inherent chemical properties of the lipids (number of C atoms in each monomer, type and location of chemical functional groups), the relative lignin content explained a considerable portion of the variation in lipid concentrations over time. We thus propose a two phase model for the initial decomposition of cutin and suberin: (1) in early phases, cutin or suberin that is not associated with lignin is readily consumed by microorganisms resulting in a rapid decrease of the respective polymer. (2) After the first phase, only cutin or suberin associated with lignin remains, resulting in a decomposition that proceeds with the initially low decay rate of lignin. However, a substantial part of the variation in lipid concentrations was not accounted for by the tested factors. This suggests that the decomposition of cutin and suberin is additionally modulated by a not yet quantified external factor. (C) 2016 Elsevier Ltd. All rights reserved.</t>
  </si>
  <si>
    <t>[Angst, Gerrit; Heinrich, Lukas; Koegel-Knabner, Ingrid; Mueller, Carsten W.] Tech Univ Munich, Lehrstuhl Bodenkunde, Emil Ramann Str 2, D-85354 Freising Weihenstephan, Germany; [Koegel-Knabner, Ingrid] Tech Univ Munich, Inst Adv Study, D-85748 Garching, Germany</t>
  </si>
  <si>
    <t>Technical University of Munich; Technical University of Munich</t>
  </si>
  <si>
    <t>Angst, G (corresponding author), Tech Univ Munich, Lehrstuhl Bodenkunde, Emil Ramann Str 2, D-85354 Freising Weihenstephan, Germany.</t>
  </si>
  <si>
    <t>gerrit.angst@wzw.tum.de</t>
  </si>
  <si>
    <t>Angst, Gerrit/N-9253-2016; Kögel-Knabner, Ingrid/A-7905-2008; Mueller, Carsten W/C-2679-2012</t>
  </si>
  <si>
    <t>Angst, Gerrit/0000-0003-4421-5444; Kögel-Knabner, Ingrid/0000-0002-7216-8326; Mueller, Carsten W/0000-0003-4119-0544</t>
  </si>
  <si>
    <t>Deutsche Forschungsgemeinschaft DFG [FOR1806]</t>
  </si>
  <si>
    <t>Deutsche Forschungsgemeinschaft DFG(German Research Foundation (DFG))</t>
  </si>
  <si>
    <t>Funding of the research unit FOR1806 The Forgotten Part of Carbon Cycling: Organic Matter Storage and Turnover in Subsoils (SUBSOM), which this project is part of, was granted by the Deutsche Forschungsgemeinschaft DFG. We would like to thank Dr. Thorsten Grams for assistance with the incubation experiment, Dr. Stefanie Heinze and Prof. Dr. Bernd Marschner for project coordination, Dr. Markus Steffens for comments on the manuscript, Gabriele Albert and Barbel Angres for assistance in the lab, and Stephan John for help with the development of a lab protocol. We would like to thank Dr. Kevin E. Mueller and an anonymous reviewer whose comments helped us to substantially improve the manuscript.</t>
  </si>
  <si>
    <t>0146-6380</t>
  </si>
  <si>
    <t>1873-5290</t>
  </si>
  <si>
    <t>ORG GEOCHEM</t>
  </si>
  <si>
    <t>Org. Geochem.</t>
  </si>
  <si>
    <t>MAY</t>
  </si>
  <si>
    <t>10.1016/j.orggeochem.2016.02.006</t>
  </si>
  <si>
    <t>Geochemistry &amp; Geophysics</t>
  </si>
  <si>
    <t>DH7DW</t>
  </si>
  <si>
    <t>WOS:000372952900009</t>
  </si>
  <si>
    <t>Bonanomi, G; Gaglione, SA; Incerti, G; Zoina, A</t>
  </si>
  <si>
    <t>Bonanomi, Giuliano; Gaglione, Salvatore A.; Incerti, Guido; Zoina, Astolfo</t>
  </si>
  <si>
    <t>Biochemical quality of organic amendments affects soil fungistasis</t>
  </si>
  <si>
    <t>APPLIED SOIL ECOLOGY</t>
  </si>
  <si>
    <t>C-to-N ratio; Lignin-to-N ratio; Litter quality; Nutrient cycling; Soilborne pathogens; Biological control</t>
  </si>
  <si>
    <t>ROOT-INFECTING FUNGI; LITTER DECOMPOSITION; PLANT; ROT; NITROGEN; GERMINATION; MECHANISM; RESIDUES; PATTERNS; SURVIVAL</t>
  </si>
  <si>
    <t>Soilborne plant pathogens are among the most important limiting factors for the productivity of agro-ecosystems. Identifying reliable and effective control methods is crucial for efficient biological control. Soil fungistasis is the capability of soils to inhibit the germination and growth of soil-borne fungi in presence of optimal abiotic conditions. The aim of this study is to clarify the relationships between soil amendments with plant residues spanning a wide variety of biochemical quality and soil fungistasis. Microcosms experiments were performed with 42 different plant residues and the effect on soil fungistasis was assessed by using four different fungi (Aspergillus niger, Botrytis cinerea, Pyrenochaeta lycoperici and Trichoderma harzianum). We measured soil respiration and FDA enzymatic activity and compared classic litter proximate chemical analysis with C-13-CPMAS NMR spectroscopy. Results showed that quality of organic amendments is a major controlling factor of soil fungistasis. The dramatic relief of soil fungistasis when soil was amended with lignin poor, but labile C rich, substrates gives strong support to the competition-based hypothesis. The positive correlation between soil respiration and fungal growth further supports the competition hypothesis. Finally, C-13 NMR results showed a relationship between soil fungistasis and the biochemical quality of plant residues, and provided a quantitative assessment of the time required for fungistasis restoration after organic materials application. (C) 2013 Elsevier B.V. All rights reserved.</t>
  </si>
  <si>
    <t>[Bonanomi, Giuliano; Gaglione, Salvatore A.; Incerti, Guido; Zoina, Astolfo] Univ Naples Federico II, Dipartimento Agr, Naples, Italy</t>
  </si>
  <si>
    <t>Bonanomi, G (corresponding author), Univ Naples Federico II, Dipartimento Agr, Via Univ 100, Naples, Italy.</t>
  </si>
  <si>
    <t>0929-1393</t>
  </si>
  <si>
    <t>1873-0272</t>
  </si>
  <si>
    <t>APPL SOIL ECOL</t>
  </si>
  <si>
    <t>Appl. Soil Ecol.</t>
  </si>
  <si>
    <t>10.1016/j.apsoil.2013.06.007</t>
  </si>
  <si>
    <t>239FF</t>
  </si>
  <si>
    <t>WOS:000326007300017</t>
  </si>
  <si>
    <t>Gao, HJ; Chen, X; Wei, JL; Zhang, YJ; Zhang, LG; Chang, J; Thompson, ML</t>
  </si>
  <si>
    <t>Gao, Hongjian; Chen, Xi; Wei, Junling; Zhang, Yajie; Zhang, Ligan; Chang, Jiang; Thompson, Michael L.</t>
  </si>
  <si>
    <t>Decomposition Dynamics and Changes in Chemical Composition of Wheat Straw Residue under Anaerobic and Aerobic Conditions</t>
  </si>
  <si>
    <t>SOIL ORGANIC-MATTER; STATE C-13 NMR; LITTER DECOMPOSITION; NITROGEN MINERALIZATION; FIBROUS FEEDS; CROP RESIDUES; PLANT LITTER; CPMAS NMR; CARBON; FRACTIONS</t>
  </si>
  <si>
    <t>Soil aeration is a crucial factor that regulates crop residue decomposition, and the chemical composition of decomposing crop residues may change the forms and availability of soil nutrients, such as N and P. However, to date, differences in the chemical composition of crop straw residues after incorporation into soil and during its decomposition under anaerobic vs. aerobic conditions have not been well documented. The objective of the present study was to assess changes in the C-containing functional groups of wheat straw residue during its decomposition in anaerobic and aerobic environments. A 12-month incubation experiment was carried out to investigate the temporal variations of mass, carbon, and nitrogen loss, as well as changes in the chemical composition of wheat (Triticum aestivum L) straw residues under anaerobic and aerobic conditions by measuring C-containing functional groups using solid state nuclear magnetic resonance (NMR) spectroscopy. The residual mass, carbon content, and nitrogen content of the straw residue sharply declined during the initial 3 months, and then slowly decreased during the last incubation period from 3 to 12 months. The decomposition rate constant (kappa) for mass loss under aerobic conditions (0.022 d(-1)) was higher than that under anaerobic conditions (0.014 d(-1)). The residual mass percentage of cellulose and hemicellulose in the wheat straw gradually declined, whereas that of lignin gradually increased during the entire 12-month incubation period. The NMR spectra of C-containing functional groups in the decomposing straw under both aerobic and anaerobic conditions were similar at the beginning of the incubation as well as at 1 month, 6 months, and 12 months. The main alterations in C-containing functional groups during the decomposition of wheat straw were a decrease in the relative abundances of O-alkyl C and an increase in the relative abundances of alkyl C, aromatic C and COO/N-C = O functional groups. The NMR signals of alkyl C and aromatic C in decomposing wheat straw residues under anaerobic condition were higher than those under aerobic conditions. The higher mass percentages of lignin and the higher signals of aromatic C and alkyl C functional groups in decomposing wheat residues under anaerobic conditions than under aerobic conditions were due to the slower decomposition rates of aryl C and alkyl C in wheat straw residues under anaerobic conditions.</t>
  </si>
  <si>
    <t>[Gao, Hongjian; Chen, Xi; Wei, Junling; Zhang, Yajie; Zhang, Ligan; Chang, Jiang] Anhui Agr Univ, Sch Resources &amp; Environm, Hefei 230036, Peoples R China; [Gao, Hongjian] Anhui Agr Univ, State Key Lab Tea Plant Biol &amp; Utilizat, Hefei 230036, Peoples R China; [Thompson, Michael L.] Iowa State Univ, Dept Agron, Ames, IA 50011 USA</t>
  </si>
  <si>
    <t>Anhui Agricultural University; Anhui Agricultural University; Iowa State University</t>
  </si>
  <si>
    <t>Gao, HJ (corresponding author), Anhui Agr Univ, Sch Resources &amp; Environm, Hefei 230036, Peoples R China.;Gao, HJ (corresponding author), Anhui Agr Univ, State Key Lab Tea Plant Biol &amp; Utilizat, Hefei 230036, Peoples R China.</t>
  </si>
  <si>
    <t>hjgao@ahau.edu.cn</t>
  </si>
  <si>
    <t>zhang, yajie/GVT-3956-2022</t>
  </si>
  <si>
    <t>National Natural Science Foundation of China [31272254, 31328020]; National Key Technology Support Program of China [2012BAD04B09, 2013BAD07B08]</t>
  </si>
  <si>
    <t>National Natural Science Foundation of China(National Natural Science Foundation of China (NSFC)); National Key Technology Support Program of China(National Key Technology R&amp;D Program)</t>
  </si>
  <si>
    <t>This study was jointly funded by the National Natural Science Foundation of China (31272254, 31328020), and the National Key Technology Support Program of China (2012BAD04B09, 2013BAD07B08).</t>
  </si>
  <si>
    <t>JUL 5</t>
  </si>
  <si>
    <t>e0158172</t>
  </si>
  <si>
    <t>10.1371/journal.pone.0158172</t>
  </si>
  <si>
    <t>DR3JE</t>
  </si>
  <si>
    <t>Green Submitted, gold, Green Published</t>
  </si>
  <si>
    <t>WOS:000379798700020</t>
  </si>
  <si>
    <t>Wu, JP; Deng, Q; Hui, DF; Xiong, X; Zhang, HL; Zhao, MD; Wang, X; Hu, MH; Su, YX; Zhang, HO; Chu, GW; Zhang, DQ</t>
  </si>
  <si>
    <t>Wu, Jianping; Deng, Qi; Hui, Dafeng; Xiong, Xin; Zhang, Huiling; Zhao, Mengdi; Wang, Xuan; Hu, Minghui; Su, Yongxian; Zhang, Hongou; Chu, Guowei; Zhang, Deqiang</t>
  </si>
  <si>
    <t>Reduced Lignin Decomposition and Enhanced Soil Organic Carbon Stability by Acid Rain: Evidence from 13C Isotope and 13C NMR Analyses</t>
  </si>
  <si>
    <t>acid rain; C-13 NMR; δ C-13; lignin fraction; soil ligninolytic enzyme activities; soil organic carbon</t>
  </si>
  <si>
    <t>3 SUBTROPICAL FORESTS; LITTER DECOMPOSITION; LEAF-LITTER; NITROGEN DEPOSITION; ENZYME-ACTIVITIES; DYNAMICS; DELTA-C-13; PLANT; PH; DISCRIMINATION</t>
  </si>
  <si>
    <t>Due to the emissions of air pollutants, acid rain in southern China poses a great threat to terrestrial ecosystems. However, its influences on ecological processes such as litter decomposition and soil organic carbon (SOC) accumulation are still not clear. The aim of this study was to understand the potential mechanisms of carbon sequestration change in response to long-term acid rain in a subtropical forest. A field experiment with simulated acid rain (SAR) treatment was conducted in a monsoon evergreen broadleaf forest in southern China. Four levels of SAR treatment were implemented by irrigating the plots with water of different pH values (4.5 as a control, 4.0, 3.5, and 3.0). The results showed that the concentration of SOC and recalcitrant index for the SAR pH = 3.0 treatment were significantly higher compared to the control. Lignin fractions in litter residue layers were significantly increased, while soil microbial biomass carbon and soil ligninolytic enzyme activities were reduced under the SAR treatment. The concentration of SOC and recalcitrant index had positive relationships with the litter residue lignin fraction, but negative relationships with soil ligninolytic enzyme activity. These findings indicate that soil carbon accumulation could be enhanced with more stable lignin input under prolonged acid rain in forest ecosystems in southern China.</t>
  </si>
  <si>
    <t>[Wu, Jianping; Su, Yongxian; Zhang, Hongou] Guangdong Acad Sci, Guangzhou Inst Geog, Guangdong Open Lab Geospatial Informat Technol &amp;, Key Lab Guangdong Utilizat Remote Sensing &amp; Geog, Guangzhou 510070, Peoples R China; [Wu, Jianping; Deng, Qi; Su, Yongxian; Zhang, Deqiang] Southern Marine Sci &amp; Engn Guangdong Lab Guangzho, Guangzhou 510070, Peoples R China; [Deng, Qi; Xiong, Xin; Zhang, Huiling; Zhao, Mengdi; Wang, Xuan; Hu, Minghui; Chu, Guowei; Zhang, Deqiang] Chinese Acad Sci, South China Bot Garden, Key Lab Vegetat Restorat &amp; Management Degraded Ec, Guangzhou 510650, Peoples R China; [Hui, Dafeng] Tennessee State Univ, Dept Biol Sci, Nashville, TN 37209 USA; [Zhao, Mengdi; Wang, Xuan; Hu, Minghui] Univ Chinese Acad Sci, Coll Resources &amp; Environm, Beijing 100039, Peoples R China</t>
  </si>
  <si>
    <t>Guangdong Academy of Sciences; Guangzhou Institute of Geography, Guangdong Academy of Sciences; Hong Kong Branch of the Southern Marine Science &amp; Engineering Guangdong Laboratory (Guangzhou); Chinese Academy of Sciences; South China Botanical Garden, CAS; Tennessee State University; Chinese Academy of Sciences; University of Chinese Academy of Sciences, CAS</t>
  </si>
  <si>
    <t>Deng, Q; Zhang, DQ (corresponding author), Southern Marine Sci &amp; Engn Guangdong Lab Guangzho, Guangzhou 510070, Peoples R China.;Deng, Q; Zhang, DQ (corresponding author), Chinese Acad Sci, South China Bot Garden, Key Lab Vegetat Restorat &amp; Management Degraded Ec, Guangzhou 510650, Peoples R China.</t>
  </si>
  <si>
    <t>wujianping@gdas.ac.cn; dengqi@scbg.ac.cn; dhui@tnstate.edu; xiongx@scbg.ac.cn; hozhang@gdas.ac.cn; zhaomengdi@scbg.ac.cn; wangxuan@scbg.ac.cn; huminghui@scbg.ac.cn; suyongxian@gdas.ac.cn; hozhang@gdas.ac.cn; cgw@scbg.ac.cn; zhangdeq@scib.ac.cn</t>
  </si>
  <si>
    <t>Shi, Xiangyang/A-1289-2007; Zhang, Hw/HPD-4999-2023; Hui, Dafeng/D-9954-2017; Zhang, Hui/HHN-8494-2022; zhang, hui/GXH-6098-2022; zhang, jian/HPD-1712-2023; ZHANG, hui jie/HTN-1690-2023</t>
  </si>
  <si>
    <t>Shi, Xiangyang/0000-0001-6785-6645; Hui, Dafeng/0000-0002-5284-2897;</t>
  </si>
  <si>
    <t>National Natural Science Foundation of China [41773088, 41907289]; Key Special Project for Introduced Talents Teamof SouthernMarine Science and EngineeringGuangdong Laboratory (Guangzhou) [GML2019ZD0301]; GDAS' project of Science and TechnologyDevelopment [2019GDASYL-0103002, GDASYL-20200302001, 2020GDASYL-20200102002]; Science and Technology Program of Guangzhou, China [202002030335]</t>
  </si>
  <si>
    <t>National Natural Science Foundation of China(National Natural Science Foundation of China (NSFC)); Key Special Project for Introduced Talents Teamof SouthernMarine Science and EngineeringGuangdong Laboratory (Guangzhou); GDAS' project of Science and TechnologyDevelopment; Science and Technology Program of Guangzhou, China</t>
  </si>
  <si>
    <t>This research was funded by the National Natural Science Foundation of China, grant number 41773088, 41907289; theKey Special Project for Introduced Talents Teamof SouthernMarine Science and EngineeringGuangdong Laboratory (Guangzhou), grant numberGML2019ZD0301; theGDAS' project of Science and TechnologyDevelopment, grant number 2019GDASYL-0103002, GDASYL-20200302001 and 2020GDASYL-20200102002; and the Science and Technology Program of Guangzhou, China, grant number 202002030335.</t>
  </si>
  <si>
    <t>10.3390/f11111191</t>
  </si>
  <si>
    <t>OW9BU</t>
  </si>
  <si>
    <t>WOS:000593173800001</t>
  </si>
  <si>
    <t>Tambone, F; Adani, F; Gigliotti, G; Volpe, D; Fabbri, C; Provenzano, MR</t>
  </si>
  <si>
    <t>Tambone, Fulvia; Adani, Fabrizio; Gigliotti, Giovanni; Volpe, Daniela; Fabbri, Claudio; Provenzano, Maria Rosaria</t>
  </si>
  <si>
    <t>Organic matter characterization during the anaerobic digestion of different biomasses by means of CPMAS 13C NMR spectroscopy</t>
  </si>
  <si>
    <t>BIOMASS &amp; BIOENERGY</t>
  </si>
  <si>
    <t>Anaerobic digestion; Fresh biomass; Digestates; (13)CPMAS-NMR spectroscopy</t>
  </si>
  <si>
    <t>ASSESSING AMENDMENT; WASTE-WATER; SOIL; PLANT; DECOMPOSITION; MATURITY; FRACTION; COMPOST; SLUDGE</t>
  </si>
  <si>
    <t>The aim of this work was to characterize ingestates and their corresponding digestates obtained in two full-scale biogas production plants processing a) mixtures of organic wastes in co-digestion, and b) pig slurry in order to assess the organic matter transformation during anaerobic digestion by means of chemical analysis and (13)CPMAS-NMR spectroscopy. Results proved that digestates obtained by different organic substrates exhibited significant chemical differences related to the different initial composition of substrates. We proposed the use of the aliphaticity index in order to highlight the different chemical nature of ingestates and their corresponding digestates. In order to verify whether the AD process leads to stabilized final products regardless the initial composition of biomass in view of a possible agronomical use of digestate, a comparison of CPMAS C-13 NMR data of a number of ingestates and digestates available in literature was carried out. Results indicated that most of the aromatic structures present in the substrate tend to degrade during the process and that anaerobic digestion proceeds through preferential degradation of carbohydrates such as cellulose and hemicellulose and, as a consequence, concentration of more chemically recalcitrant aliphatic molecules occurs. (C) 2012 Elsevier Ltd. All rights reserved.</t>
  </si>
  <si>
    <t>[Tambone, Fulvia; Adani, Fabrizio] Univ Milan, Dipartimento Sci Agr &amp; Ambientali, I-20133 Milan, Italy; [Gigliotti, Giovanni; Volpe, Daniela] Univ Perugia, Dipartimento Sci Agr &amp; Ambientali, I-06121 Perugia, Italy; [Fabbri, Claudio] CRPA SpA, Ctr Ric Prod Anim, Reggio Emilia, Italy; [Provenzano, Maria Rosaria] Univ Bari, Dipartimento Sci Suolo Pianta &amp; Alimenti, I-70123 Bari, Italy</t>
  </si>
  <si>
    <t>University of Milan; University of Perugia; Universita degli Studi di Bari Aldo Moro</t>
  </si>
  <si>
    <t>Provenzano, MR (corresponding author), Univ Bari, Dipartimento Sci Suolo Pianta &amp; Alimenti, Via Amendola 165-A, I-70123 Bari, Italy.</t>
  </si>
  <si>
    <t>mariarosaria.provenzano@uniba.it</t>
  </si>
  <si>
    <t>Adani, fabrizio/I-6319-2017</t>
  </si>
  <si>
    <t>Adani, fabrizio/0000-0003-0250-730X; Gigliotti, Giovanni/0000-0003-4630-2242</t>
  </si>
  <si>
    <t>0961-9534</t>
  </si>
  <si>
    <t>1873-2909</t>
  </si>
  <si>
    <t>BIOMASS BIOENERG</t>
  </si>
  <si>
    <t>Biomass Bioenerg.</t>
  </si>
  <si>
    <t>10.1016/j.biombioe.2012.11.006</t>
  </si>
  <si>
    <t>Agricultural Engineering; Biotechnology &amp; Applied Microbiology; Energy &amp; Fuels</t>
  </si>
  <si>
    <t>Agriculture; Biotechnology &amp; Applied Microbiology; Energy &amp; Fuels</t>
  </si>
  <si>
    <t>091WA</t>
  </si>
  <si>
    <t>WOS:000315079300013</t>
  </si>
  <si>
    <t>Johnson, CE; Blumfield, TJ; Boyd, S; Xu, ZH</t>
  </si>
  <si>
    <t>Johnson, Chris E.; Blumfield, Timothy J.; Boyd, Sue; Xu, Zhihong</t>
  </si>
  <si>
    <t>A 13C NMR study of decomposing logging residues in an Australian hoop pine plantation</t>
  </si>
  <si>
    <t>JOURNAL OF SOILS AND SEDIMENTS</t>
  </si>
  <si>
    <t>Australia; Carbon; Decomposition; Forestry; Litter; Nuclear magnetic resonance spectroscopy; Residue management; Tissue chemistry</t>
  </si>
  <si>
    <t>NUCLEAR-MAGNETIC-RESONANCE; WHITE-ROT DECAY; HARVEST RESIDUES; WOODY DEBRIS; CHEMICAL-COMPOSITION; ORGANIC-MATTER; SOIL CARBON; SP NOV.; FOREST; NITROGEN</t>
  </si>
  <si>
    <t>Residue retention is important for nutrient and water economy in subtropical plantation forests. We examined decomposing hoop pine (Araucaria cunninghamii Ait. Ex D. Don) residues-foliage, branches, and stem wood-to determine the changes in structural chemistry that occur during decomposition. Residues were incubated in situ using 0.05 m(2) microplots. We used solid-state C-13 nuclear magnetic resonance (NMR) spectroscopy to determine the structural composition of harvest residues in the first 24 months of decomposition. The spectral data for branch and stem residues were generally similar to one another and showed few changes during decomposition. The lignin content of branch and foliage residues decreased during decomposition. When residues were mixed together during decomposition, the O-alkyl fraction of foliage decreased initially then increased up to 24 months, while the alkyl carbon (C) fraction exhibited the opposite pattern. The decomposition of woody hoop pine residues (branch and stem wood) is surprisingly uniform across the major C forms elucidated with C-13 NMR, with little evidence of preferential decomposition. When mixed with branch and stem materials, foliage residues showed significant short- and long-term compositional changes. This synergistic effect may be due to the C/N ratio of the treatments and the structure of the microbial decomposer community. Twenty-four months of decomposition of hoop pine residues did not result in substantial accumulation of recalcitrant C forms, suggesting that they may not contribute to long-term C sequestration.</t>
  </si>
  <si>
    <t>[Johnson, Chris E.] Syracuse Univ, Dept Civil &amp; Environm Engn, Syracuse, NY 13244 USA; [Blumfield, Timothy J.; Boyd, Sue; Xu, Zhihong] Griffith Univ, Sch Biomol &amp; Phys Sci, Environm Futures Ctr, Brisbane, Qld 4111, Australia</t>
  </si>
  <si>
    <t>Syracuse University; Griffith University</t>
  </si>
  <si>
    <t>Johnson, CE (corresponding author), Syracuse Univ, Dept Civil &amp; Environm Engn, 151 Link Hall, Syracuse, NY 13244 USA.</t>
  </si>
  <si>
    <t>cejohns@syr.edu</t>
  </si>
  <si>
    <t>Johnson, Chris E/A-6979-2011; Blumfield, Timothy J/B-6534-2011; Boyd, Sue E/J-4528-2015; Xu, Zhihong/B-3223-2009; Blumfield, Timothy/S-6156-2019</t>
  </si>
  <si>
    <t>Johnson, Chris E/0000-0001-9079-813X; Blumfield, Timothy J/0000-0002-7703-4781; Boyd, Sue E/0000-0003-1086-8973; Xu, Zhihong/0000-0002-6768-0720; Blumfield, Timothy/0000-0002-7703-4781</t>
  </si>
  <si>
    <t>CRC for Sustainable Production Forestry; Australian Research Council; Centre for Forestry and Horticulture Research; Environmental Futures Centre at Griffith University</t>
  </si>
  <si>
    <t>CRC for Sustainable Production Forestry(Australian GovernmentDepartment of Industry, Innovation and ScienceCooperative Research Centres (CRC) Programme); Australian Research Council(Australian Research Council); Centre for Forestry and Horticulture Research; Environmental Futures Centre at Griffith University</t>
  </si>
  <si>
    <t>This work was funded through the CRC for Sustainable Production Forestry, the Australian Research Council, the Centre for Forestry and Horticulture Research, and the Environmental Futures Centre at Griffith University. Forestry Plantations Queensland (formerly Queensland DPI Forestry) provided the site, equipment, and technical support that made this research possible and particularly we wish to thank Mr. Paul Keay for his assistance in all aspects of the field work, and Megan Nosovich for her help in acquiring the NMR data.</t>
  </si>
  <si>
    <t>SPRINGER HEIDELBERG</t>
  </si>
  <si>
    <t>HEIDELBERG</t>
  </si>
  <si>
    <t>TIERGARTENSTRASSE 17, D-69121 HEIDELBERG, GERMANY</t>
  </si>
  <si>
    <t>1439-0108</t>
  </si>
  <si>
    <t>1614-7480</t>
  </si>
  <si>
    <t>J SOIL SEDIMENT</t>
  </si>
  <si>
    <t>J. Soils Sediments</t>
  </si>
  <si>
    <t>10.1007/s11368-013-0676-4</t>
  </si>
  <si>
    <t>Environmental Sciences; Soil Science</t>
  </si>
  <si>
    <t>Environmental Sciences &amp; Ecology; Agriculture</t>
  </si>
  <si>
    <t>126WS</t>
  </si>
  <si>
    <t>WOS:000317653700003</t>
  </si>
  <si>
    <t>Vane, CH; Drage, TC; Snape, CE; Stephenson, MH; Foster, C</t>
  </si>
  <si>
    <t>Decay of cultivated apricot wood (Prunus armeniaca) by the ascomycete Hypocrea sulphurea, using solid state 13C NMR and off-line TMAH thermochemolysis with GC-MS</t>
  </si>
  <si>
    <t>INTERNATIONAL BIODETERIORATION &amp; BIODEGRADATION</t>
  </si>
  <si>
    <t>lignin; cellulose; tannin; fungi; soft-rot; ascomycete; Hypocrea sulphurea; Prunus armeniaca; C-13 NMR; TMAH</t>
  </si>
  <si>
    <t>TETRAMETHYLAMMONIUM HYDROXIDE THERMOCHEMOLYSIS; NUCLEAR-MAGNETIC-RESONANCE; FUNGAL DEGRADATION; ROT FUNGI; STRUCTURAL-CHARACTERIZATION; ORGANIC-MATTER; CUO OXIDATION; WHEAT-STRAW; LIGNIN; PYROLYSIS</t>
  </si>
  <si>
    <t>Chemical changes of polysaccharides and lignin in Prunus armeniaea decayed by the ascomycete fungus B Hypocrea sulphurea were investigated. Solid-state C-13 NMR spectra showed that polysaccharides were the main components of fresh and decayed wood. Decomposition of cellulose and hemicellulose by the fungus was minimal although a slight preference for crystalline as compared with amorphous cellulose was recognised. Comparison of the signal intensity of the resonance at 145 ppm in fresh and decomposed wood suggested that the fungus had decomposed tannin constituents. Thermochemolysis with tetramethylammonium hydroxide (TMAH) and product identification by gas chromatography-mass spectrometry revealed that the ratio of syringyl-type (S) units to guaiacyl-type (G) units decreased from 1.8 to 1.1 following fungal attack. Increases in both guaiacyl and syringyl acid-aldehyde ratios (Ad/Al)(G), (Ad/Al)(S) together with an increase from 0.82 to 3.54 in the ratio of methyl 3,4-dimethoxybenzoate to the sum of 1-(3,4-dimethoxyphenyl)-12,3-trimethoxypropane (threo and erythro-isomers) Gamma(G) from the decayed wood confirmed oxidative C alpha-C beta cleavage for the mechanism of lignin decay by this ascomycete. (c) 2004 Elsevier Ltd. All rights reserved.</t>
  </si>
  <si>
    <t>British Geol Survey, Kingsley Dunham Ctr, Nottingham NG12 5GG, England; Univ Nottingham, Sch Chem Environm &amp; Mining Engn, Nottingham NG7 2RD, England; Australian Geol Survey, Canberra, ACT 2601, Australia</t>
  </si>
  <si>
    <t>UK Research &amp; Innovation (UKRI); Natural Environment Research Council (NERC); NERC British Geological Survey; University of Nottingham</t>
  </si>
  <si>
    <t>Vane, CH (corresponding author), British Geol Survey, Kingsley Dunham Ctr, Nottingham NG12 5GG, England.</t>
  </si>
  <si>
    <t>chv@bgs.ac.uk</t>
  </si>
  <si>
    <t>Vane, Christopher H/A-8814-2008; Vane, Christopher H./AAG-6538-2020; Drage, Trevor/ABA-7720-2020</t>
  </si>
  <si>
    <t>Vane, Christopher H/0000-0002-8150-3640; Vane, Christopher H./0000-0002-8150-3640; Foster, Clinton/0000-0001-6054-6601; Snape, Colin/0000-0002-6671-8766; Drage, Trevor/0000-0002-4939-1933</t>
  </si>
  <si>
    <t>Natural Environment Research Council [bgs03002] Funding Source: researchfish; NERC [bgs03002] Funding Source: UKRI</t>
  </si>
  <si>
    <t>Natural Environment Research Council(UK Research &amp; Innovation (UKRI)Natural Environment Research Council (NERC)); NERC(UK Research &amp; Innovation (UKRI)Natural Environment Research Council (NERC))</t>
  </si>
  <si>
    <t>ELSEVIER SCI LTD</t>
  </si>
  <si>
    <t>THE BOULEVARD, LANGFORD LANE, KIDLINGTON, OXFORD OX5 1GB, OXON, ENGLAND</t>
  </si>
  <si>
    <t>0964-8305</t>
  </si>
  <si>
    <t>INT BIODETER BIODEGR</t>
  </si>
  <si>
    <t>Int. Biodeterior. Biodegrad.</t>
  </si>
  <si>
    <t>APR</t>
  </si>
  <si>
    <t>10.1016/j.ibiod.2004.11.004</t>
  </si>
  <si>
    <t>Biotechnology &amp; Applied Microbiology; Environmental Sciences</t>
  </si>
  <si>
    <t>Biotechnology &amp; Applied Microbiology; Environmental Sciences &amp; Ecology</t>
  </si>
  <si>
    <t>916VH</t>
  </si>
  <si>
    <t>WOS:000228414000003</t>
  </si>
  <si>
    <t>Bonanomi, G; Incerti, G; Cesarano, G; Gaglione, SA; Lanzotti, V</t>
  </si>
  <si>
    <t>Bonanomi, Giuliano; Incerti, Guido; Cesarano, Gaspare; Gaglione, Salvatore A.; Lanzotti, Virginia</t>
  </si>
  <si>
    <t>Cigarette Butt Decomposition and Associated Chemical Changes Assessed by 13C CPMAS NMR</t>
  </si>
  <si>
    <t>PLANT LITTER DECOMPOSITION; TEMPERATURE SENSITIVITY; DIVERSITY; NITROGEN; SOIL; DEGRADATION; ECOSYSTEMS; TOXICITY; CLIMATE; LIGNIN</t>
  </si>
  <si>
    <t>Cigarette butts (CBs) are the most common type of litter on earth, with an estimated 4.5 trillion discarded annually. Apart from being unsightly, CBs pose a serious threat to living organisms and ecosystem health when discarded in the environment because they are toxic to microbes, insects, fish and mammals. In spite of the CB toxic hazard, no studies have addressed the effects of environmental conditions on CB decomposition rate. In this study we investigate the interactive effects of substrate fertility and N transfer dynamics on CB decomposition rate and carbon quality changes. We carried out an experiment using smoked CBs and wood sticks, used as a slow decomposing standard organic substrate, incubated in both laboratory and field conditions for two years. CB carbon quality changes during decomposition was assessed by C-13 CPMAS NMR. Our experiment confirmed the low degradation rate of CBs which, on average, lost only 37.8% of their initial mass after two years of decomposition. Although a net N transfer occurred from soil to CBs, contrary to our hypothesis, mass loss in the medium-term (two years) was unaffected by N availability in the surrounding substrate. The opposite held for wood sticks, in agreement with the model that N-rich substrates promote the decomposition of other N-poor natural organic materials with a high C/N ratio. As regards CB chemical quality, after two years of decomposition C-13 NMR spectroscopy highlighted very small changes in C quality that are likely to reflect a limited microbial attack.</t>
  </si>
  <si>
    <t>[Bonanomi, Giuliano; Incerti, Guido; Cesarano, Gaspare; Gaglione, Salvatore A.; Lanzotti, Virginia] Univ Naples Federico II, Dipartimento Agr, Portici, NA, Italy</t>
  </si>
  <si>
    <t>Bonanomi, G (corresponding author), Univ Naples Federico II, Dipartimento Agr, Via Univ 100, Portici, NA, Italy.</t>
  </si>
  <si>
    <t>JAN 27</t>
  </si>
  <si>
    <t>e0117393</t>
  </si>
  <si>
    <t>10.1371/journal.pone.0117393</t>
  </si>
  <si>
    <t>CA3QM</t>
  </si>
  <si>
    <t>WOS:000348821400033</t>
  </si>
  <si>
    <t>Ono, K; Hiradate, S; Morita, S; Hirai, K</t>
  </si>
  <si>
    <t>Ono, Kenji; Hiradate, Syuntaro; Morita, Sayaka; Hirai, Keizo</t>
  </si>
  <si>
    <t>Fate of organic carbon during decomposition of different litter types in Japan</t>
  </si>
  <si>
    <t>4th Conference on the Mechanisms of Organic Matter Stabilization and Destabilization (SOM) - Organic Matter Stabilization and Ecosystem Functions</t>
  </si>
  <si>
    <t>SEP 19-23, 2010</t>
  </si>
  <si>
    <t>FRANCE</t>
  </si>
  <si>
    <t>Bioemco Lab (Biogeochemistry and Ecol Continental Ecosystems), Soil Organ Matter Grp</t>
  </si>
  <si>
    <t>Remaining mass; Litterbag experiment; Solid-state C-13 CPMAS NMR spectroscopy; C dynamics; Decomposition constants (k values)</t>
  </si>
  <si>
    <t>INORGANIC MATRICES; C-13 NMR; SOIL; FOREST; MATTER; N-15</t>
  </si>
  <si>
    <t>Carbon dynamics during litter decomposition have been described in a variety of forest ecosystems and provided insights into carbon flow in soils. To quantitatively assess how decomposition processes vary between litter types, solid-state C-13 cross-polarization and magic-angle spinning nuclear magnetic resonance (CPMAS NMR) technique was applied to analyze conifer (cedar, cypress) and hardwood (chinquapin, beech, oak, birch) litter which had degraded during a 3 year litterbag experiment throughout Japan. The results were used to identify compositional changes and estimate decomposition constants (k values) in exponential equations. Total litter and carbon type mass losses during decomposition varied significantly between litter types, being affected by the initial physicochemical litter quality. Concomitant increases and decreases in carbonyl and O/N-alkyl C compositions, respectively, were observed for all litter types, but aromatic and aliphatic C dynamics were less consistent. In hardwoods, [aromatic/aliphatic C ratio] was generally stable during decomposition, suggesting that, in hardwoods, the decomposabilities of aromatic and aliphatic C were similar. In the conifers, an increasing [aromatic/aliphatic C ratio] during decomposition suggested that aromatic C was more recalcitrant than aliphatic C. These results suggest that different decomposition processes between litter types might be related to different aromatic and aliphatic C behaviors, as affected by lignin stability and lipid leachability and biosynthesis. Variations in the k values for total litter and carbon types were not obvious between litter types, although the mass loss patterns differed significantly. The k values estimated in this study may contribute to predictions of soil carbon dynamics and the validation of carbon compartment models in forest ecosystems.</t>
  </si>
  <si>
    <t>[Ono, Kenji; Hirai, Keizo] Tohoku Res Ctr, Forestry &amp; Forest Prod Res Inst, Morioka, Iwate 0200123, Japan; [Hiradate, Syuntaro; Morita, Sayaka] Natl Inst Agroenvironm Sci, Tsukuba, Ibaraki 3058604, Japan</t>
  </si>
  <si>
    <t>Forestry &amp; Forest Products Research Institute - Japan; National Institute for Agro-Environmental Sciences (NIAES) Japan</t>
  </si>
  <si>
    <t>Ono, K (corresponding author), Tohoku Res Ctr, Forestry &amp; Forest Prod Res Inst, 92-25 Shimokuriyagawa, Morioka, Iwate 0200123, Japan.</t>
  </si>
  <si>
    <t>don@ffpri.affrc.go.jp</t>
  </si>
  <si>
    <t>10.1007/s10533-011-9682-z</t>
  </si>
  <si>
    <t>104TS</t>
  </si>
  <si>
    <t>WOS:000316018800002</t>
  </si>
  <si>
    <t>Mathers, NJ; Xu, ZH</t>
  </si>
  <si>
    <t>Solid-state 13C NMR spectroscopy:: characterization of soil organic matter under two contrasting residue management regimes in a 2-year-old pine plantation of subtropical Australia</t>
  </si>
  <si>
    <t>GEODERMA</t>
  </si>
  <si>
    <t>nuclear magnetic resonance; soil organic matter; Pinus spp.; postharvest residues; plantation forestry</t>
  </si>
  <si>
    <t>HUMIC SUBSTANCES; FOREST; CARBON; DECOMPOSITION; PRODUCTIVITY; QUALITY; GROWTH</t>
  </si>
  <si>
    <t>Solid-state C-13 nuclear magnetic resonance (NMR) spectroscopy, with cross-polarisation (CP) and magic angle spinning (MAS), was used to characterize soil organic matter (SOM) in a 2-year-old exotic pine plantation of subtropical Queensland, Australia, under two contrasting harvest residue management regimes. Soil samples were collected from the 0-10 cm depth of experimental plots receiving either no harvest residues (no harvest residues) or the double quantity of harvest residues applied (double harvest residues). Carbon-13 CP and dipolar dephasing (DD) NMR techniques were able to detect differences in SOM composition and quality under the two contrasting residue treatments. The SOM under no harvest residues displayed an increased extent of decomposition, as determined by the alkyl C/O-alkyl C (A/O-A) ratio, and lower potentially mineralizable nitrogen (PNM), organic C, total P and total N contents. The CP spectra displayed little evidence of strong aromatic signals derived from lignin or tannin structures. This was confirmed by the DD spectra, which rapidly lost signal in the methoxyl and alkyl C regions, indicating protein and amide structures with little mobility might be dominant in the aromatic spectral region. The DD spectra also indicated that SOM under double harvest residues might have a small amount of condensed tannin structures, which did not exist in the SOM under no harvest residues. The carbonyl C region displayed resonances indicative of oxalate, carboxyl, amide and ester C in both treatments. Overall, the results of this study indicate that residue removal following harvest of exotic pine plantations on low-fertility soils in subtropical Australia can remove valuable nutrients from the site, which in turn may increase the extent of decomposition, leading to decreased SOM quality in subsequent rotations. (C) 2002 Elsevier Science B.V. All rights reserved.</t>
  </si>
  <si>
    <t>Queensland Forestry Res Inst, Indooroopilly, Qld 4068, Australia; Griffith Univ, Fac Environm Sci, Nathan, Qld 4111, Australia; Griffith Univ, Cooperat Res Ctr Sustainable Prod Forestry, Nathan, Qld 4111, Australia</t>
  </si>
  <si>
    <t>Griffith University; Griffith University</t>
  </si>
  <si>
    <t>Xu, Zhihong/B-3223-2009</t>
  </si>
  <si>
    <t>Xu, Zhihong/0000-0002-6768-0720</t>
  </si>
  <si>
    <t>0016-7061</t>
  </si>
  <si>
    <t>1872-6259</t>
  </si>
  <si>
    <t>Geoderma</t>
  </si>
  <si>
    <t>MAY-JUN</t>
  </si>
  <si>
    <t>10.1016/S0016-7061(02)00339-7</t>
  </si>
  <si>
    <t>668WA</t>
  </si>
  <si>
    <t>WOS:000182315100002</t>
  </si>
  <si>
    <t>Ono, K; Hiradate, S; Morita, S; Ohse, K; Hirai, K</t>
  </si>
  <si>
    <t>Ono, Kenji; Hiradate, Syuntaro; Morita, Sayaka; Ohse, Kenji; Hirai, Keizo</t>
  </si>
  <si>
    <t>Humification processes of needle litters on forest floors in Japanese cedar (Cryptomeria japonica) and Hinoki cypress (Chamaecyparis obtusa) plantations in Japan</t>
  </si>
  <si>
    <t>Solid-state C-13 cross polarization magic angle spinning nuclear magnetic resonance (CPMAS NMR); Litterbag experiment; Early humification processes; Coniferous plantations; Carbon compositions of humified litter</t>
  </si>
  <si>
    <t>SOIL ORGANIC-MATTER; STATE C-13 NMR; INORGANIC MATRICES; LEAF-LITTER; CPMAS-NMR; DECOMPOSITION; SPECTROSCOPY; FRACTIONS; N-15</t>
  </si>
  <si>
    <t>We quantitatively clarified the early humification processes on Japanese cedar and Hinoki cypress forest floors by using a litterbag experiment and the solid-state C-13 CPMAS NMR technique. There was no significant effect on litter mass loss during early humification between both coniferous litters regardless of the shape of their needles. Carbon composition in both litters showed similar trends during early humification. A/O-A as a humification index was low, around 0.6, in both litters throughout the experiment period although 60% of litter mass was lost. Coniferous litter incubated for 3 years might not be well-humified and would be susceptible to physical fragmentation. Carbon mass loss rates in conifers were in the following order: O-alkyl &gt; aliphatic &gt; aromatic &gt; carbonyl carbons, differing with hardwoods. Conifers had concomitantly higher and lower mass loss rates of aliphatic and aromatic carbons than hardwoods. Soil organic carbon (SOC) accumulated in topsoil for conifers had relatively high and low contents of aliphatic and aromatic carbons than that for hardwood. These compositional differences of SOC among forests could be caused by the high and low supply rates of aliphatic and aromatic carbons from litter to topsoil. Consequently, initial litter nature and humification processes can affect the compositional qualities of SOC accumulated in soil.</t>
  </si>
  <si>
    <t>[Ono, Kenji; Hirai, Keizo] Forestry &amp; Forest Prod Res Inst, Tohoku Res Ctr, Morioka, Iwate 0200123, Japan; [Hiradate, Syuntaro; Morita, Sayaka; Ohse, Kenji] Natl Inst Agroenvironm Sci, Tsukuba, Ibaraki 3058604, Japan</t>
  </si>
  <si>
    <t>Ono, K (corresponding author), Forestry &amp; Forest Prod Res Inst, Tohoku Res Ctr, 92-25 Nabeyashiki, Morioka, Iwate 0200123, Japan.</t>
  </si>
  <si>
    <t>Japanese Ministry of the Environment [A1120]; Japanese Ministry of Education, Culture, Sports, Science, and Technology [20780122]; Grants-in-Aid for Scientific Research [20780122] Funding Source: KAKEN</t>
  </si>
  <si>
    <t>Japanese Ministry of the Environment(Ministry of the Environment, Japan); Japanese Ministry of Education, Culture, Sports, Science, and Technology(Ministry of Education, Culture, Sports, Science and Technology, Japan (MEXT)); Grants-in-Aid for Scientific Research(Ministry of Education, Culture, Sports, Science and Technology, Japan (MEXT)Japan Society for the Promotion of ScienceGrants-in-Aid for Scientific Research (KAKENHI))</t>
  </si>
  <si>
    <t>We are grateful to Drs. Shinji Kaneko, Masamichi Takahashi, Yojiro Matsuura, Makoto Araki, and Eriko Ito for their valuable advice and comments, and we thank Ms. Yumiko Okazaki and Teru Notsukidaira for their help with sample preparation and laboratory analysis. We wish to express our appreciation to the staff of the Department of Forest Site Environment, Tohoku Research Center, and the Arboretum and Nursery Office in the Forestry and Forest Products Research Institute. Their advice and assistance were extremely helpful during our fieldwork and experiments. This study was supported in part by a program of the Japanese Ministry of the Environment, entitled Evaluation, Adaptation and Mitigation of Global Warming in Agriculture, Forestry, and Fisheries: Research and Development (A1120) and the program of the Japanese Ministry of Education, Culture, Sports, Science, and Technology for Young Scientists, entitled  Study on the production process of humic substances in forest soil by noting recalcitrant lignin compounds (No. 20780122).</t>
  </si>
  <si>
    <t>10.1007/s11104-010-0397-z</t>
  </si>
  <si>
    <t>695RC</t>
  </si>
  <si>
    <t>WOS:000285389300014</t>
  </si>
  <si>
    <t>Irbe, I; Andersone, I; Andersons, B; Chirkova, J</t>
  </si>
  <si>
    <t>Use of 13C NMR, sorption and chemical analyses for characteristics of brown-rotted Scots pine</t>
  </si>
  <si>
    <t>WHITE-ROT; OXALIC-ACID; WOOD DECAY; FUNGI; CELLULOSE; DEGRADATION; LIGNIN; GLOEOPHYLLUM; COMPONENTS; MECHANISM</t>
  </si>
  <si>
    <t>To define the decomposition patterns of wood cell wall, three economically important brown-rot fungi, Coniophora puteana, Postia placenta, and Gloeophyllum trabeum were studied. Degraded Scots pine (Pinus sylvestris L.) sapwood blocks were analysed using C-13 NMR spectroscopy, chemical, and water vapor sorption methods. C. puteana caused the most wood decay (55%) after 50 days of exposure, while the destructive abilities of P. placenta and G. trabeum were 32 and 30%, respectively. Hemicellulose was removed preferably to cellulose, but the intensity of depletion depended on the fungus species rather than the mass loss. P. placenta and C. puteana removed 11.8 and 14.7% of the lignin, respectively, while G. trabeum removed 25.2%. The possible re-polymerization of lignin stopped any further lignin degradation during attack by C. puteana and P. placenta, while G. trabeum continued to degrade lignin until the end of the test. Removal of lignin metoxyl groups and formation of the reactive phenolic hydroxyl groups can be coupled to the reactions of Fenton reagents or other powerful oxidants in acidic conditions. Removal of hemicellulose and lignin (primarily methoxyl groups) will promote further access of fungal metabolites to cellulose fibers. A common regularity of the surface A accessible to water molecules and the losses of the wood weight was obtained. The mass hydrophilicity of sorbent a, in brown-rotted wood tended to decrease as the share of lignin increased. (C) 2001 Elsevier Science Ltd. All rights reserved.</t>
  </si>
  <si>
    <t>Latvian State Inst Wood Chem, Lab Wood Protect &amp; Emiss Wood Based Prod, LV-1006 Riga, Latvia</t>
  </si>
  <si>
    <t>Latvian State Institute of Wood Chemistry</t>
  </si>
  <si>
    <t>Irbe, I (corresponding author), Latvian State Inst Wood Chem, Lab Wood Protect &amp; Emiss Wood Based Prod, Dzerbenes St 27, LV-1006 Riga, Latvia.</t>
  </si>
  <si>
    <t>Irbe, Ilze/ABB-3815-2021</t>
  </si>
  <si>
    <t>Irbe, Ilze/0000-0003-1385-6716</t>
  </si>
  <si>
    <t>10.1016/S0964-8305(00)00117-7</t>
  </si>
  <si>
    <t>409DZ</t>
  </si>
  <si>
    <t>WOS:000167370400006</t>
  </si>
  <si>
    <t>Krzyszowska-Waitkus, A; Vance, GF; Preston, CM</t>
  </si>
  <si>
    <t>Krzyszowska-Waitkus, Anna; Vance, George F.; Preston, Caroline M.</t>
  </si>
  <si>
    <t>Influence of coarse wood and fine litter on forest organic matter composition</t>
  </si>
  <si>
    <t>CANADIAN JOURNAL OF SOIL SCIENCE</t>
  </si>
  <si>
    <t>forest; coarse wood; litter; carbon; soil organic matter; humic substances</t>
  </si>
  <si>
    <t>NUCLEAR-MAGNETIC-RESONANCE; NORTHERN VANCOUVER-ISLAND; CUPRIC OXIDE OXIDATION; CPMAS NMR-SPECTROSCOPY; HUMIC SUBSTANCES; MASS-SPECTROMETRY; LIGNIN COMPONENT; BRITISH-COLUMBIA; COASTAL FORESTS; CUO OXIDATION</t>
  </si>
  <si>
    <t>Forest soil organic matter (SOM) is affected by inputs from coarse wood (CW) and fine litter (FL, e.g.. leaves. twigs, cones. and needles). The influence of these materials on forest SUM was studied in a lodge-pole pine (Pinus contorta) forest in southeastern Wyoming. Organic materials in CW sites were significantly (P &lt; 0.05) more acidic. but contained half the total N of FL sites. Forest floor materials and SUM C contents were significantly greater in CW samples. Lignin decomposition products (CuO analysis) accumulated primarily in organic horizons of both sites. with significantly higher (60-70%) contents in CW materials. Vanillyl compounds were the primary lignin products from both sites. with cinnamyl compounds also important in SOM from FL sites. Vanillic acid to vanillin ratios were significantly higher in mineral soils under CW. C-13-NMR spectra indicated CW materials were enriched in lignin. and that humic acids from both site types were very similar and unusually high in alkyl C. Fulvic acids were also high in O-alkyl and carboxyl C. particularly in the CW; sites. Results suggest there are differences in forest C constituents and that removal of CW could possibly alter forest soil dynamics that would impact forest productivity and biodiversity.</t>
  </si>
  <si>
    <t>Univ Wyoming, Dept Renewable Resources, Laramie, WY 82071 USA; Wyoming Dept Environm Qual, Cheyenne, WY 82002 USA; Nat Resources Canada, Pacific Forestry Ctr, Victoria, BC V8Z 1M5, Canada</t>
  </si>
  <si>
    <t>University of Wyoming; Natural Resources Canada</t>
  </si>
  <si>
    <t>Vance, GF (corresponding author), Univ Wyoming, Dept Renewable Resources, Laramie, WY 82071 USA.</t>
  </si>
  <si>
    <t>gfv@uwyo.edu</t>
  </si>
  <si>
    <t>CANADIAN SCIENCE PUBLISHING, NRC RESEARCH PRESS</t>
  </si>
  <si>
    <t>0008-4271</t>
  </si>
  <si>
    <t>1918-1841</t>
  </si>
  <si>
    <t>CAN J SOIL SCI</t>
  </si>
  <si>
    <t>Can. J. Soil Sci.</t>
  </si>
  <si>
    <t>10.4141/S05-040</t>
  </si>
  <si>
    <t>066AP</t>
  </si>
  <si>
    <t>WOS:000239202000004</t>
  </si>
  <si>
    <t>VINCESLASAKPA, M; LOQUET, M</t>
  </si>
  <si>
    <t>C-13 CPMAS NMR-SPECTROSCOPY OF ORGANIC-MATTER TRANSFORMATION IN LIGNOCELLULOSIC WASTE PRODUCTS COMPOSTED AND VERMICOMPOSTED (EISENIA-FOETIDA-ANDREI)</t>
  </si>
  <si>
    <t>EUROPEAN JOURNAL OF SOIL BIOLOGY</t>
  </si>
  <si>
    <t>EARTHWORM; EISENIA-FOETIDA; COMPOSTING; LIGNOCELLULOSE; ORGANIC MATTER, C-13 CPMAS NMR SPECTROSCOPY</t>
  </si>
  <si>
    <t>HUMIC ACIDS; SOLID-WASTES; SOIL; OLIGOCHAETA; WOOD; MICROORGANISMS; DECOMPOSITION; DEGRADATION; SUBSTANCES; EARTHWORMS</t>
  </si>
  <si>
    <t>Lignocellulosic wastes (of maple) were composted for ten months under controlled conditions. Chemical analyses and C-13 CPMAS NMR spectroscopy were carried out, in order to study the transformation of the organic matter. At first, the bulk of organic matter and polysaccharides, including cellulose, underwent a relatively rapid decomposition. The degradation of aromatic compounds and lignin occurred only after one month of composting. The rapidity of this process was at its greatest during the following three months. A polycondensation and/or a neosynthesis mechanism is observed in the last stages. The two types of compost evolved differently, a higher level of aromatic compounds and polysaccharides occurring in the vermicompost, yet characterized by a lower aromaticity rate. The C/N ratio decreases, reflecting the changes in the carbon fractions as well as a higher level of nitrogen in the vermicompost.</t>
  </si>
  <si>
    <t>VINCESLASAKPA, M (corresponding author), UNIV ROUEN,ECOL LAB,10 BD BROGLIE,F-76821 MONT ST AIGNAN,FRANCE.</t>
  </si>
  <si>
    <t>GAUTHIER-VILLARS</t>
  </si>
  <si>
    <t>PARIS</t>
  </si>
  <si>
    <t>S P E S-JOURNAL DEPT, 120 BD ST GERMAIN, F-75006 PARIS, FRANCE</t>
  </si>
  <si>
    <t>1164-5563</t>
  </si>
  <si>
    <t>EUR J SOIL BIOL</t>
  </si>
  <si>
    <t>Eur. J. Soil Biol.</t>
  </si>
  <si>
    <t>Ecology; Soil Science</t>
  </si>
  <si>
    <t>PR553</t>
  </si>
  <si>
    <t>WOS:A1994PR55300003</t>
  </si>
  <si>
    <t>Ma, LX; Ju, ZQ; Fang, YY; Vancov, T; Gao, QQ; Wu, D; Zhang, AP; Wang, YA; Hu, CS; Wu, WL; Du, ZL</t>
  </si>
  <si>
    <t>Ma, Lixiao; Ju, Zhaoqiang; Fang, Yunying; Vancov, Tony; Gao, Qiqi; Wu, Di; Zhang, Aiping; Wang, Yanan; Hu, Chunsheng; Wu, Wenliang; Du, Zhangliu</t>
  </si>
  <si>
    <t>Soil warming and nitrogen addition facilitates lignin and microbial residues accrual in temperate agroecosystems</t>
  </si>
  <si>
    <t>Biomarkers; Free lipids; Lignin phenols; Amino sugars; Microbial residues; Soil organic matter</t>
  </si>
  <si>
    <t>ORGANIC-CARBON; COMMUNITY STRUCTURE; FERTILIZATION; LITTER; FOREST; PLANT; ROOT; DECOMPOSITION; RESPIRATION; DEGRADATION</t>
  </si>
  <si>
    <t>Both warming and nitrogen (N) addition affect the chemistry and characteristics of soil organic matter (SOM). However, their interactive impacts on molecular compositions and origins (plant- or microbial-derived) in agroecosystems are indeterminate. A nine-year field trial study in Northern China was undertaken to quantify the effects of warming (+2 degrees C), N addition (315 kg N ha(-1) yr(-1)), and their interaction on SOM content and its composition, using biomarkers (i.e., free lipids, lignin phenols and amino sugars) and 13C NMR. Despite insignificant changes in bulk SOM content, the characteristics (i.e., molecular constituents, lability and source origin) were significantly influenced by warming and/or N addition in surface soil (0-10 cm), but not in the subsurface soil (10-20 cm). The SOM was composed of approximately 18-27% microbial residues with the bulk derived from fungi (up to 4-fold higher than bacteria). Warming alone reduced total free lipids (mainly short-chain lipids,</t>
  </si>
  <si>
    <t>[Ma, Lixiao; Wu, Di; Wu, Wenliang; Du, Zhangliu] China Agr Univ, Coll Resources &amp; Environm Sci, Beijing Key Lab Biodivers &amp; Organ Farming, Beijing 100193, Peoples R China; [Ma, Lixiao; Gao, Qiqi; Zhang, Aiping; Wang, Yanan] Chinese Acad Agr Sci, Inst Environm &amp; Sustainable Dev Agr, Beijing 100081, Peoples R China; [Ju, Zhaoqiang; Hu, Chunsheng] Chinese Acad Sci, Ctr Agr Resources Res Inst Genet &amp; Dev Biol, Shijiazhuang 050021, Hebei, Peoples R China; [Fang, Yunying; Vancov, Tony] Elizabeth Macarthur Agr Inst, NSW Dept Primary Ind, Menangle, NSW 2568, Australia</t>
  </si>
  <si>
    <t>China Agricultural University; Chinese Academy of Agricultural Sciences; Institute of Environment &amp; Sustainable Development in Agriculture, CAAS; Chinese Academy of Sciences; NSW Department of Primary Industries</t>
  </si>
  <si>
    <t>Du, ZL (corresponding author), China Agr Univ, Coll Resources &amp; Environm Sci, Beijing Key Lab Biodivers &amp; Organ Farming, Beijing 100193, Peoples R China.</t>
  </si>
  <si>
    <t>dzl@cau.edu.cn</t>
  </si>
  <si>
    <t>Fang, Yunying/AAU-7401-2021; Vancov, Tony/A-6408-2010</t>
  </si>
  <si>
    <t>Vancov, Tony/0000-0001-5227-7405; Fang, Yunying/0000-0001-6531-0657</t>
  </si>
  <si>
    <t>Natural Science Foundation of China [41671305, 41877061]</t>
  </si>
  <si>
    <t>Natural Science Foundation of China(National Natural Science Foundation of China (NSFC))</t>
  </si>
  <si>
    <t>This study was financially supported by the Natural Science Foun-dation of China (41671305; 41877061) . Zhangliu Du thanks Myrna J. Simpson at the University of Toronto Scarborough for training the biomarker soil extraction and NMR processing. We are thankful to Damian Collins who provided professional suggestions on the statistical analyses. We also thank the anonymous referees for their valuable comments and suggestions that greatly improved the manuscript.</t>
  </si>
  <si>
    <t>10.1016/j.soilbio.2022.108693</t>
  </si>
  <si>
    <t>MAY 2022</t>
  </si>
  <si>
    <t>1T0JP</t>
  </si>
  <si>
    <t>WOS:000804426600003</t>
  </si>
  <si>
    <t>Chen, ZM; Xu, YH; Cusack, DF; Castellano, MJ; Ding, WX</t>
  </si>
  <si>
    <t>Chen, Zengming; Xu, Yehong; Cusack, Daniela F.; Castellano, Michael J.; Ding, Weixin</t>
  </si>
  <si>
    <t>Molecular insights into the inhibitory effect of nitrogen fertilization on manure decomposition</t>
  </si>
  <si>
    <t>C-13 CPMAS NMR; Cellulose; Lignin; Litterbags; Manure decomposition; N fertilization</t>
  </si>
  <si>
    <t>STATE C-13 NMR; MICROBIAL COMMUNITY STRUCTURE; LITTER DECAY-RATES; ORGANIC-CARBON; N MINERALIZATION; SOIL CARBON; RESIDUE CHEMISTRY; FINE ROOTS; LIGNIN; PLANT</t>
  </si>
  <si>
    <t>Nitrogen (N) input rapidly increases available N in natural and managed ecosystems, potentially altering key ecosystem processes like decomposition. The effect of N enrichment on decomposition rates may be affected by the chemical quality of organic matter (OM), and the extent of N increment. Manure decomposition is an important process in agricultural systems, releasing nutrients and contributing to carbon (C) cycling. However, its response to N fertilization is poorly understood. To help address this knowledge gap, we decomposed pig manure (PM) and chicken manure (CM) under two rates of N fertilization (N1, 75 kg N ha(-1); N2, 112.5 kg N ha(-1)) in a cropland in northeast China. We used litterbags to determine the dynamics of manure decomposition, while monitoring changes in the molecular composition with solid-state C-13 nuclear magnetic resonance (NMR) spectroscopy. After one-year, the decomposition rate of PM was significantly greater than CM (0.516 vs. 0.483 year(-1)). Spectra of C-13 NMR indicated that PM initially contained more O-alkyl C and di-O-alkyl C (representing cellulose). In contrast, the contents of alkyl C (representing lipids) and aromatic C (representing lignin) were less in PM than CM, such that PM was overall more easily degradable. There was no N rate effect on CM decomposition. However, the decomposition rate of PM was significantly lower under high N than low N (0.410 vs. 0.622 year(-1)), apparently related to suppressed degradation of O-alkyl C and di-O-alkyl C. This result was surprising, since N enrichment is generally expected to promote degradation of more labile compounds like cellulose. At the same time, the loss of syringyl monomer of lignin in PM was reduced by high N fertilization. Together, these results suggest that decreased losses of O-alkyl C and di-O-alkyl C may have resulted from physical association of cellulose with more resistant lignin compounds. Net N mineralization was observed from manure decomposition and was greater for CM than PM, and high N fertilization suppressed N release from PM. Overall, our findings suggest that high rate of N fertilization may slow the decomposition of otherwise labile manure, potentially promoting greater C retention in soils.</t>
  </si>
  <si>
    <t>[Chen, Zengming; Xu, Yehong; Ding, Weixin] Chinese Acad Sci, Inst Soil Sci, State Key Lab Soil &amp; Sustainable Agr, Nanjing 210008, Jiangsu, Peoples R China; [Xu, Yehong] Jiangsu Acad Agr Sci, Instinee Agr Resources &amp; Environm, Nanjing 210014, Jiangsu, Peoples R China; [Cusack, Daniela F.] Univ Calif Los Angeles, Dept Geog, Los Angeles, CA 90095 USA; [Castellano, Michael J.] Iowa State Univ, Dept Agron, Ames, IA 50011 USA</t>
  </si>
  <si>
    <t>Chinese Academy of Sciences; Institute of Soil Science, CAS; Jiangsu Academy of Agricultural Sciences; University of California System; University of California Los Angeles; Iowa State University</t>
  </si>
  <si>
    <t>Ding, WX (corresponding author), Chinese Acad Sci, Inst Soil Sci, State Key Lab Soil &amp; Sustainable Agr, Nanjing 210008, Jiangsu, Peoples R China.</t>
  </si>
  <si>
    <t>Chen, Zengming/M-4618-2017; Cusack, Daniela/AAP-9035-2020</t>
  </si>
  <si>
    <t>Chen, Zengming/0000-0001-5017-4939; Cusack, Daniela/0000-0003-4681-7449</t>
  </si>
  <si>
    <t>National Natural Science Foundation of China [41701297, 41730753, 31561143011]; Natural Science Foundation of Jiangsu Province, China [BK20171105]</t>
  </si>
  <si>
    <t>National Natural Science Foundation of China(National Natural Science Foundation of China (NSFC)); Natural Science Foundation of Jiangsu Province, China(Natural Science Foundation of Jiangsu Province)</t>
  </si>
  <si>
    <t>We gratefully acknowledge the financial support by the National Natural Science Foundation of China (41701297, 41730753, and 31561143011) and the Natural Science Foundation of Jiangsu Province, China (BK20171105). We thank the staff at Hailun National Agro-ecological Experimental Station, Chinese Academy of Sciences for their logistic support and helpful assistance in the field experiment. The editors and three reviewers are greatly appreciated for their insightful and constructive comments and suggestions that helped us to significantly improve the quality of the manuscript. Many thanks also to Bruno Chavez-Vergara and Felipe Garcia-Oliva (Universidad Nacional Autonoma de Mexico, Mexico) for helpful information on NMR indices calculation.</t>
  </si>
  <si>
    <t>NOV 1</t>
  </si>
  <si>
    <t>10.1016/j.geoderma.2019.06.034</t>
  </si>
  <si>
    <t>IT0CI</t>
  </si>
  <si>
    <t>WOS:000482513900011</t>
  </si>
  <si>
    <t>Zhang, YF; Dou, S; Ye, SF; Zhang, DD; Ndzelu, BS; Zhang, XW; Shao, MJ</t>
  </si>
  <si>
    <t>Zhang, Yifeng; Dou, Sen; Ye, Shufen; Zhang, Dandan; Ndzelu, Batande Sinovuyo; Zhang, Xiaowei; Shao, Manjiao</t>
  </si>
  <si>
    <t>Humus composition and humic acid-like structural characteristics of corn straw culture products treated by three fungi</t>
  </si>
  <si>
    <t>CHEMISTRY AND ECOLOGY</t>
  </si>
  <si>
    <t>Fungi inoculation; corn straw decomposition; humic acid-like structure; Trichoderma reesei; Phanerochaete chrysosporium; Trichoderma harzianum</t>
  </si>
  <si>
    <t>ORGANIC-MATTER; SUBSTANCES; RESIDUES; DEGRADATION; FRACTIONS; LIGNIN; MANURE; SOILS</t>
  </si>
  <si>
    <t>In the view of studying humus formation in corn straw under the action of microorganism, three fungi (Trichoderma reesei, Trichoderma harzianum, Phanerochaete chrysosporium) were selected to compare the humification effects and structural changes of humic acid-like (HAL). The structural characteristics of HAL formed by fungi from corn straw were assessed by elemental, thermogravimetric analyzer, Fourier transform infrared (FTIR) and C-13 CPMAS NMR spectroscopies. The results showed that Phanerochaete chrysosporium had a strong ability to increase aliphatic C (increasing to 60.02%) within 30 days, and utilised aromatic C in HAL during the humification process. The Trichoderma harzianum selectively preserved relatively large quantities of aromatic C in HAL and reduced aliphatic C to 56.49%. Trichoderma reesei enhanced aromaticity and I (2920)/I (1620) ratio of HAL to 38.48% and 0.80, respectively, and intensified the humification effect (PQ=63.75%) within 30 days. Moreover, the elemental composition of HAL in Trichoderma reesei was closest to that of soil humic acid. We concluded that treating corn straw with Trichoderma reesei could reduce aliphatic C and enhance aromatisation, thermal stability, and accumulation of alkyl C, phenolic and aromatic C, which can promote the humification process of corn straw and contribute to the accumulation and storage of soil organic matter.</t>
  </si>
  <si>
    <t>[Zhang, Yifeng; Dou, Sen; Ye, Shufen; Zhang, Dandan; Ndzelu, Batande Sinovuyo; Zhang, Xiaowei; Shao, Manjiao] Jilin Agr Univ, Coll Resource &amp; Environm Sci, Changchun 130118, Jilin, Peoples R China</t>
  </si>
  <si>
    <t>Jilin Agricultural University</t>
  </si>
  <si>
    <t>Dou, S (corresponding author), Jilin Agr Univ, Coll Resource &amp; Environm Sci, Changchun 130118, Jilin, Peoples R China.</t>
  </si>
  <si>
    <t>dousen1959@126.com</t>
  </si>
  <si>
    <t>zhang, xiaowei/GQH-5387-2022</t>
  </si>
  <si>
    <t>Ndzelu, Batande Sinovuyo/0000-0003-4591-7835; Zhang, Yifeng/0000-0002-2371-1847; Dou, Sen/0000-0001-7706-3710</t>
  </si>
  <si>
    <t>National Key Research and Development Program of China [2017YFD0200601]; Key Research and Development Program of Jilin Province [20200402098NC]; National Natural Science Foundation of China [42077022]</t>
  </si>
  <si>
    <t>National Key Research and Development Program of China; Key Research and Development Program of Jilin Province; National Natural Science Foundation of China(National Natural Science Foundation of China (NSFC))</t>
  </si>
  <si>
    <t>National Key Research and Development Program of China (2017YFD0200601), Key Research and Development Program of Jilin Province (20200402098NC), and National Natural Science Foundation of China (42077022).</t>
  </si>
  <si>
    <t>TAYLOR &amp; FRANCIS LTD</t>
  </si>
  <si>
    <t>ABINGDON</t>
  </si>
  <si>
    <t>2-4 PARK SQUARE, MILTON PARK, ABINGDON OR14 4RN, OXON, ENGLAND</t>
  </si>
  <si>
    <t>0275-7540</t>
  </si>
  <si>
    <t>1029-0370</t>
  </si>
  <si>
    <t>CHEM ECOL</t>
  </si>
  <si>
    <t>Chem. Ecol.</t>
  </si>
  <si>
    <t>FEB 7</t>
  </si>
  <si>
    <t>10.1080/02757540.2020.1855154</t>
  </si>
  <si>
    <t>DEC 2020</t>
  </si>
  <si>
    <t>Biochemistry &amp; Molecular Biology; Ecology; Environmental Sciences</t>
  </si>
  <si>
    <t>Biochemistry &amp; Molecular Biology; Environmental Sciences &amp; Ecology</t>
  </si>
  <si>
    <t>QI5TG</t>
  </si>
  <si>
    <t>WOS:000598183400001</t>
  </si>
  <si>
    <t>Chabbi, A; Rumpel, C</t>
  </si>
  <si>
    <t>Decomposition of plant tissue submerged in an extremely acidic mining lake sediment:: phenolic CuO-oxidation products and solid-state13C NMR spectroscopy</t>
  </si>
  <si>
    <t>acidic mining lakes; Juncus bulbosus; litterbags; C-13 CPMAS NMR spectroscopy; lignin decomposition; rhizosphere</t>
  </si>
  <si>
    <t>ORGANIC-MATTER; MICROBIAL-DEGRADATION; FUNGAL DEGRADATION; EARLY DIAGENESIS; SALT-MARSH; TROPICAL ESTUARY; HUMIC SUBSTANCES; MANGROVE LEAVES; LEAF-LITTER; C-13 NMR</t>
  </si>
  <si>
    <t>In extremely acidic mining sediments of the Lusatian mining district, the alkalinisation process relies on organic C, which can serve as electron donor for microbially induced sulfate reduction. Plant material of the pioneer plant Juncus bulbosus is an important organic matter source in lake sediments. Therefore, decomposition of the plant tissue was assessed during the exposure of litterbags for 30 months in the 0-5 cm layer of waterlogged mining sediments, which have a pH between 2.5 and 3. The ash free dry weight (AFDW) and elemental content of the plant tissue were recorded several times during the exposure. Changes in chemical structure were analyzed by solid-state C-13 cross polarization magic angle spinning nuclear magnetic resonance (CPMAS NMR) spectroscopy and the lignin component characterized by wet-chemical CuO oxidation. The AFDW accounted for about 34% of initial biomass after field exposure for 30 months. Mass loss of biomass occurred in two phases with decomposition rates varying between 30 and 430 mg AFDW d(-1). The mass loss increased considerably after 5-7 months when litterbags were invaded by fresh J. bulbosus plants. With respect to higher mass loss, 13C CPMAS NMR spectroscopy, showed slight changes of the bulk chemical composition after 11 months, indicating that microorganisms present in the sediments or in the rhizosphere degrade plant material as a whole, rather than selectively. During the second phase from about 11 months until the end of the exposure period, contribution of O-alkyl C most probably assignable to easily degradable polysaccharides decreased. In contrast, the contribution of alkyl, aromatic and carboxyl C increased. CuO oxidation showed that the lignin component of J. bulbosus is degraded oxidatively during field exposure. Our results indicate that the exposed plant material is decomposed in the sediment due to changes in sediment conditions that followed plant invasion of the litterbags. It is suggested that the rhizosphere of J. bulbosus by its influence on the redox potential, pH and the microbial component plays a crucial role in organic matter degradation in acidic mining sediments. (C) 2004 Elsevier Ltd. All rights reserved.</t>
  </si>
  <si>
    <t>INRA, Ctr Versailes Grignon, CNRS, Lab Biogeochim Milieux Continentaux, F-78820 Thiverval Grignon, France; Brandenburg Tech Univ Cottbus, Dept Soil Protect &amp; Recultivat, D-03013 Cottbus, Germany; Tech Univ Munich, Lehrstuhl Bodenkunde, D-85350 Freising Weihenstephan, Germany</t>
  </si>
  <si>
    <t>INRAE; UDICE-French Research Universities; Universite Paris Saclay; Centre National de la Recherche Scientifique (CNRS); Brandenburg University of Technology Cottbus; Technical University of Munich</t>
  </si>
  <si>
    <t>Chabbi, A (corresponding author), INRA, Ctr Versailes Grignon, CNRS, Lab Biogeochim Milieux Continentaux, Batunebt EGERmAuke B, F-78820 Thiverval Grignon, France.</t>
  </si>
  <si>
    <t>chabbi@grignon.inra.fr</t>
  </si>
  <si>
    <t>Rumpel, Cornelia/A-2001-2015</t>
  </si>
  <si>
    <t>Rumpel, Cornelia/0000-0003-2131-9451</t>
  </si>
  <si>
    <t>10.1016/j.soilbio.2004.02.026</t>
  </si>
  <si>
    <t>837WO</t>
  </si>
  <si>
    <t>WOS:000222672200015</t>
  </si>
  <si>
    <t>Almeida, LFJ; Souza, IF; Hurtarte, LCC; Teixeira, PPC; Inagaki, TM; Silva, IR; Mueller, CW</t>
  </si>
  <si>
    <t>Almeida, Luis F. J.; Souza, Ivan F.; Hurtarte, Luis C. C.; Teixeira, Pedro P. C.; Inagaki, Thiago M.; Silva, Ivo R.; Mueller, Carsten W.</t>
  </si>
  <si>
    <t>Molecular diversity and the fate of biochemical fractions of eucalypt tissues in soil</t>
  </si>
  <si>
    <t>Proximate analysis; 13C; Substrate biochemistry; 13C-CP; MAS-NMR spectroscopy; Molecular diversity; Microbial respiration</t>
  </si>
  <si>
    <t>PERFORMANCE LIQUID-CHROMATOGRAPHY; ORGANIC-MATTER FORMATION; STATE C-13 NMR; LITTER DECOMPOSITION; LEAF-LITTER; PLANT; LIGNIN; INPUTS; BIOSYNTHESIS; SPECTROSCOPY</t>
  </si>
  <si>
    <t>The molecular diversity of the source substrate has been regarded as a significant controller of the proportion of plant material that is either mineralized or incorporated into soil organic matter (SOM). However, quantitative parameters to express substrate molecular diversity remain elusive. In this research, we fractionated leaves, twigs, bark, and root tissues of 13C-enriched eucalypt seedlings into hot water extractables (HWE), total solvent (acetone) extractables (TSE), a cellulosic fraction (CF), and the acid unhydrolyzable residue (AUR). We used 13C NMR spectroscopy to obtain a molecular diversity index (MDI) based on the relative abundance of carbohydrate, protein, lignin, lipid, and carbonyl functional groups within the biochemical fractions. Subsequently, we ob-tained artificial plant organs containing fixed proportions (25%) of their respective biochemical fractions to be incubated with soil material obtained from a Haplic Ferralsol for 200-days, under controlled temperature (25 +/- 1 degrees C) and moisture adjusted to 70-80% of the soil water holding capacity. Our experimental design was a randomized complete block design, arranged according to a factorial scheme including 4 plant organs, 4 biochemical fractions, and 3 blocks as replicates. During the incubation, we assessed the evolution of CO2 from the microcosms after 1, 2, 3, 4, 7, 10, 13, 21, 28, 38, 45, 70, 80, 92, 112, 148, 178 and 200 days from the start of the incubation. After the incubation, soil subsamples were submitted to a density fractionation to separate the light fraction of SOM (LFOM) i.e., with density &lt;1.8 g cm-3. The heavy fraction remaining was submitted to wet-sieving yielding the sand-sized SOM (SSOM) and the mineral-associated SOM (MAOM), with particle-size greater and smaller than 53 mu m, respectively. We found that HWE and AUR exhibited comparatively higher MDIs than the TSE and CF. During the incubation, HWE and CF were the primary sources of 13C-CO2 from all plant organs and after 92 days, the respiration of the TSE of bark and roots increased. Otherwise, the AUR contributed the least for the release of 13C-CO2. There were no significant relationships between the MDI and the amount of 13C transferred into the LFOM or SSOM. Otherwise, the transfer of 13C into the MAOM increased as a linear-quadratic function of MDI, which in turn was negatively correlated with the total13C-CO2 loss. Overall, the MDI exerted a stronger control on the 13C-labeled MAOM than on 13C-CO2 emissions, highlighting the need to improve our ability to distinguish and quantify direct plant inputs from those of microbial origin entering soil C pools.</t>
  </si>
  <si>
    <t>[Almeida, Luis F. J.; Souza, Ivan F.; Silva, Ivo R.] Univ Fed Vicosa, Dept Solos, Ave PH Rolfs,S-N Campus Univ, BR-36570900 Vicosa, MG, Brazil; [Hurtarte, Luis C. C.] Beamline ID21, European Synchrotron Radiat Facil, F-38100 Grenoble, France; [Teixeira, Pedro P. C.; Inagaki, Thiago M.; Mueller, Carsten W.] Tech Univ Munich, Chair Soil Sci, Sch Life Sci, Emil Ramann Str 2, D-85354 Freising Weihenstephan, Germany; [Mueller, Carsten W.] Univ Copenhagen, Dept Geosci &amp; Nat Resource Management, Oster Voldgade 10, DK-1350 Copenhagen K, Denmark; [Inagaki, Thiago M.] Norwegian Inst Bioecon Res NIBIO, Dept Biogeochem &amp; Soil Qual, Hogskoleveien 7, N-1430 As, Norway</t>
  </si>
  <si>
    <t>Universidade Federal de Vicosa; European Synchrotron Radiation Facility (ESRF); Technical University of Munich; University of Copenhagen; Norwegian Institute of Bioeconomy Research</t>
  </si>
  <si>
    <t>Souza, IF (corresponding author), Univ Fed Vicosa, Dept Solos, Ave PH Rolfs,S-N Campus Univ, BR-36570900 Vicosa, MG, Brazil.</t>
  </si>
  <si>
    <t>ivanfrsouza@gmail.com</t>
  </si>
  <si>
    <t>Inagaki, Thiago Massao/C-1827-2016</t>
  </si>
  <si>
    <t>Inagaki, Thiago Massao/0000-0002-8407-5717; Colocho Hurtarte, Luis Carlos/0000-0002-1791-2298</t>
  </si>
  <si>
    <t>Conselho Nacional de Desenvolvimento Cientifico e Tecnologico (CNPq); Fundacao de Amparo a Pesquisa de Minas Gerais (FAPEMIG); Coordenacao de Aperfeicoamento de Pessoal de Nivel Superior (CAPES) [88887.356500/2019-00]</t>
  </si>
  <si>
    <t>Conselho Nacional de Desenvolvimento Cientifico e Tecnologico (CNPq)(Conselho Nacional de Desenvolvimento Cientifico e Tecnologico (CNPQ)); Fundacao de Amparo a Pesquisa de Minas Gerais (FAPEMIG)(Fundacao de Amparo a Pesquisa do Estado de Minas Gerais (FAPEMIG)); Coordenacao de Aperfeicoamento de Pessoal de Nivel Superior (CAPES)(Coordenacao de Aperfeicoamento de Pessoal de Nivel Superior (CAPES))</t>
  </si>
  <si>
    <t>We thank the financial support provided by the Conselho Nacional de Desenvolvimento Cientifico e Tecnologico (CNPq), the Fundacao de Amparo a Pesquisa de Minas Gerais (FAPEMIG) and the Coordenacao de Aperfeicoamento de Pessoal de Nivel Superior (CAPES), process/grant number 88887.356500/2019-00. We thank Maria Greiner for her help in the lab, and Isabel Prater for her assistance with the NMR spectroscopy at TU Munich, and the two anonymous reviewers for their valuable insights that helped to correct and improve our manuscript.</t>
  </si>
  <si>
    <t>10.1016/j.geoderma.2023.116404</t>
  </si>
  <si>
    <t>MAR 2023</t>
  </si>
  <si>
    <t>C5XZ0</t>
  </si>
  <si>
    <t>hybrid</t>
  </si>
  <si>
    <t>WOS:000962654800001</t>
  </si>
  <si>
    <t>Caricasole, P; Provenzano, MR; Hatcher, PG; Senesi, N</t>
  </si>
  <si>
    <t>Caricasole, P.; Provenzano, M. R.; Hatcher, P. G.; Senesi, N.</t>
  </si>
  <si>
    <t>Evolution of organic matter during composting of different organic wastes assessed by CPMAS 13C NMR spectroscopy</t>
  </si>
  <si>
    <t>WASTE MANAGEMENT</t>
  </si>
  <si>
    <t>NUCLEAR-MAGNETIC-RESONANCE; MUNICIPAL SOLID-WASTE; MOLECULAR CHARACTERIZATION; INFRARED-SPECTROSCOPY; INCREASING STAGES; CATTLE MANURE; MATURITY; DECOMPOSITION; SOIL; TRANSFORMATIONS</t>
  </si>
  <si>
    <t>In this paper, the evolution of organic matter (OM) during composting of different mixtures of various organic wastes was assessed by means of chemical analyses and CPMAS C-13 NMR spectroscopy measured during composting. The trends of temperatures and C/N ratios supported the correct evolution of the processes. The CPMAS C-13 NMR spectra of all composting substrates indicated a reduction in carbohydrates and an increase in aromatic, phenolic, carboxylic and carbonylic C which suggested a preference by microorganisms for easily degradable C molecules. The presence of hardly degradable pine needles in one of the substrates accounted for the lowest increase in alkyl C and the lowest reduction in carbohydrates and carboxyl C as opposite to another substrate characterized by the presence of a highly degradable material such as spent yeast from beer production, which showed the highest increase of the alkyl C/O-alkyl C ratio. The highest increase of COOH deriving by the oxidative degradation of cellulose was shown by a substrate composed by about 50% of plant residues. The smallest increases in alkyl C/O-alkyl C ratio and in polysaccharides were associated to the degradation of proteins and lipids which are major components of sewage sludge. Results obtained were related to the different composition of fresh organic substrates and provided evidence of different OM evolution patterns as a function of the initial substrate composition. (C) 2010 Elsevier Ltd. All rights reserved.</t>
  </si>
  <si>
    <t>[Provenzano, M. R.; Senesi, N.] Univ Bari, Dipartimento Biol &amp; Chim Agroforestale &amp; Ambienta, I-70126 Bari, Italy; [Caricasole, P.; Hatcher, P. G.] Old Dominion Univ, Dept Chem &amp; Biochem, Norfolk, VA 23529 USA</t>
  </si>
  <si>
    <t>Universita degli Studi di Bari Aldo Moro; Old Dominion University</t>
  </si>
  <si>
    <t>Provenzano, MR (corresponding author), Univ Bari, Dipartimento Biol &amp; Chim Agroforestale &amp; Ambienta, Via G Amendola 165-A, I-70126 Bari, Italy.</t>
  </si>
  <si>
    <t>Provenza@agr.uniba.it</t>
  </si>
  <si>
    <t>0956-053X</t>
  </si>
  <si>
    <t>WASTE MANAGE</t>
  </si>
  <si>
    <t>Waste Manage.</t>
  </si>
  <si>
    <t>10.1016/j.wasman.2010.09.020</t>
  </si>
  <si>
    <t>Engineering, Environmental; Environmental Sciences</t>
  </si>
  <si>
    <t>Engineering; Environmental Sciences &amp; Ecology</t>
  </si>
  <si>
    <t>727WO</t>
  </si>
  <si>
    <t>WOS:000287833800003</t>
  </si>
  <si>
    <t>Mathers, NJ; Mendham, DS; O'Connell, AM; Grove, TS; Xu, ZH; Saffigna, PG</t>
  </si>
  <si>
    <t>How does residue management impact soil organic matter composition and quality under Eucalyptus globulus plantations in Southwestern, Australia?</t>
  </si>
  <si>
    <t>forest soils; harvest residue management; Eucalyptus globulus; soil quality; slash residues; solid-state C-13 NMR spectroscopy; litter</t>
  </si>
  <si>
    <t>N-15 NMR-SPECTROSCOPY; STATE C-13 NMR; LITTER DECOMPOSITION; FOREST SOILS; HUMIC ACIDS; CARBON; PRODUCTIVITY; DEGRADATION; COMPONENTS; CHEMISTRY</t>
  </si>
  <si>
    <t>This study investigated the influence of harvest residue management practices on soil, organic matter (SOM) composition and quality from two second-rotation Eucalyptus globulus plantations in southwestern Australia, using solid-state C-13 nuclear magnetic resonance (NMR) spectroscopy with cross-polarisation and magic-angle-spinning (CPMAS). Soil samples (0-5 cm) were collected every 12 months for 5 years from two sites that had. contrasting soil types and fertility. Harvest residue management treatments established at both sites were (a) no harvest residues; and (b) double harvest residues. The use of C-13 CPMAS and DD NMR spectroscopy enabled the successful non-destructive detection of SOM quality changes in the two E. globulus plantations. Relative intensities of C-13 CPMAS NMR spectral regions were similar at both sites, and for both harvest residue treatments, indicating that SOM composition was also similar.. Dipolar. dephasing (DD) NMR. spectra revealed resonances in SOM assigned to lignin and tannin structures, with larger resonances in the carbonyl and alkyl C regions that were indicative of cuticular material, enabling detection of changes in SOM quality. Retention of double harvest residues on the soil surface increased the soil quality compared with removal of all harvest residues at both sites as indicated by the NMR aromaticities, but this was most noticeable at Manjimup, which had greater initial soil fertility. (C) 2002 Elsevier Science B.V. All rights reserved.</t>
  </si>
  <si>
    <t>Griffith Univ, Fac Environm Sci, Nathan, Qld 4111, Australia; CSIRO, Forest &amp; Forest Prod, Wembley, WA 6913, Australia; Queensland Forestry Res Inst, Indooroopilly, Qld 4068, Australia; Univ Queensland, Sch Agr &amp; Hort, Gatton, Qld 4343, Australia; Griffith Univ, Cooperat Res Ctr Sustainable Prod Forestry, Nathan, Qld 4111, Australia</t>
  </si>
  <si>
    <t>Griffith University; Commonwealth Scientific &amp; Industrial Research Organisation (CSIRO); University of Queensland; Griffith University</t>
  </si>
  <si>
    <t>Mathers, NJ (corresponding author), Griffith Univ, Fac Environm Sci, Nathan, Qld 4111, Australia.</t>
  </si>
  <si>
    <t>n.mathers@mailbox.gu.edu.au</t>
  </si>
  <si>
    <t>Xu, Zhihong/B-3223-2009; Mendham, Daniel/A-4977-2011</t>
  </si>
  <si>
    <t>Xu, Zhihong/0000-0002-6768-0720;</t>
  </si>
  <si>
    <t>JUL 3</t>
  </si>
  <si>
    <t>PII S0378-1127(02)00527-3</t>
  </si>
  <si>
    <t>10.1016/S0378-1127(02)00527-3</t>
  </si>
  <si>
    <t>695ND</t>
  </si>
  <si>
    <t>WOS:000183836300020</t>
  </si>
  <si>
    <t>Tambone, F; Trombino, L; Masseroli, A; Zilio, M; Sciarria, TP; Daffonchio, D; Borin, S; Marasco, R; Cherif, A; Adani, F</t>
  </si>
  <si>
    <t>Tambone, Fulvia; Trombino, Luca; Masseroli, Anna; Zilio, Massimo; Sciarria, Tommy Pepe; Daffonchio, Daniele; Borin, Sara; Marasco, Ramona; Cherif, Ameur; Adani, Fabrizio</t>
  </si>
  <si>
    <t>Contribution of Tamarix aphylla to soil organic matter evolution in a natural semi-desert area in Tunisia</t>
  </si>
  <si>
    <t>JOURNAL OF ARID ENVIRONMENTS</t>
  </si>
  <si>
    <t>Tamarisk; Litter; Soil organic matter; Drylands; C-12 CPMAS NMR</t>
  </si>
  <si>
    <t>NUCLEAR-MAGNETIC-RESONANCE; LITTER QUALITY; RESIDUES; NITROGEN; CARBON; MINERALIZATION; SPECTROSCOPY; C-13-NMR; ORIGIN; FOREST</t>
  </si>
  <si>
    <t>A soil, classified as Arenosol (Eutri-Aridic Arenosol (Calcaric)), located in Neffatia (Tunisia) and populated by the shrub tamarisk (Tamarix aphylla), was studied to assess how the litter deriving from tamarisk can affect its characteristics. Several parameters were considered: particle size distributions (PSD), pH, cation exchange capacity (CEC), total CaCO3 content, total nitrogen (TKN), phosphorus and total organic carbon (TOC). Down the soil profile the pH increased from 7.83 to 8.32 as a probable consequence of salts accumulation deriving from the mineralization of the organic matter and the limited leaching due to low rainfall. As expected, TOC and TKN decreased, from the top downwards, and the two parameters were well correlated (TOC vs TKN: R-2 = 0.98; p &lt; 0.05; n = 3). CEC assumed progressively lower values reflecting the decreasing organic matter content (CEC vs TOC: R2 = 0.93; p &lt; 0.05; n = 3). PSD showed that the presence of roots influenced the quantity of fine particles down the profile and the PSD cumulative curves were indicative of an aeolian origin for the soil parent material, confirming the hypothesis that tamarisk interacts with the environment, trapping sediment and forming the socalled phytogenic dunes. By chemical and spectroscopic analyses, it was possible to assess that tamarisk plant residues directly contributed to the soil organic matter (SOM) accumulation and characteristics. Stable SOM (ligno-humic fraction) closely resembles that of the plant (leaves and stems) and is chemically lacking in the more easily degradable organic components such as fats, hemicellulose, cellulose and proteins. C-13 CPMAS NMR spectroscopy showed that the so-called soil ligno-humic fraction consists of aromatic molecules such as tannins, and aliphatic carbon (i.e. cutins and suberins) already present in the plant and preserved by mineralization processes because they are the most resistant to biological degradation.</t>
  </si>
  <si>
    <t>[Tambone, Fulvia; Zilio, Massimo; Sciarria, Tommy Pepe; Adani, Fabrizio] Univ Milan, Ricicla Grp, Dipartimento Sci Agr &amp; Ambientali Prod Terr Agroe, Via Celoria 2, I-20133 Milan, Italy; [Trombino, Luca; Masseroli, Anna] Univ Milan, Dipartimento Sci Terra Ardito Desio, Via Mangiagalli 34, I-20133 Milan, Italy; [Daffonchio, Daniele; Marasco, Ramona] King Abdullah Univ Sci &amp; Technol KAUST, Biol &amp; Environm Sci &amp; Engn Div BESE, Thuwal 239556900, Saudi Arabia; [Borin, Sara] Univ Milan, Dept Food Environm &amp; Nutr Sci DeFENS, I-20133 Milan, Italy; [Cherif, Ameur] Univ Manouba, Inst Super Biotechnol Sidi Thabet ISBST, BVBGR LR11ES31, Ariana, Tunisia</t>
  </si>
  <si>
    <t>University of Milan; University of Milan; King Abdullah University of Science &amp; Technology; University of Milan; Universite de la Manouba</t>
  </si>
  <si>
    <t>Tambone, F (corresponding author), Univ Milan, Ricicla Grp, Dipartimento Sci Agr &amp; Ambientali Prod Terr Agroe, Via Celoria 2, I-20133 Milan, Italy.</t>
  </si>
  <si>
    <t>fulvia.tambone@unimi.it</t>
  </si>
  <si>
    <t>Cherif, Ameur/AAC-6136-2021; Sciarria, Tommy Pepè/R-4286-2017; Marasco, Ramona/ABF-3088-2021; Masseroli, Anna/A-9127-2018; Trombino, Luca/M-1602-2013; Adani, fabrizio/I-6319-2017</t>
  </si>
  <si>
    <t>Sciarria, Tommy Pepè/0000-0001-6472-8605; Marasco, Ramona/0000-0003-4776-7519; Masseroli, Anna/0000-0002-9845-2608; Trombino, Luca/0000-0002-7714-2686; /0000-0001-7310-3842; Daffonchio, Daniele/0000-0003-0947-925X; Adani, fabrizio/0000-0003-0250-730X; ZILIO, MASSIMO/0000-0001-5007-4540</t>
  </si>
  <si>
    <t>ACADEMIC PRESS LTD- ELSEVIER SCIENCE LTD</t>
  </si>
  <si>
    <t>LONDON</t>
  </si>
  <si>
    <t>24-28 OVAL RD, LONDON NW1 7DX, ENGLAND</t>
  </si>
  <si>
    <t>0140-1963</t>
  </si>
  <si>
    <t>1095-922X</t>
  </si>
  <si>
    <t>J ARID ENVIRON</t>
  </si>
  <si>
    <t>J. Arid. Environ.</t>
  </si>
  <si>
    <t>10.1016/j.jaridenv.2021.104639</t>
  </si>
  <si>
    <t>OCT 2021</t>
  </si>
  <si>
    <t>Ecology; Environmental Sciences</t>
  </si>
  <si>
    <t>WK7IX</t>
  </si>
  <si>
    <t>WOS:000709898300004</t>
  </si>
  <si>
    <t>Joanisse, GD; Bradley, RL; Preston, CM</t>
  </si>
  <si>
    <t>Joanisse, Gilles D.; Bradley, Robert L.; Preston, Caroline M.</t>
  </si>
  <si>
    <t>The spread of Kalmia angustifolia on black spruce forest cutovers contributes to the spatial heterogeneity of soil resources</t>
  </si>
  <si>
    <t>HOME-FIELD ADVANTAGE; LITTER DECOMPOSITION; COMPETITIVE ABILITY; MICROBIAL BIOMASS; PLANT-COMMUNITIES; NITROGEN; HUMUS; QUALITY; SEEDLINGS; CARBON</t>
  </si>
  <si>
    <t>Kalmia angustifolia is a boreal ericaceous shrub that can rapidly spread on black spruce forest cutovers in eastern Canada, where CPRS (i.e. Cutting with Protection of Regeneration and Soils) is practiced. The proliferation of Kalmia often coincides with a reduction in the growth rate of regenerating black spruce seedlings. We report on a study where we compared the local effects of Kalmia and black spruce seedling patches (i.e. two types of Vegetation) on chemical and biochemical soil properties in CPRS cutovers within mesic spruce moss and xeric spruce-lichen ecosystems, as well as in four mature spruce-moss forests (i.e. three Site Types). Results from C-13-CPMAS-NMR revealed lower O-alkyl C (i.e. carbohydrates), higher aromatic C (i.e. lignin and other phenolics) and higher carbonyl-C (i.e. amide-C and carboxyl groups) in spruce-moss than in spruce-lichen forest floors (F-horizon). In spite of these distinctions, we observed only a small number of Site Type x Vegetation interactions controlling soil properties. Vegetation had a significant effect on ten forest floor properties. Most notably, Kalmia patches had higher concentrations of condensed tannins and lower mineral N cycling. On the other hand, Site Type had a relatively greater effect on the deeper podzolic-B horizons, where mineral N and microbial activity were higher in mature spruce-moss forests than in the cutovers. Green and senescent Kalmia leaves collected at these sites had higher N, tannin and phenolic concentrations than green and senescent spruce needles. A 25 month litter bag study found lower decomposition of Kalmia leaf litter in spruce patches on spruce-lichen cutovers compared to spruce patches on spruce-moss cutovers, or to Kalmia patches on spruce-lichen cutovers. Given that black spruce seedlings obtain most of their nutrients from the forest floor, our results suggest that CPRS may have long-term negative effects on black spruce forest productivity if the spread of Kalmia is left unchecked.</t>
  </si>
  <si>
    <t>[Joanisse, Gilles D.] St Foy Inc, CERFO, Ctr Enseignement Rech Foresterie, Quebec City, PQ, Canada; [Joanisse, Gilles D.; Bradley, Robert L.] Univ Sherbrooke, Dept Biol, Blvd Univ, Sherbrooke, PQ, Canada; [Preston, Caroline M.] Pacific Forestry Ctr, Canadian Forest Serv, Victoria, BC, Canada</t>
  </si>
  <si>
    <t>University of Sherbrooke; Natural Resources Canada; Canadian Forest Service</t>
  </si>
  <si>
    <t>Bradley, RL (corresponding author), Univ Sherbrooke, Dept Biol, Blvd Univ, Sherbrooke, PQ, Canada.</t>
  </si>
  <si>
    <t>Robert.Bradley@USherbrooke.ca</t>
  </si>
  <si>
    <t>Bradley, Robert/0000-0003-2276-3028</t>
  </si>
  <si>
    <t>Natural Sciences and Engineering Research Council (NSERC) of Canada; NSERC Strategic Research Grant; NSERC research grants</t>
  </si>
  <si>
    <t>Natural Sciences and Engineering Research Council (NSERC) of Canada(Natural Sciences and Engineering Research Council of Canada (NSERC)); NSERC Strategic Research Grant; NSERC research grants(Natural Sciences and Engineering Research Council of Canada (NSERC))</t>
  </si>
  <si>
    <t>Financial support was provided by a graduate student scholarship awarded to G. Joanisse by the Natural Sciences and Engineering Research Council (NSERC) of Canada, as well as by an NSERC Strategic Research Grant awarded to R.L. Bradley.; We thank W.F.J. Parsons for technical assistance. Financial support was provided by a graduate student scholarship awarded to G. Joanisse by the Natural Sciences and Engineering Research Council (NSERC) of Canada, as well as by NSERC research grants awarded to R.L. Bradley.</t>
  </si>
  <si>
    <t>JUN 21</t>
  </si>
  <si>
    <t>e0198860</t>
  </si>
  <si>
    <t>10.1371/journal.pone.0198860</t>
  </si>
  <si>
    <t>GK0LV</t>
  </si>
  <si>
    <t>WOS:000435802500032</t>
  </si>
  <si>
    <t>VinceslasAkpa, M; Loquet, M</t>
  </si>
  <si>
    <t>Organic matter transformations in lignocellulosic waste products composted or vermicomposted (Eisenia fetida andrei): Chemical analysis and C-13 CPMAS NMR spectroscopy</t>
  </si>
  <si>
    <t>5th International Symposium on Earthworm Ecology (ISEE 5)</t>
  </si>
  <si>
    <t>JUL 05-09, 1994</t>
  </si>
  <si>
    <t>COLUMBUS, OH</t>
  </si>
  <si>
    <t>IONIZATION MASS-SPECTROMETRY; HUMIC ACIDS; SOIL; LIGNIN; DEGRADATION; WOOD; IR</t>
  </si>
  <si>
    <t>Lignocellulosic wastes (of maple) were composted and vermicomposted for 10 months under controlled conditions. Chemical and C-13 CPMAS NMR spectroscopic analyses were made to characterize the transformations of the organic matter. At first, the total organic matter and carbon mass underwent a relatively rapid decrease. There was a concomitant decomposition of polysaccharides including cellulose. The degradation of aromatic structures and lignin began after one month of composting. The rapidity of this process was at its greatest during the following three months. NMR analysis showed that more ligninolysis occurred in the vermicompost, which vias not apparent from the chemical analyses. The C-to-N ratio decreased, reflecting the changes in the C fractions as well as a higher proportion of N in the vermicompost. Polycondensation or neosynthesis was observed during the final stages. The two types of compost evolved differently: a higher proportion of aromatic compounds, polysaccharides and a lower aromaticity ratio occurred in the vermicompost as well as an increase of the ionic protein-to-organic matter ratio, which are interpreted as a more advanced developed state of humification. (C) 1996 Elsevier Science Ltd.</t>
  </si>
  <si>
    <t>VinceslasAkpa, M (corresponding author), UNIV ROUEN,ECOL LAB,10 BD BROGLIE,F-76821 MONT ST AIGNAN,FRANCE.</t>
  </si>
  <si>
    <t>THE BOULEVARD, LANGFORD LANE, KIDLINGTON, OXFORD, ENGLAND OX5 1GB</t>
  </si>
  <si>
    <t>MAR-APR</t>
  </si>
  <si>
    <t>3-4</t>
  </si>
  <si>
    <t>10.1016/S0038-0717(96)00201-5</t>
  </si>
  <si>
    <t>Conference Proceedings Citation Index - Science (CPCI-S); Science Citation Index Expanded (SCI-EXPANDED)</t>
  </si>
  <si>
    <t>XE842</t>
  </si>
  <si>
    <t>WOS:A1997XE84200096</t>
  </si>
  <si>
    <t>Bonanomi, G; Ippolito, F; Cesarano, G; Nanni, B; Lombardi, N; Rita, A; Saracino, A; Scala, F</t>
  </si>
  <si>
    <t>Bonanomi, Giuliano; Ippolito, Francesca; Cesarano, Gaspare; Nanni, Bruno; Lombardi, Nadia; Rita, Angelo; Saracino, Antonio; Scala, Felice</t>
  </si>
  <si>
    <t>Biochar As Plant Growth Promoter: Better Off Alone or Mixed with Organic Amendments?</t>
  </si>
  <si>
    <t>organic amendment; crop productivity; C/N ratio; N content; organic matter quality; terra preta; C-13 CPMAS NMR</t>
  </si>
  <si>
    <t>SOIL FERTILITY; LITTER; PHYTOTOXICITY; DECOMPOSITION; PRODUCTIVITY; PYROLYSIS; EXTRACTS; INPUTS; FIELD</t>
  </si>
  <si>
    <t>Biochar is nowadays largely used as a soil amendment and is commercialized worldwide. However, in temperate agro-ecosystems the beneficial effect of biochar on crop productivity is limited, with several studies reporting negative crop responses. In this work, we studied the effect of 10 biochar and 9 not pyrogenic organic amendments (NPOA), using pure and in all possible combinations on lettuce growth (Lactuca sativa). Organic materials were characterized by C-13-CPMAS NMR spectroscopy and elemental analysis (pH, EC, C, N, C/N and H/C ratios). Pure biochars and NPOAs have variable effects, ranging from inhibition to strong stimulation on lettuce growth. For NPOAs, major inhibitory effects were found with N poor materials characterized by high C/N and H/C ratio. Among pure biochars, instead, those having a low H/C ratio seem to be the best for promoting plant growth. When biochars and organic amendments were mixed, non-additive interactions, either synergistic or antagonistic, were prevalent. However, the mixture effect on plant growth was mainly dependent on the chemical quality of NPOAs, while biochar chemistry played a secondary role. Synergisms were prevalent when N rich and lignin poor materials were mixed with biochar. On the contrary, antagonistic interactions occurred when leaf litter or woody materials were mixed with biochar. Further research is needed to identify the mechanisms behind the observed non-additive effects and to develop biochar-organic amendment combinations that maximize plant productivity in different agricultural systems.</t>
  </si>
  <si>
    <t>[Bonanomi, Giuliano; Ippolito, Francesca; Cesarano, Gaspare; Nanni, Bruno; Lombardi, Nadia; Saracino, Antonio; Scala, Felice] Univ Naples Federico II, Dipartimento Agr, Portici, Italy; [Rita, Angelo] Univ Basilicata, Sch Agr Forestry Food &amp; Environm Sci, Potenza, Italy</t>
  </si>
  <si>
    <t>University of Naples Federico II; University of Basilicata</t>
  </si>
  <si>
    <t>Bonanomi, G (corresponding author), Univ Naples Federico II, Dipartimento Agr, Portici, Italy.</t>
  </si>
  <si>
    <t>Rita, Angelo/E-1233-2015</t>
  </si>
  <si>
    <t>Rita, Angelo/0000-0002-6579-7925; BONANOMI, Giuliano/0000-0002-1831-4361; Lombardi, Nadia/0000-0002-9195-8470; Saracino, Antonio/0000-0002-1499-2317</t>
  </si>
  <si>
    <t>SEP 15</t>
  </si>
  <si>
    <t>10.3389/fpls.2017.01570</t>
  </si>
  <si>
    <t>FG8XS</t>
  </si>
  <si>
    <t>WOS:000410721900001</t>
  </si>
  <si>
    <t>Soares, EMB; Silva, IR; de Novais, RF; Hu, YY; Schmidt-Rohr, K</t>
  </si>
  <si>
    <t>Barros Soares, Emanuelle Merces; Silva, Ivo Ribeiro; de Novais, Roberto Ferreira; Hu, Yan-Yan; Schmidt-Rohr, Klaus</t>
  </si>
  <si>
    <t>Alterations in Molecular Composition of Humic Substances from Eucalypt Plantation Soils Assessed by 13C-NMR Spectroscopy</t>
  </si>
  <si>
    <t>SOIL SCIENCE SOCIETY OF AMERICA JOURNAL</t>
  </si>
  <si>
    <t>NATURAL ORGANIC-MATTER; NMR-SPECTRA; LAND-USE; BLACK CARBON; ACID; PYROLYSIS; FOREST; AROMATICITY; VEGETATION; FRACTIONS</t>
  </si>
  <si>
    <t>Land-use changes with natural vegetation removal may impact the quantity and quality of humic substances (HS), including their molecular nature. Nuclear magnetic resonance (NMR) experiments were used in the present study to evaluate the alterations in the molecular composition of fulvic (FA) and humic (HA) acids from soils under eucalypt plantations in three major biomes in Brazil: Atlantic Forest, Cerrado, and Grassland. The major NMR-identifiable components in these HS were aromatics including aromatic C-O, COO/NC = O groups, peptides, carbohydrates, lignin-derived moieties and nonpolar alkyls. In all biomes the dipolar dephasing technique indicated the presence of significant amounts of condensed aromatic C, possibly inherited from charred materials derived from natural and anthropogenic fires in the region. The nonpolar alkyl C to O-alkyl C ratio averaged 1.4 for HA and 1.1 for FA. Humic substances from eucalypt soils showed greater contribution of nonpolar alkyl groups and a smaller abundance of O-alkyl groups in comparison to the native vegetation soil. Sugarcane (Saccharum officinarum L.) cultivation increased HA aromatics in comparison to those from the native Atlantic Forest soil, but when sugarcane was substituted by eucalypt the aromatics decreased and O-alkyl C recovered in HA and FA. There was evidence of greater contribution of lignin-derived C for HA and FA in sites planted with Brachiaria spp. pastures. Except for the HA from one Cerrado soil (Itacambira), aromaticity of HA decreased following planting to eucalypt. These changes in HS molecular composition across biomes may have impact on soil organic matter processes and they should be taken into account in future studies.</t>
  </si>
  <si>
    <t>[Barros Soares, Emanuelle Merces; Silva, Ivo Ribeiro; de Novais, Roberto Ferreira] Univ Fed Vicosa, Soil Dep, BR-36570000 Vicosa, MG, Brazil; [Hu, Yan-Yan; Schmidt-Rohr, Klaus] Iowa State Univ, Dep Chem, Ames, IA USA</t>
  </si>
  <si>
    <t>Universidade Federal de Vicosa; Iowa State University</t>
  </si>
  <si>
    <t>Silva, IR (corresponding author), Univ Fed Vicosa, Soil Dep, BR-36570000 Vicosa, MG, Brazil.</t>
  </si>
  <si>
    <t>ivosilva@ufv.br</t>
  </si>
  <si>
    <t>Hu, Yan-Yan/A-1795-2015; Soares, Emanuelle/AAO-9056-2021</t>
  </si>
  <si>
    <t>Hu, Yan-Yan/0000-0003-0677-5897; Soares, Emanuelle Merces Barros/0000-0003-1091-0481</t>
  </si>
  <si>
    <t>SOIL SCI SOC AMER</t>
  </si>
  <si>
    <t>MADISON</t>
  </si>
  <si>
    <t>677 SOUTH SEGOE ROAD, MADISON, WI 53711 USA</t>
  </si>
  <si>
    <t>0361-5995</t>
  </si>
  <si>
    <t>1435-0661</t>
  </si>
  <si>
    <t>SOIL SCI SOC AM J</t>
  </si>
  <si>
    <t>Soil Sci. Soc. Am. J.</t>
  </si>
  <si>
    <t>10.2136/sssaj2011.0070</t>
  </si>
  <si>
    <t>182NO</t>
  </si>
  <si>
    <t>WOS:000321750500031</t>
  </si>
  <si>
    <t>Vane, CH; Kim, AW; Moss-Hayes, V; Snape, CE; Diaz, MC; Khan, NS; Engelhart, SE; Horton, BP</t>
  </si>
  <si>
    <t>Vane, Christopher H.; Kim, Alexander W.; Moss-Hayes, Vicky; Snape, Colin E.; Diaz, Miguel Castro; Khan, Nicole S.; Engelhart, Simon E.; Horton, Benjamin P.</t>
  </si>
  <si>
    <t>Degradation of mangrove tissues by arboreal termites (Nasutitermes acajutlae) and their role in the mangrove C cycle (Puerto Rico): Chemical characterization and organic matter provenance using bulk δ13C, C/N, alkaline CuO oxidation-GC/MS, and solid-state 13C NMR</t>
  </si>
  <si>
    <t>GEOCHEMISTRY GEOPHYSICS GEOSYSTEMS</t>
  </si>
  <si>
    <t>biodegradation; decay; decomposition; degradation; termite; insect; fungal; sediment; lignin; cellulose; xylan; Laguncularia racemosa; Avicennia germinans; Rhizophora mangle; Naustitermes acajutlae; pneumatophore; stem; root; mangle; mangrove</t>
  </si>
  <si>
    <t>NUCLEAR-MAGNETIC-RESONANCE; LIGNIN DEGRADATION; EARLY DIAGENESIS; SEA-LEVEL; MOLECULAR APPROACH; RHIZOPHORA-MANGLE; LENTINULA-EDODES; TROPICAL ESTUARY; PLANT-TISSUES; STABLE CARBON</t>
  </si>
  <si>
    <t>Arboreal termites are wood decaying organisms that play an important role in the first stages of C cycling in mangrove systems. The chemical composition of Rhizophora mangle, Avicennia germinans, and Laguncularia racemosa leaf, stem, and pneumatophore tissues as well as associated sediments was compared to that of nests of the termite Nasutitermes acajutlae. Nests gave C-13 values of -26.1 to -27.2 (0.1) and C/N of 43.3 (2.0) to 98.6 (16.2) which were similar to all stem and pneumatophores but distinct from mangrove leaves or sediments. Organic matter processed by termites yielded lignin phenol concentrations (, lambda) that were 2-4 times higher than stem or pneumatophores and 10-20 times higher than that of leaves or sediments, suggesting that the nests were more resistant to biodegradation than the mangrove vegetation source. C-13 NMR revealed that polysaccharide content of mangrove tissues (50-69% C) was higher than that of the nests (46-51% C). Conversely, lignin accounted for 16.2-19.6% C of nest material, a threefold increase relative to living mangrove tissues; a similar increase in aromatic methoxyl content was also observed in the nests. Lipids (aliphatic and paraffinic moieties) were also important but rather variable chemical components of all three mangrove species, representing between 13.5 and 28.3% of the C content. Termite nests contained 3.14 Mg C ha(-1) which represents approximately 2% of above ground C storage in mangroves, a value that is likely to increase upon burial due to their refractory chemical composition.</t>
  </si>
  <si>
    <t>[Vane, Christopher H.; Kim, Alexander W.; Moss-Hayes, Vicky] British Geol Survey, Ctr Environm Sci, Keyworth NG12 5GG, Notts, England; [Snape, Colin E.; Diaz, Miguel Castro] Univ Nottingham, Dept Chem &amp; Environm Engn, Nottingham NG7 2RD, England; [Khan, Nicole S.] Univ Penn, Dept Earth &amp; Environm Sci, Philadelphia, PA 19104 USA; [Engelhart, Simon E.] Univ Rhode Isl, Dept Geosci, Kingston, RI 02881 USA; [Horton, Benjamin P.] Rutgers State Univ, Sch Environm &amp; Biol Sci, Inst Marine &amp; Coastal Sci, New Brunswick, NJ 08903 USA</t>
  </si>
  <si>
    <t>UK Research &amp; Innovation (UKRI); Natural Environment Research Council (NERC); NERC British Geological Survey; University of Nottingham; University of Pennsylvania; University of Rhode Island; Rutgers State University New Brunswick</t>
  </si>
  <si>
    <t>Vane, CH (corresponding author), British Geol Survey, Ctr Environm Sci, Keyworth NG12 5GG, Notts, England.</t>
  </si>
  <si>
    <t>Khan, Nicole Sophia/M-6875-2018; Vane, Christopher H/A-8814-2008; Vane, Christopher H./AAG-6538-2020; Engelhart, Simon E./H-4968-2019</t>
  </si>
  <si>
    <t>Khan, Nicole Sophia/0000-0002-9845-1103; Vane, Christopher H/0000-0002-8150-3640; Vane, Christopher H./0000-0002-8150-3640; Engelhart, Simon E./0000-0002-4431-4664; Horton, Benjamin/0000-0001-9245-3768; Castro Diaz, Miguel/0000-0002-5304-1442; Snape, Colin/0000-0002-6671-8766</t>
  </si>
  <si>
    <t>NERC [bgs05002] Funding Source: UKRI; Natural Environment Research Council [bgs05002] Funding Source: researchfish</t>
  </si>
  <si>
    <t>NERC(UK Research &amp; Innovation (UKRI)Natural Environment Research Council (NERC)); Natural Environment Research Council(UK Research &amp; Innovation (UKRI)Natural Environment Research Council (NERC))</t>
  </si>
  <si>
    <t>AMER GEOPHYSICAL UNION</t>
  </si>
  <si>
    <t>WASHINGTON</t>
  </si>
  <si>
    <t>2000 FLORIDA AVE NW, WASHINGTON, DC 20009 USA</t>
  </si>
  <si>
    <t>1525-2027</t>
  </si>
  <si>
    <t>GEOCHEM GEOPHY GEOSY</t>
  </si>
  <si>
    <t>Geochem. Geophys. Geosyst.</t>
  </si>
  <si>
    <t>10.1002/ggge.20194</t>
  </si>
  <si>
    <t>242LF</t>
  </si>
  <si>
    <t>hybrid, Green Published, Green Accepted</t>
  </si>
  <si>
    <t>WOS:000326242700034</t>
  </si>
  <si>
    <t>de Aquino, AM; Canellas, LP; da Silva, APS; Canellas, NO; Lima, LD; Olivares, FL; Piccolo, A; Spaccini, R</t>
  </si>
  <si>
    <t>de Aquino, Adriana M.; Canellas, Luciano P.; da Silva, Aminthia P. S.; Canellas, Natalia O.; Lima, Livia da S.; Olivares, Fabio L.; Piccolo, Alessandro; Spaccini, Riccardo</t>
  </si>
  <si>
    <t>Evaluation of molecular properties of humic acids from vermicompost by 13 C-CPMAS-NMR spectroscopy and thermochemolysis-GC-MS</t>
  </si>
  <si>
    <t>JOURNAL OF ANALYTICAL AND APPLIED PYROLYSIS</t>
  </si>
  <si>
    <t>Vermicompost; Cow manure and cotton residues; Humic extracts; Molecular characterization; Structural-activity relationship</t>
  </si>
  <si>
    <t>OFF-LINE THERMOCHEMOLYSIS; TETRAMETHYLAMMONIUM HYDROXIDE; COMPOST; SOIL; BIOACTIVITY; LIGNIN; DEGRADATION; SUBSTANCES; STABILITY; MATURITY</t>
  </si>
  <si>
    <t>The molecular characteristics of different vermicomposts, produced with variable rates of cattle manure and cotton residues, and of related humic acids were determined by C-13-CPMAS NMR and Off-line pyrolysis THMGC-MS. The analyses highlighted a composition of mature vermicomposts based on differential amounts of lignocellulosic fraction and alkyl compounds inherited from original biomasses, thus revealing a decrease of overall hydrophobic character at increasing amounts of cotton input. The evaluation of molecular parameters derived from both solid state NMR spectra and from the specific biomarkers released by thermochemolysis suggested that the humification process was mainly characterized by the selective preservation of specific lignin derivatives. The potential bioactive properties of humic acids were hence evaluated in a bioassays test on maize seedlings. The humic extracts showed a differential response in root growth-promoting effect, depending on the specific molecular features. The higher bioactivity found in humic components isolated from vermicompost with no or low addition of cotton residues, supported the role of the overall hydrophobic character and of the large content of bioavailable lignin units and nitrogen moieties. These results confirm that the combination of solid state NMR and thermochemolysis are valuable and efficient tools to assess the molecular quality of natural organic matter. The detailed molecular characterization of compost materials may hence represent a useful requirement to select the most suitable application of bulk biomasses and derived fractions for soil organic matter managements.</t>
  </si>
  <si>
    <t>[de Aquino, Adriana M.] Embrapa Agrobiol, Rodovia BR-465,Km 7, BR-23891000 Seropedica, RJ, Brazil; [Canellas, Luciano P.; da Silva, Aminthia P. S.; Canellas, Natalia O.; Lima, Livia da S.; Olivares, Fabio L.] Univ Estadual Norte Fluminense, Nucleo Desenvolvimento Insumos Biol Agr, Av Alberto Lamego 2000, BR-28013602 Campos Dos Goytacazes, Brazil; [Piccolo, Alessandro; Spaccini, Riccardo] Univ Napoli Federico II, Ctr Interdipartimentale Risonanza Magnet Nucl CER, Via Univ 100, I-80055 Portici, Italy</t>
  </si>
  <si>
    <t>Empresa Brasileira de Pesquisa Agropecuaria (EMBRAPA); Universidade Estadual do Norte Fluminense; University of Naples Federico II</t>
  </si>
  <si>
    <t>Spaccini, R (corresponding author), Univ Napoli Federico II, Ctr Interdipartimentale Risonanza Magnet Nucl CER, Via Univ 100, I-80055 Portici, Italy.</t>
  </si>
  <si>
    <t>riccardo.spaccini@unina.it</t>
  </si>
  <si>
    <t>da Silva, Aminthia Pombo Sudré/Y-3425-2018; Lima, Lívia/CAG-1863-2022; Olivares, Fabio Lopes/O-6699-2018; piccolo, alessandro/AAU-7540-2020</t>
  </si>
  <si>
    <t>Olivares, Fabio Lopes/0000-0001-6541-0324; SPACCINI, Riccardo/0000-0002-9828-1992; Pombo Sudre da Silva, Aminthia/0000-0003-1582-5585</t>
  </si>
  <si>
    <t>0165-2370</t>
  </si>
  <si>
    <t>1873-250X</t>
  </si>
  <si>
    <t>J ANAL APPL PYROL</t>
  </si>
  <si>
    <t>J. Anal. Appl. Pyrolysis</t>
  </si>
  <si>
    <t>10.1016/j.jaap.2019.104634</t>
  </si>
  <si>
    <t>Chemistry, Analytical; Energy &amp; Fuels; Engineering, Chemical</t>
  </si>
  <si>
    <t>Chemistry; Energy &amp; Fuels; Engineering</t>
  </si>
  <si>
    <t>IG5GJ</t>
  </si>
  <si>
    <t>WOS:000473831200012</t>
  </si>
  <si>
    <t>Wei, YJ; Zhou, M; Yao, AR; Zhu, PX</t>
  </si>
  <si>
    <t>Wei, Yujun; Zhou, Mi; Yao, Anrong; Zhu, Puxin</t>
  </si>
  <si>
    <t>Preparation of Microfibrillated Cellulose from Wood Pulp through Carbamate Modification and Colloid Milling</t>
  </si>
  <si>
    <t>APPLIED SCIENCES-BASEL</t>
  </si>
  <si>
    <t>wood pulp; cellulose carbamate; colloid milling; starch; cellulose composite; nanocellulose carbamate fiber</t>
  </si>
  <si>
    <t>NANOFIBRILLATED CELLULOSE; FIBERS; DECOMPOSITION; FIBRILLATION; TRANSPARENT; COMPOSITES; NANOFIBERS</t>
  </si>
  <si>
    <t>This paper studies a new convenient method to prepare microfibrillated cellulose from a bleached eucalyptus kraft pulp. First, the wood pulp was reacted with urea to produce cellulose carbamate (CC), and then the CC was treated with colloid mill in an acidic medium. A feasible preparation process for CC was to soak the pulp with the urea solution, and then the cellulose pulp was dewatered, dried, and reacted with urea at high temperatures above the melting point of urea. The Kjeldahl method, infrared spectroscopy, and solid 13C NMR were used to confirm the effectiveness of the reaction. On the basis of CC with the degree of substitution, DS = 0.123, the aqueous suspension with 2% content of CC at pH values of 1, 3, or 7 was severally ground by a colloid milling. After centrifugation, the nanocellulose carbamate fiber (CCNF) in the supernatant was obtained. X-ray diffraction showed that CC and CCNF had the same crystal form as the cellulose pulp, but the crystallinity decreased successively. The nanometer diameter of the CCNF fiber was observed with scanning electron microscopy. Results showed that when the pH value of the CC suspension decreased during the colloid milling, the crystallinity of the CCNF decreased along with the decrease of fiber diameter, and the zeta potential of the supernatant increased. This indicated that carbamate side groups of CC were protonated at low pHs and the cation repulsion between cellulose molecular chains enhanced the driving force of the pulp separation to CCNF. Interestingly, the thermal stability of CCNF is comparable to that of the original cellulose, and the enhancement effect of CCNF on starch can be clearly observed even at a relatively low loading of CCNF.</t>
  </si>
  <si>
    <t>[Wei, Yujun; Zhou, Mi; Yao, Anrong; Zhu, Puxin] Sichuan Univ, Coll Biomass Sci &amp; Engn, Text Inst, Chengdu 610065, Peoples R China; [Wei, Yujun] Chengdu Text Coll, Sci &amp; Technol Dept, Chengdu 611731, Peoples R China</t>
  </si>
  <si>
    <t>Sichuan University</t>
  </si>
  <si>
    <t>Zhou, M; Zhu, PX (corresponding author), Sichuan Univ, Coll Biomass Sci &amp; Engn, Text Inst, Chengdu 610065, Peoples R China.</t>
  </si>
  <si>
    <t>weiyu201314@126.com; zhoumihc@scu.edu.cn; yaoanrong1@126.com; zhupxscu@163.com</t>
  </si>
  <si>
    <t>Zhou, Mi/0000-0002-9080-9537; Zhu, Pu-xin/0000-0002-7016-3273</t>
  </si>
  <si>
    <t>National Natural Science Foundation of China [51903178]; Graduate Program Construction Project Funding of Sichuan University [2017KCSJ036]</t>
  </si>
  <si>
    <t>National Natural Science Foundation of China(National Natural Science Foundation of China (NSFC)); Graduate Program Construction Project Funding of Sichuan University</t>
  </si>
  <si>
    <t>This research is supported by the National Natural Science Foundation of China (No.51903178) and the Graduate Program Construction Project Funding of Sichuan University (2017KCSJ036).</t>
  </si>
  <si>
    <t>2076-3417</t>
  </si>
  <si>
    <t>APPL SCI-BASEL</t>
  </si>
  <si>
    <t>Appl. Sci.-Basel</t>
  </si>
  <si>
    <t>10.3390/app10061977</t>
  </si>
  <si>
    <t>Chemistry, Multidisciplinary; Engineering, Multidisciplinary; Materials Science, Multidisciplinary; Physics, Applied</t>
  </si>
  <si>
    <t>Chemistry; Engineering; Materials Science; Physics</t>
  </si>
  <si>
    <t>LI1NZ</t>
  </si>
  <si>
    <t>WOS:000529252800078</t>
  </si>
  <si>
    <t>Veeken, AHM; Adani, F; Nierop, KGJ; de Jager, PA; Hamelers, HVM</t>
  </si>
  <si>
    <t>Degradation of biomacromolecules during high-rate composting of wheat straw-amended feces</t>
  </si>
  <si>
    <t>JOURNAL OF ENVIRONMENTAL QUALITY</t>
  </si>
  <si>
    <t>SOIL ORGANIC-MATTER; NUCLEAR MAGNETIC-RESONANCE; C-13 NMR-SPECTROSCOPY; ANALYTICAL PYROLYSIS; CROSS POLARIZATION; MASS-SPECTROMETRY; KLASON LIGNIN; ACID BRIDGES; FOREST SOIL; DECOMPOSITION</t>
  </si>
  <si>
    <t>Pig (Sus scrofa) feces, separately collected and amended with wheat straw, was composted in a tunnel reactor connected with a cooler. The composting process was monitored for 4 wk and the degradation of organic matter was studied by two chemical extraction methods, C-13 cross polarization magic angle spinning (CPMAS) nuclear magnetic resonance (NMR) and pyrolysis gas chromatography-mass spectrometry (GC-MS). Wet-chemical extraction methods were not adequate to study the degradation of specific Organic compounds as the extraction reagents did not give selective separation of hemicellulose, cellulose, proteins, and lignins. A new method was proposed to calculate the contribution of four biomacromolecules (aliphatics, proteins, polysaccharides, and lignin) from the C-13 CPMAS NMR spectrum. Pyrolysis GC-MS allowed identification of the composition of the biomacromolecules. The biomacromolecules showed different rates of degradation during composting. High initial degradation rates of aliphatics, hemicellulose, and proteins were observed, where aliphatics were completely degraded and hemicellulose and proteins were partly recalcitrant during the four weeks of composting. The degradation rate of cellulose was much lower and degradation was not completed within the four weeks of composting. Lignin was not degraded during the thermophilic stage of composting but started to degrade slowly during the mesophilic stage. A combination of C-13 CPMAS NMR and pyrolysis GC-MS gave good qualitative and semiquantitative assessments of the degradation of biomacromolecules during composting.</t>
  </si>
  <si>
    <t>Wageningen Univ Agr, Dept Environm Technol, NL-6700 EV Wageningen, Netherlands; Wageningen Univ Agr, Lab Soil Sci &amp; Geol, NL-6700 EV Wageningen, Netherlands; Wageningen Univ Agr, Lab Mol Phys, NL-6700 EV Wageningen, Netherlands; Univ Milan, Dipartimento Fisiol Piante Coltivate &amp; Chim Agrar, I-20133 Milan, Italy</t>
  </si>
  <si>
    <t>Wageningen University &amp; Research; Wageningen University &amp; Research; Wageningen University &amp; Research; University of Milan</t>
  </si>
  <si>
    <t>Veeken, AHM (corresponding author), Wageningen Univ Agr, Dept Environm Technol, POB 8129, NL-6700 EV Wageningen, Netherlands.</t>
  </si>
  <si>
    <t>Adani, fabrizio/0000-0003-0250-730X; Hamelers, Hubertus/0000-0002-0990-4773; Nierop, Klaas G.J./0000-0002-4482-6109</t>
  </si>
  <si>
    <t>AMER SOC AGRONOMY</t>
  </si>
  <si>
    <t>677 S SEGOE RD, MADISON, WI 53711 USA</t>
  </si>
  <si>
    <t>0047-2425</t>
  </si>
  <si>
    <t>J ENVIRON QUAL</t>
  </si>
  <si>
    <t>J. Environ. Qual.</t>
  </si>
  <si>
    <t>SEP-OCT</t>
  </si>
  <si>
    <t>10.2134/jeq2001.3051675x</t>
  </si>
  <si>
    <t>539GZ</t>
  </si>
  <si>
    <t>WOS:000174863300024</t>
  </si>
  <si>
    <t>Almendros, G; Dorado, J; González-Vila, FJ; Blanco, MJ; Lankes, U</t>
  </si>
  <si>
    <t>13C NMR assessment of decomposition patterns during composting of forest and shrub biomass</t>
  </si>
  <si>
    <t>pine; oak; heather; biodegradation; humification; litter</t>
  </si>
  <si>
    <t>NUCLEAR-MAGNETIC-RESONANCE; CROSS-POLARIZATION; VANCOUVER-ISLAND; LITTER; SPECTROSCOPY; PYROLYSIS; FRACTION; SPECTRA; SPECTROMETRY; DEGRADATION</t>
  </si>
  <si>
    <t>A laboratory experiment was designed to investigate the degradation patterns of leaves from 12 forest and shrub species typical of Mediterranean ecosystems by solid-state C-13 NMR. The spectral data have been compared with those for the major organic fractions, and elementary composition in three transformation stages (zero time, intermediated and advanced (168 d)). The plant material in general showed a selective depletion of lipid and water-soluble products and a concentration in acid-insoluble residue (Klason lignin fraction), but the increasing percentage of total alkyl carbons (not observed in pine leaves) suggests that recalcitrant aliphatic material accumulates in the course of the 168 d incubation, when the total weight losses were up to 660 g kg(-1). This contrasts with the fact that the concentration of extractable alkyl C (i.e. the lipid fraction) decreased in all cases. The results for the different plants suggested some general transformation trends simultaneous to specific biodegradation patterns. The non-ameliorant, soil acidifying species (i.e. those a priori considered to favor the accumulation of humus with low biological activity) have high initial concentrations of extractives, alkyl structures and comparatively lower percentages of O-alkyl structures. The decay process in these species is not associated to the increase of the alkyl-to-O-alkyl ratio, which is shown by the ameliorant species. Superimposed on these major trends, the biomass of the different plants underwent divergent paths in the course of composting, leading to, for example, (i) accumulation of recalcitrant, nonhydrolyzable alkyl and aromatic structures (Retama, Genista); (ii) enrichment of resistant O-alkyl structures such are stable fractions of carbohydrate and tannins (Pinus, Calluna); and (iii) accumulation of aliphatic extractives with the lowest stabilization of protein in resistant forms (Arctostaphylos, Ilex). In particular, in the acidifying species, the spectral patterns suggest that the apparent stability of the aromatic domain is compatible with selective preservation of tannins together with aliphatic structures, Such specific tendencies are also illustrated by the difference spectra (0 vs 168 d) which suggest that early humification processes are highly heterogeneous and distinct rather than the selective degradation of lipid and water-soluble fractions and carbohydrates, and they may include stabilization of tannins and aliphatic (cutin- and protein-like) macromolecules. (C) 2000 Elsevier Science Ltd. All rights reserved.</t>
  </si>
  <si>
    <t>CSIC, Ctr Ciencias Medioambientales, E-28006 Madrid, Spain; CSIC, Inst Recursos Nat &amp; Agrobiol, E-41080 Seville, Spain; CIEMAT, Div Biomasa, Inst Energias Renovables, E-28040 Madrid, Spain; Univ Regensburg, D-93040 Regensburg, Germany</t>
  </si>
  <si>
    <t>Consejo Superior de Investigaciones Cientificas (CSIC); CSIC - Centro de Ciencias Medioambientales (CCMA); Consejo Superior de Investigaciones Cientificas (CSIC); CSIC - Instituto de Recursos Naturales y Agrobiologia de Sevilla (IRNAS); Centro de Investigaciones Energeticas, Medioambientales Tecnologicas; University of Regensburg</t>
  </si>
  <si>
    <t>Almendros, G (corresponding author), CSIC, Ctr Ciencias Medioambientales, Serrano 115 Dpdo, E-28006 Madrid, Spain.</t>
  </si>
  <si>
    <t>Almendros, Gonzalo/K-5498-2019; Dorado, Jose/K-6860-2017; González-Vila, Francisco J./P-5587-2014</t>
  </si>
  <si>
    <t>Almendros, Gonzalo/0000-0001-6794-9825; Dorado, Jose/0000-0002-2268-2562; González-Vila, Francisco J./0000-0002-6320-5391</t>
  </si>
  <si>
    <t>10.1016/S0038-0717(99)00202-3</t>
  </si>
  <si>
    <t>WOS:000087495700006</t>
  </si>
  <si>
    <t>Huang, ZQ; Xu, ZH; Boyd, S; Williams, D</t>
  </si>
  <si>
    <t>Chemical composition of decomposing stumps in successive rotation of Chinese fir (Cunninghamia lanceolata (Lamb.) Hook.) plantations</t>
  </si>
  <si>
    <t>CHINESE SCIENCE BULLETIN</t>
  </si>
  <si>
    <t>C-13 CPMAS-AMR; Cunninghamia lanceolata; successive rotation; stump; decomposition; carbon pool</t>
  </si>
  <si>
    <t>SOIL ORGANIC-MATTER; COARSE WOODY DEBRIS; C-13 NMR-SPECTROSCOPY; SUBTROPICAL AUSTRALIA; RESIDUE MANAGEMENT; NITROGEN DYNAMICS; HARVEST RESIDUES; DOUGLAS-FIR; ECOSYSTEMS; FOREST</t>
  </si>
  <si>
    <t>Decomposition of stumps in successive rotation of Chinese fir (Cunninghamia lanceolata (Lamb.) Hook.) plantations was studied using a chronosequence approach. The results showed that decomposition rate constant of Chinese fir stump was 0.02695 as calculated from Olson's model. The N content of stump increased during the first two-year decomposition. When the dead stump C/N ratio was 463.2 27.3, the stumps started to release N. The pattern of P release was similar to that for N. However, K content of stumps showed a consistent declining trend over time during the whole decomposition. 13 C nuclear magnetic resonance spectroscopy with cross polarization and magic-angle spinning (C-13 CPMAS-NMR) was used to analyse organic carbon (C) components in decomposing stumps. The C-13 CPMAS-NMR spectra of stumps displayed that stump was dominated by cellulose and hemicellulose. The spectra also showed the accumulation of intensity in alkyl C, aromatic C, and carboxyl C spectral regions, which was expected as the labile cellulose and hemicellulose components in O-alkyl C spectral region were selectively decomposed first.</t>
  </si>
  <si>
    <t>Chinese Acad Sci, Inst Appl Ecol, Beijing 110016, Peoples R China; Griffith Univ, Fac Environm Sci, Brisbane, Qld 4111, Australia; Griffith Univ, Sch Sci, Brisbane, Qld 4111, Australia</t>
  </si>
  <si>
    <t>Chinese Academy of Sciences; Griffith University; Griffith University</t>
  </si>
  <si>
    <t>Huang, ZQ (corresponding author), Chinese Acad Sci, Inst Appl Ecol, Beijing 110016, Peoples R China.</t>
  </si>
  <si>
    <t>z.huang@griffith.edu.au</t>
  </si>
  <si>
    <t>Xu, Zhihong/B-3223-2009; Huang, Zhiqun/E-2765-2010; Huang, Zhiqun/E-7386-2011; Boyd, Sue E/J-4528-2015</t>
  </si>
  <si>
    <t>Xu, Zhihong/0000-0002-6768-0720; Boyd, Sue E/0000-0003-1086-8973; Huang, Zhiqun/0000-0002-8929-4863</t>
  </si>
  <si>
    <t>SCIENCE PRESS</t>
  </si>
  <si>
    <t>BEIJING</t>
  </si>
  <si>
    <t>16 DONGHUANGCHENGGEN NORTH ST, BEIJING 100717, PEOPLES R CHINA</t>
  </si>
  <si>
    <t>1001-6538</t>
  </si>
  <si>
    <t>CHINESE SCI BULL</t>
  </si>
  <si>
    <t>Chin. Sci. Bull.</t>
  </si>
  <si>
    <t>10.1360/982005-1141</t>
  </si>
  <si>
    <t>005ZX</t>
  </si>
  <si>
    <t>WOS:000234866000009</t>
  </si>
  <si>
    <t>Spaccini, R; Piccolo, A</t>
  </si>
  <si>
    <t>Spaccini, Riccardo; Piccolo, Alessandro</t>
  </si>
  <si>
    <t>Molecular characterization of compost at increasing stages of maturity.: 2.: Thermochemolysis-GC-MS and 13C-CPMAS-NMR spectroscopy</t>
  </si>
  <si>
    <t>JOURNAL OF AGRICULTURAL AND FOOD CHEMISTRY</t>
  </si>
  <si>
    <t>C-13-CPMAS-NMR; offline pyrolysis; TMAH; compost maturity; plant biomarkers</t>
  </si>
  <si>
    <t>THERMALLY ASSISTED HYDROLYSIS; ROTHAMSTED CLASSICAL EXPERIMENTS; HYDROXIDE TMAH THERMOCHEMOLYSIS; ORGANIC-MATTER DIFFERENTIATION; TOTAL LIPID EXTRACTS; TETRAMETHYLAMMONIUM HYDROXIDE; HUMIC ACIDS; PYROLYSIS-GC; WHEAT-STRAW; SOIL HUMIN</t>
  </si>
  <si>
    <t>Off-line pyrolysis TMAH-GC-MS (thermochemolysis) and solid-state C-13 NMR spectroscopy were applied for the direct molecular characterization of composted organic biomasses after 60, 90, and 150 days of maturity. Off-line thermochemolysis of both fresh and mature composts released various lignin-derived molecules, the quantitative measurement of which was used to calculate structural indices related to compost maturity. These indicated that most of the molecular transformation occurred within the first 60 days of the composting process, whereas slighter molecular variations were observed thereafter. Both C-13 NMR spectra and offline pyrograms suggested that the process of compost maturity was characterized by a progressive decrease of alkyl components, whereas cellulose polysaccharides appeared to be more resistant and began to be transformed at a later composting period. The main components of the final mature compost were lignocellulosic material and hydrophobic alkyl moieties, inasmuch as that commonly found in well-humified organic matter of soils and sediments. The persistence of untransformed lignin-derived products and di- and triterpenoids throughout the maturity period suggested that these molecules are useful markers to both evaluate compost origin and trace its fate in the environment. Thermochemolysis provided the same characterization of molecules either unbound or bound to the compost matrix as that reached by a previously applied sequential chemical fractionation of the same compost materials, thereby indicating that thermochemolysis is a more rapid and equally efficient tool to assess compost molecular quality.</t>
  </si>
  <si>
    <t>Univ Naples Federico II, Dipartimento Sci Zuolo Pianta &amp; Ambiente, I-80055 Portici, Italy</t>
  </si>
  <si>
    <t>Spaccini, R (corresponding author), Univ Naples Federico II, Dipartimento Sci Zuolo Pianta &amp; Ambiente, Via Univ 100, I-80055 Portici, Italy.</t>
  </si>
  <si>
    <t>piccolo, alessandro/AAU-7540-2020; Piccolo, Alessandro/A-3210-2012; Spaccini, Riccardo/G-3232-2015</t>
  </si>
  <si>
    <t>Piccolo, Alessandro/0000-0002-5779-8581; SPACCINI, Riccardo/0000-0002-9828-1992</t>
  </si>
  <si>
    <t>AMER CHEMICAL SOC</t>
  </si>
  <si>
    <t>1155 16TH ST, NW, WASHINGTON, DC 20036 USA</t>
  </si>
  <si>
    <t>0021-8561</t>
  </si>
  <si>
    <t>1520-5118</t>
  </si>
  <si>
    <t>J AGR FOOD CHEM</t>
  </si>
  <si>
    <t>J. Agric. Food Chem.</t>
  </si>
  <si>
    <t>MAR 21</t>
  </si>
  <si>
    <t>10.1021/jf0625407</t>
  </si>
  <si>
    <t>Agriculture, Multidisciplinary; Chemistry, Applied; Food Science &amp; Technology</t>
  </si>
  <si>
    <t>Agriculture; Chemistry; Food Science &amp; Technology</t>
  </si>
  <si>
    <t>145LT</t>
  </si>
  <si>
    <t>WOS:000244867300038</t>
  </si>
  <si>
    <t>Ono, K; Hirai, K; Morita, S; Ohse, K; Hiradate, S</t>
  </si>
  <si>
    <t>Ono, Kenji; Hirai, Keizo; Morita, Sayaka; Ohse, Kenji; Hiradate, Syuntaro</t>
  </si>
  <si>
    <t>Organic carbon accumulation processes on a forest floor during an early humification stage in a temperate deciduous forest in Japan: Evaluations of chemical compositional changes by 13C NMR and their decomposition rates from litterbag experiment</t>
  </si>
  <si>
    <t>Solid-state (13)CPMAS NMR; Litterbag experiment; Humification; Carbon component of humified litter; Forest floor</t>
  </si>
  <si>
    <t>INORGANIC MATRICES; LEAF-LITTER; SOIL; MATTER; FRACTIONATION; DYNAMICS; LIGNIN</t>
  </si>
  <si>
    <t>To quantitatively clarify the organic carbon accumulation processes on the forest floor during an early stage of humification (3 years), solid-state C-13 cross polarization magic angle spinning nuclear magnetic resonance (CPMAS NMR) signals were monitored for phased-humified beech and oak litters and soil surface horizons in the northern Kanto District, Japan. The mass loss rate of the carbon components during the humification for both litters was in the following order: O-alkyl &gt; aromatic &gt; aliphatic &gt; carbonyl carbons. This result indicates that the labile O-alkyl carbons, probably dominated by holocellulose were selectively degraded compared to the other components. 44% of O-alkyl carbon mass for beech and 38% for oak lost throughout 3 years of incubation. Inversely, the mass of aliphatic carbons, which is mainly composed of saturated hydrocarbons, decreased quite slowly from 20 to 10% with humification, probably because a large proportion of the aliphatic carbons are secondary products of microorganisms. The aromatic carbon mass, which would be derived from lignin/tannin and their metabolites, also decreased gradually from 17 to 6% over 3 years. While, the carbonyl carbon mass was quite stable at around 2% throughout the incubation period. probably because the hydrolysis reactions of organic carbon would contribute to the formation of the carbonyl carbons. According to an exponential model, the total carbon stocks on the forest floor converged at 4.2 Mg C ha(-1) for the first few years at the studying site. The carbon compositions converged to intermediate levels between those of the F and A(1) horizons. The simulation in the present study is able to represent the carbon accumulation process on the forest floor including a part of the mineral. (C) 2009 Elsevier B.V. All rights reserved.</t>
  </si>
  <si>
    <t>[Ono, Kenji; Hirai, Keizo] Forestry &amp; Forest Prod Res Inst, Tohoku Res Ctr, Morioka, Iwate 0200123, Japan; [Morita, Sayaka; Ohse, Kenji; Hiradate, Syuntaro] Natl Inst Agroenvironm Sci, Tsukuba, Ibaraki 3058604, Japan</t>
  </si>
  <si>
    <t>Ono, K (corresponding author), Forestry &amp; Forest Prod Res Inst, Tohoku Res Ctr, 92-25 Shimokuriyagawa, Morioka, Iwate 0200123, Japan.</t>
  </si>
  <si>
    <t>Japanese Ministry of the Environment [A1120]; Japanese Ministry of Education, Culture, Sports, Science, and Technology for Young Scientists [20780122]; Grants-in-Aid for Scientific Research [20780122] Funding Source: KAKEN</t>
  </si>
  <si>
    <t>Japanese Ministry of the Environment(Ministry of the Environment, Japan); Japanese Ministry of Education, Culture, Sports, Science, and Technology for Young Scientists(Ministry of Education, Culture, Sports, Science and Technology, Japan (MEXT)); Grants-in-Aid for Scientific Research(Ministry of Education, Culture, Sports, Science and Technology, Japan (MEXT)Japan Society for the Promotion of ScienceGrants-in-Aid for Scientific Research (KAKENHI))</t>
  </si>
  <si>
    <t>We are grateful to Drs. Masamichi Takahashi, Shigehiro Ishizuka, and Koji Shichi, for their valuable advice and comments, and we thank Ms. Yumiko Okazaki and Teru Notsukidaira for their help with sample preparation and laboratory analysis. We wish to express our appreciation to the staff of the Department of Forest Site Environment and the Arboretum and Nursery Office, the Forestry and Forest Products Research Institute. Their advice and their assistance were extremely helpful during our fieldwork and experiments. This study was supported in part by a program of the Japanese Ministry of the Environment, entitled Evaluation, Adaptation and Mitigation of Global Warming in Agriculture, Forestry, and Fisheries: Research and Development (A1120) and the program of the Japanese Ministry of Education, Culture, Sports, Science, and Technology for Young Scientists, entitled Study on the production process of humic substances in forest soil by noting recalcitrant lignin compounds (No. 20780122).</t>
  </si>
  <si>
    <t>10.1016/j.geoderma.2009.05.001</t>
  </si>
  <si>
    <t>470XU</t>
  </si>
  <si>
    <t>WOS:000268016600032</t>
  </si>
  <si>
    <t>Schellekens, J; Buurman, P; Kuyper, TW; Abbott, GD; Pontevedra-Pombal, X; Martínez-Cortizas, A</t>
  </si>
  <si>
    <t>Schellekens, Judith; Buurman, Peter; Kuyper, Thomas W.; Abbott, Geoffrey D.; Pontevedra-Pombal, Xabier; Martinez-Cortizas, Antonio</t>
  </si>
  <si>
    <t>Influence of source vegetation and redox conditions on lignin-based decomposition proxies in graminoid-dominated ombrotrophic peat (Penido Vello, NW Spain)</t>
  </si>
  <si>
    <t>Peatland; Pyrolysis-GC-MS; Lignin degradation; C/N ratio; Graminoids; Ericoids</t>
  </si>
  <si>
    <t>PYROLYSIS MASS-SPECTROMETRY; CUO-OXIDATION-PRODUCTS; PHENOLIC-ACIDS; PLANT-TISSUES; PY-GC/MS; DEGRADATION; BOGS; WOOD; TRANSFORMATIONS; BIODEGRADATION</t>
  </si>
  <si>
    <t>Most knowledge about the degradation of lignocellulose in natural environments is based on woody tissue and aerobic systems; however, in peatlands the contribution of graminoids to organic matter (OM) is often significant and anaerobic conditions prevail. In order to reconstruct past environmental conditions from peatlands and predict possible feedback mechanism between peatlands and climate change, a better understanding of the decomposition of graminoid tissue and the effects of anaerobic conditions on decomposition are needed. Samples (51) from the upper 1 m of the graminoid-dominated Penido Vello peatland (Xistral Mountains, Galicia, NW Spain) were analysed with pyrolysis gas chromatography mass spectrometry (Py-GC-MS) and C-13 cross polarisation magic angle spinning nuclear magnetic resonance spectroscopy (C-13 CPMAS NMR). Carbon and nitrogen contents were also determined. Depth profiles of molecular groups identified using C-13 CPMAS NMR were consistent with those of depth-related distributions of quantified pyrolysis products (aliphatics, polysaccharides and aromatics). Molecular proxies were selected from peat pyrolysates to reflect the state of decay of 1) lignocellulose (the summed lignin and polysaccharide pyrolysis products, Lg and Ps, respectively), 2) lignified cellulose (levoglucosan/Ps) and hemicellulose (4-hydroxy-5,6-dihydro-(2H)-pyran-2-one/Ps), 3) macromolecular lignin including syringyl (S), guaiacyl (G) and p-hydroxyphenyl (H) ratios (S/G; H/(S + G), and side chain oxidation and shortening (vanillic acid/G, syringic acid/S, 4-acetylguaiacol/G, 4-acetylsyringol/S, C-3-guaicols/G and C-3-syringols/S) and 4) non-lignin phenolic acids (4-vinylphenol/H, 4-vinylguaiacol/G). Factor analysis was applied to these proxies and 120 quantified pyrolysis products to examine the influence of possible underlying factors that could explain the observed variation. Botanical changes and several degradation stages including surface decay (both aerobic and anaerobic), aerobic sub-surface decay and depth related decay (long-term anaerobic) were identified with factor analysis and all affected the variance of lignin-based decomposition proxies. The net effect of these environmental factors on the lignin proxies was examined using their depth records. This revealed that some lignin decomposition proxies were not in agreement with the literature: 1) G and S moieties with a C-3 alkyl side chain showed no correlation with bog hydrology at the time of peat formation; 2) G and S moieties with acetyl side chains were related to both relatively dry (secondary aerobic decay) and wet (first stage of decay) conditions; 3) vanillic acid and syringic acid were related partly to ericoids (indicating dry conditions) and partly to free phenolic acids (less depleted under wet conditions); and 4) preferential decay of G over S moieties was found during the first stage of decay (both aerobic and anaerobic) and long-term anaerobic decay. These contradictions can be explained by the dominance of non-woody lignin sources (graminoids) and the prominence of anaerobic decay in peatlands. Our findings indicate that the effect of anaerobic decay and source vegetation should be considered when using lignin proxies to deduce aerobic decay in peat records. (C) 2014 Elsevier B.V. All rights reserved.</t>
  </si>
  <si>
    <t>[Schellekens, Judith; Pontevedra-Pombal, Xabier; Martinez-Cortizas, Antonio] Univ Santiago Compostela, Fac Biol, Dept Edafol &amp; Quim Agr, Santiago De Compostela 15782, La Coruna, Spain; [Schellekens, Judith] Univ Sao Paulo, Escola Super Agr Luiz de Queiroz, Dept Soil Sci, BR-13418900 Piracicaba, SP, Brazil; [Buurman, Peter] Wageningen Univ, Earth Syst Sci Grp, NL-6700 AA Wageningen, Netherlands; [Kuyper, Thomas W.] Wageningen Univ, Dept Soil Qual, NL-6700 AA Wageningen, Netherlands; [Abbott, Geoffrey D.] Newcastle Univ, Sch Civil Engn &amp; Geosci, Newcastle Upon Tyne NE1 7RU, Tyne &amp; Wear, England</t>
  </si>
  <si>
    <t>Universidade de Santiago de Compostela; Universidade de Sao Paulo; Wageningen University &amp; Research; Wageningen University &amp; Research; Newcastle University - UK</t>
  </si>
  <si>
    <t>Schellekens, J (corresponding author), Univ Sao Paulo, Escola Super Agr Luiz de Queiroz, Dept Soil Sci, Caixa Postal 9, BR-13418900 Piracicaba, SP, Brazil.</t>
  </si>
  <si>
    <t>schellekens.j@hetnet.nl</t>
  </si>
  <si>
    <t>Pontevedra-Pombal, Xabier/C-7831-2012; Martínez-Cortizas, Antonio/M-6196-2015; schellekens, judith/GLT-6515-2022</t>
  </si>
  <si>
    <t>Pontevedra-Pombal, Xabier/0000-0002-1095-6167; Martínez-Cortizas, Antonio/0000-0003-0430-5760; Abbott, Geoffrey/0000-0001-9803-8215</t>
  </si>
  <si>
    <t>Spanish Ministerio de Ciencia e Innovacion [CGL2010-20672]; Direccion Xeral de I+D, Xunta de Galicia [10PXIB200182PR]; Sao Paulo Research Foundation FAPESP [2013/03953-9]; European Community Activity Large-Scale Facility Wageningen NMR Centre [ERBFMGECT950066]; Fundacao de Amparo a Pesquisa do Estado de Sao Paulo (FAPESP) [13/03953-9] Funding Source: FAPESP</t>
  </si>
  <si>
    <t>Spanish Ministerio de Ciencia e Innovacion(Instituto de Salud Carlos IIISpanish Government); Direccion Xeral de I+D, Xunta de Galicia(Xunta de Galicia); Sao Paulo Research Foundation FAPESP(Fundacao de Amparo a Pesquisa do Estado de Sao Paulo (FAPESP)); European Community Activity Large-Scale Facility Wageningen NMR Centre; Fundacao de Amparo a Pesquisa do Estado de Sao Paulo (FAPESP)(Fundacao de Amparo a Pesquisa do Estado de Sao Paulo (FAPESP))</t>
  </si>
  <si>
    <t>This work was partially supported by projects CGL2010-20672 (Spanish Ministerio de Ciencia e Innovacion), 10PXIB200182PR (Direccion Xeral de I+D, Xunta de Galicia) and the Sao Paulo Research Foundation FAPESP 2013/03953-9. The 13C CPMAS NMR analysis by the fifth author was supported by the European Community Activity Large-Scale Facility Wageningen NMR Centre (grant ERBFMGECT950066). We thank B. van Lagen and E. Velthorst of Wageningen University for the preparation of pyrograms and two anonymous reviewers for the constructive comments.</t>
  </si>
  <si>
    <t>ELSEVIER SCIENCE BV</t>
  </si>
  <si>
    <t>PO BOX 211, 1000 AE AMSTERDAM, NETHERLANDS</t>
  </si>
  <si>
    <t>10.1016/j.geoderma.2014.09.012</t>
  </si>
  <si>
    <t>AS3YT</t>
  </si>
  <si>
    <t>WOS:000344211700027</t>
  </si>
  <si>
    <t>Castaño, R; Borrero, C; Avilés, M</t>
  </si>
  <si>
    <t>Castano, R.; Borrero, C.; Aviles, M.</t>
  </si>
  <si>
    <t>Organic matter fractions by SP-MAS 13C NMR and microbial communities involved in the suppression of Fusarium wilt in organic growth media</t>
  </si>
  <si>
    <t>BIOLOGICAL CONTROL</t>
  </si>
  <si>
    <t>Compost; Fusarium oxysporum f. sp dianthi; Fusarium oxysporum f. sp lycopersici; Hemicellulose; Coir fiber; Suppressiveness</t>
  </si>
  <si>
    <t>SPECTROSCOPIC CHARACTERIZATION; COMPOST; DECOMPOSITION; TOMATO; MODEL</t>
  </si>
  <si>
    <t>Fusarium wilt is an economically important disease in carnation and tomato plants. The use of suppressive plant growth media has become an alternative method for plant disease control due to the lack of effective chemical control measures. Plant disease suppressiveness is sustained only in plant growth media with an adequate organic matter (OM) composition. Carbohydrate polymers are the most important sources of carbon nutrient for microbial community in these media, mainly consisting of cellulose and hemicellulose. This determines microbial activity, biomass and selects microbial communities in plant growth media, which are reported factors associated with Fusarium wilt suppressiveness. This work determined OM carbon functional groups using Single Pulse Magic Angle Spinning C-13-Nuclear Magnetic Resonance (SP-MAS C-13-NMR) in three plant growth media with different suppressiveness levels to Fusarium wilt in two crops, carnation and tomato. We propose that the critical role of OM to sustain naturally occurring suppressiveness in those media is not related with cellulose reserve. This could be explained because cellulose protected by lignin encrustation is not available to microbial degradation, meaning that cellulose availability is critical to sustenance of microorganism-mediated biological control. However, the hemicellulose relative abundance (peak 175 ppm) was associated to Fusarium wilt suppression level in plant growth media studied. Carbon source availability in OM was related to microbial biomass and econutritional group population densities involved in biocontrol. For these composts, Bacillus spp., oligotrophic and cellulolytic actinomycetes, and oligotrophic actinomycetes/oligotrophic bacteria and cellulolytic actinomycetes/cellulolytic bacteria ratios were indicated as microbial populations potentially involved in suppression. (C) 2011 Elsevier Inc. All rights reserved.</t>
  </si>
  <si>
    <t>[Castano, R.; Aviles, M.] Univ Seville, Dpto Ciencias Agroforestales, Escuela Tecn Super Ingn Agron, E-41013 Seville, Spain; [Borrero, C.] Biocontrol Technol SL, Barcelona 08028, Spain</t>
  </si>
  <si>
    <t>University of Sevilla</t>
  </si>
  <si>
    <t>Castaño, R (corresponding author), Univ Seville, Dpto Ciencias Agroforestales, Escuela Tecn Super Ingn Agron, Ctra Utrera Km 1, E-41013 Seville, Spain.</t>
  </si>
  <si>
    <t>rcastano@us.es; cborrero@us.es; aviles@us.es</t>
  </si>
  <si>
    <t>Borrero, Celia/K-6111-2014; Avilés, Manuel/A-6176-2008</t>
  </si>
  <si>
    <t>Borrero, Celia/0000-0002-6624-2518; Avilés, Manuel/0000-0002-0077-0713</t>
  </si>
  <si>
    <t>Ministerio de Educacion y Ciencia [AGL2005-08137-C03-02]; Consejeria de Innovacion, Ciencia y Empresa de la Junta de Andalucia [P06-AGR-02313]; Ministerio de Ciencia e Innovacion of Spain [AGL2008-05414-C03-01]</t>
  </si>
  <si>
    <t>Ministerio de Educacion y Ciencia(Spanish Government); Consejeria de Innovacion, Ciencia y Empresa de la Junta de Andalucia(Junta de Andalucia); Ministerio de Ciencia e Innovacion of Spain(Spanish Government)</t>
  </si>
  <si>
    <t>This research was supported by grants from Ministerio de Educacion y Ciencia (AGL2005-08137-C03-02), Consejeria de Innovacion, Ciencia y Empresa de la Junta de Andalucia (P06-AGR-02313) and Ministerio de Ciencia e Innovacion (AGL2008-05414-C03-01) of Spain. We thank M.L. Castillo, S. Castillo and J. Rojo for excellent technical assistance.</t>
  </si>
  <si>
    <t>ACADEMIC PRESS INC ELSEVIER SCIENCE</t>
  </si>
  <si>
    <t>SAN DIEGO</t>
  </si>
  <si>
    <t>525 B ST, STE 1900, SAN DIEGO, CA 92101-4495 USA</t>
  </si>
  <si>
    <t>1049-9644</t>
  </si>
  <si>
    <t>1090-2112</t>
  </si>
  <si>
    <t>BIOL CONTROL</t>
  </si>
  <si>
    <t>Biol. Control</t>
  </si>
  <si>
    <t>10.1016/j.biocontrol.2011.05.011</t>
  </si>
  <si>
    <t>Biotechnology &amp; Applied Microbiology; Entomology</t>
  </si>
  <si>
    <t>794PJ</t>
  </si>
  <si>
    <t>WOS:000292912500016</t>
  </si>
  <si>
    <t>Hopkins, DW; Chudek, JA; Bignell, DE; Frouz, J; Webster, EA; Lawson, T</t>
  </si>
  <si>
    <t>Application of 13C NMR to investigate the transformations and biodegradation of organic materials by wood- and soil-feeding termites, and a coprophagous litter-dwelling dipteran larva</t>
  </si>
  <si>
    <t>BIODEGRADATION</t>
  </si>
  <si>
    <t>NMR in Environmental Sciences Symposium</t>
  </si>
  <si>
    <t>OCT 24, 1997</t>
  </si>
  <si>
    <t>EDE, NETHERLANDS</t>
  </si>
  <si>
    <t>Wageningen NMR Ctr,Res Sch Environm Chem &amp; Toxicol</t>
  </si>
  <si>
    <t>chemical composition; coprophagy; detritivory; intestinal microorganisms</t>
  </si>
  <si>
    <t>MBALMAYO-FOREST-RESERVE; DIGESTION; LIGNIN; MATTER; MICROORGANISMS; DECOMPOSITION; SPECTROSCOPY; CAMEROON</t>
  </si>
  <si>
    <t>Solid-state C-13 nuclear magnetic resonance Spectroscopy has been used to characterize the C in samples of the food (wood), gut contents and faeces from the wood-feeding termite, Microcerotermes pawns; soil in the guts and mound material from the soil-feeding termite, Thoracotermes macrothorax; and the food and faeces from the litter-feeding, coprophagous larvae of the dipteran fly, Bibio marci. Spectra from the wood-feeding termite indicated preferential loss of polysaccharide and accumulation of lignin with some modification to the O-aromatic-C and methoxyl-C (O-methyl-C) components during passage through the gut. Spectra for the soil-feeding termite indicated little change in the distribution of C-13 between resonances following passage through the gut, except for some evidence of preferential polysaccharide loss. Interpretation of the spectra from these organisms was restricted by the relatively low C content of the soils and mound material, and by the large contribution to the NMR spectra from the gut tissue rather than the gut contents. Spectra for the litter-feeding dipteran larvae indicated preferential feeding on the polysaccharide-rich component of the litter and then overall loss of polysaccharide-C and accumulation of both aromatic-C and methoxyl-C in the gut. These changes were greater for the second passage than for the first passage through the gut, suggesting that principally mechanical and physical changes occurred initially and that chemical digestion was prevalent during the second passage.</t>
  </si>
  <si>
    <t>Univ Dundee, Dept Biol Sci, Dundee DD1 4HN, Scotland; Univ Dundee, Dept Chem, Dundee DD1 4HN, Scotland; Univ Malaysia Sabah, Trop Biol &amp; Conservat Unit, Kota Kinabalu 88999, Sabah, Malaysia; Univ London Queen Mary &amp; Westfield Coll, Sch Biol Sci, London E1 4NS, England; Acad Sci Czech Republ, Inst Soil Biol, Ceske Budejovice 37005, Czech Republic</t>
  </si>
  <si>
    <t>University of Dundee; University of Dundee; Universiti Malaysia Sabah; University of London; Queen Mary University London; Czech Academy of Sciences; Biology Centre of the Czech Academy of Sciences</t>
  </si>
  <si>
    <t>Hopkins, DW (corresponding author), Univ Stirling, Dept Environm Sci, Stirling FK9 4LA, Scotland.</t>
  </si>
  <si>
    <t>Frouz, Jan/G-2220-2014; Frouz, Jan/P-4388-2016</t>
  </si>
  <si>
    <t>Frouz, Jan/0000-0002-0908-8606; Hopkins, David/0000-0003-0953-8643</t>
  </si>
  <si>
    <t>0923-9820</t>
  </si>
  <si>
    <t>Biodegradation</t>
  </si>
  <si>
    <t>10.1023/A:1008313309557</t>
  </si>
  <si>
    <t>Biotechnology &amp; Applied Microbiology</t>
  </si>
  <si>
    <t>195PU</t>
  </si>
  <si>
    <t>WOS:000080261200004</t>
  </si>
  <si>
    <t>Rumpel, C; Kögel-Knabner, I; Hüttl, RF</t>
  </si>
  <si>
    <t>Organic matter composition and degree of humification in lignite-rich mine soils under a chronosequence of pine</t>
  </si>
  <si>
    <t>International Symposium on Disturbed Ecosystems</t>
  </si>
  <si>
    <t>NOV 13-15, 1997</t>
  </si>
  <si>
    <t>COTTBUS, GERMANY</t>
  </si>
  <si>
    <t>German Fed Minist Educ &amp; Res,Brandenburg State Environm Protect Agcy,Lignite Minning Co, Lusatia Brandenburg</t>
  </si>
  <si>
    <t>C-14 activity; C-13 CPMAS NMR spectroscopy; lignite; mine soils; soil organic matter; wet chemical analyses</t>
  </si>
  <si>
    <t>CHEMICAL-COMPOSITION; C-13; ACID</t>
  </si>
  <si>
    <t>In the Lusatian mining district, in the eastern part of the Federal Republic of Germany, organic matter of reclaimed mine soils consists of a mixture of lignite and recently formed soil organic matter (recent carbon). The aim of the study was to investigate the recent carbon accumulation and the degree of humification of a chronosequence of young mine soils under forest. The lignite content of the forest floor, Ai (0-5 cm) and Cv horizons (1 m depth) was determined by C-14 activity measurements and the structural composition of the organic matter was characterised by C-13 CPMAS NMR spectroscopy. To obtain a characterisation of the degree of humification, the soil samples were analysed for the content of polysaccharides, proteins, lignin and lipids by wet chemical methods. C-14 activity measurements indicate that at the oldest site, comparable amounts of carbon accumulated in the first few centimetres of the soil profile than in natural forest soils. C-13 CPMAS NMR spectra of the organic matter in the Ai horizons of the three soil profiles were dominated by aromatic and alkyl carbon species characteristic for lignite, but indicated as well an increasing contribution of carbon species from decomposing plant litter with soil age. When the results from wet chemical analyses were normalised to the total carbon content no changes with age could be noticed. After normalisation of the amount of litter compounds to the recent carbon content, the carbon identified by plant litter compound analysis decreased with increasing depth and increasing age of the soils. After 32 years the values are comparable to those of natural forest soils. These observations were confirmed by increasing degree of lignin alteration with stand age and soil depth. The data of wet chemical analyses complement data obtained by C-14 activity measurements and C-13 CPMAS NMR spectroscopy and lead to the conclusion that 32 years after reforestation the degree of humification of the soil organic matter is in the same range as those of natural sites.</t>
  </si>
  <si>
    <t>Brandenburg Tech Univ, Dept Soil Protect &amp; Recultivat, D-03013 Cottbus, Germany; Tech Univ Munich, Lehrstuhl Bodenkunde, D-85350 Freising, Germany</t>
  </si>
  <si>
    <t>Brandenburg University of Technology Cottbus; Technical University of Munich</t>
  </si>
  <si>
    <t>Rumpel, C (corresponding author), Brandenburg Tech Univ, Dept Soil Protect &amp; Recultivat, POB 10 13 44, D-03013 Cottbus, Germany.</t>
  </si>
  <si>
    <t>Kögel-Knabner, Ingrid/A-7905-2008; Rumpel, Cornelia/A-2001-2015</t>
  </si>
  <si>
    <t>Kögel-Knabner, Ingrid/0000-0002-7216-8326; Rumpel, Cornelia/0000-0003-2131-9451</t>
  </si>
  <si>
    <t>10.1023/A:1004454826537</t>
  </si>
  <si>
    <t>256GK</t>
  </si>
  <si>
    <t>WOS:000083717400016</t>
  </si>
  <si>
    <t>Baldock, JA; Oades, JM; Nelson, PN; Skene, TM; Golchin, A; Clarke, P</t>
  </si>
  <si>
    <t>Assessing the extent of decomposition of natural organic materials using solid-state C-13 NMR spectroscopy</t>
  </si>
  <si>
    <t>AUSTRALIAN JOURNAL OF SOIL RESEARCH</t>
  </si>
  <si>
    <t>composts; forest litter; peat; soil organic matter; wood; chemical composition</t>
  </si>
  <si>
    <t>NUCLEAR-MAGNETIC-RESONANCE; UNIFORMLY LABELED C-13-GLUCOSE; IONIZATION MASS-SPECTROMETRY; RED-BROWN EARTH; PARTICLE-SIZE; CHEMICAL-COMPOSITION; CPMAS NMR; DENSITY FRACTIONS; FOREST SOILS; MATTER</t>
  </si>
  <si>
    <t>Solid-state C-13 nuclear magnetic resonance (NMR) spectroscopy has become an important tool for examining the chemical structure of natural organic materials and the chemical changes associated with decomposition. In this paper, solid-state C-13 NMR data pertaining to changes in the chemical composition of a diverse range of natural organic materials, including wood, peat, composts, forest litter layers, and organic materials in surface layers of mineral soils. were reviewed with the objective of deriving an index of the extent of decomposition of such organic materials based on changes in chemical composition. Chemical changes associated with the decomposition of wood varied considerably and were dependent on a strong interaction between the species of wood examined and the species composition of the microbial decomposer community, making the derivation of a single general index applicable to wood decomposition unlikely. For the remaining forms of natural organic residues, decomposition was almost always associated with an increased content of alkyl C and a decreased content of O-alkyl C. The concomitant increase and decrease in alkyl and O-alkyl C contents, respectively, suggested that the ratio of alkyl to O-alkyl carbon (A/O-A ratio) may provide a sensitive index of the extent of decomposition. Contrary to the traditional view that humic substances with an aromatic core accumulate as decomposition proceeds, changes in the aromatic region were variable and suggested a relationship with the activity of lignin-degrading fungi. The A/O-A ratio did appear to provide a sensitive index of extent of decomposition provided that its use was restricted to situations where the organic materials were derived from a common starting material. In addition, the potential for adsorption of highly decomposable materials on mineral soil surfaces and the impacts which such an adsorption may have on bioavailability required consideration when the A/O-A ratio was used to assess the extent of decomposition of organic materials found in mineral soils.</t>
  </si>
  <si>
    <t>UNIV ADELAIDE, WAITE AGR RES INST, DEPT SOIL SCI, GLEN OSMOND, SA 5064, AUSTRALIA</t>
  </si>
  <si>
    <t>University of Adelaide</t>
  </si>
  <si>
    <t>Baldock, JA (corresponding author), CSIRO LAND &amp; WATER, PMB 2, GLEN OSMOND, SA 5064, AUSTRALIA.</t>
  </si>
  <si>
    <t>Nelson, Paul N/A-7377-2011; Golchin, Ahmad/IAR-7188-2023; Baldock, Jeffrey A/G-1362-2010; Green, Steve/I-3938-2013</t>
  </si>
  <si>
    <t>Nelson, Paul N/0000-0002-0615-6407; Baldock, Jeffrey A/0000-0002-6428-8555; Green, Steve/0000-0002-4020-3430</t>
  </si>
  <si>
    <t>CSIRO PUBLISHING</t>
  </si>
  <si>
    <t>CLAYTON</t>
  </si>
  <si>
    <t>UNIPARK, BLDG 1, LEVEL 1, 195 WELLINGTON RD, LOCKED BAG 10, CLAYTON, VIC 3168, AUSTRALIA</t>
  </si>
  <si>
    <t>0004-9573</t>
  </si>
  <si>
    <t>1446-568X</t>
  </si>
  <si>
    <t>AUST J SOIL RES</t>
  </si>
  <si>
    <t>Aust. J. Soil Res.</t>
  </si>
  <si>
    <t>10.1071/S97004</t>
  </si>
  <si>
    <t>XV458</t>
  </si>
  <si>
    <t>WOS:A1997XV45800006</t>
  </si>
  <si>
    <t>DEMONTIGNY, LE; PRESTON, CM; HATCHER, PG; KOGELKNABNER, I</t>
  </si>
  <si>
    <t>COMPARISON OF HUMUS HORIZONS FROM 2 ECOSYSTEM PHASES ON NORTHERN VANCOUVER ISLAND USING C-13 CPMAS NMR-SPECTROSCOPY AND CUO OXIDATION</t>
  </si>
  <si>
    <t>C-13 NMR; CUO OXIDATION; DECOMPOSITION; HUMUS; TANNIN; SALAL</t>
  </si>
  <si>
    <t>NUCLEAR-MAGNETIC-RESONANCE; CEDAR HEMLOCK CUTOVERS; FOREST SOILS; CHEMICAL-COMPOSITION; BRITISH-COLUMBIA; FOLIAR ANALYSIS; ORGANIC-MATTER; LIGNIN; DECOMPOSITION; PRODUCTS</t>
  </si>
  <si>
    <t>Much forested land in the wetter zones of northern Vancouver Island is characterized by thick humus layers, with two distinct ecosystem phases: the younger ''HA'' phase arising from disturbance is productive after clearcutting, but in the old-growth ''CH'' phase, seedlings suffer growth check after 5-8 yr, with reinvasion of the ericaceous shrub salal (Gaultheria shallon Pursh.). We used solid-state C-13 nuclear magnetic resonance (NMR) spectroscopy and CuO oxidation to examine whether chemical differences in the humus might be associated with difference in forest productivity after clearcutting. NMR spectra of woody horizons, which were similar for CH and HA sites, were dominated by signals from lignin of decomposed wood. Non-woody humus types were typical of forest litter layers, and were dominated by signals in the O-alkyl region. The differences between CH and HA sites were: (i) higher tannin content in the CH sites, most likely from salal inputs and (ii) higher ratio of carbohydrate to lignin C, indicating less effective decomposition in CH sites. Oxidation with CuO also showed more advanced decomposition in the non-woody horizons of HA than of CH sites. Less effective decomposition possibly due in part to tannin accumulation could contribute to the lower forest productivity on salal-dominated CH sites in this region.</t>
  </si>
  <si>
    <t>UNIV BRITISH COLUMBIA,FAC FORESTRY,VANCOUVER V6T 1W5,BC,CANADA; FORESTRY CANADA,PACIFIC FORESTRY CTR,VICTORIA V8Z 1M5,BC,CANADA; PENN STATE UNIV,FUEL SCI PROGRAM,UNIV PK,PA 16802; UNIV BAYREUTH,LEHRSTUHL BODENKUNDE &amp; BODENGEOG,W-8580 BAYREUTH,GERMANY</t>
  </si>
  <si>
    <t>University of British Columbia; Natural Resources Canada; Canadian Forest Service; Pennsylvania Commonwealth System of Higher Education (PCSHE); Pennsylvania State University; University of Bayreuth</t>
  </si>
  <si>
    <t>Kögel-Knabner, Ingrid/A-7905-2008</t>
  </si>
  <si>
    <t>Kögel-Knabner, Ingrid/0000-0002-7216-8326</t>
  </si>
  <si>
    <t>AGR INST CANADA</t>
  </si>
  <si>
    <t>SUITE 907 151 SLATER ST, OTTAWA ON K1P 5H4, CANADA</t>
  </si>
  <si>
    <t>10.4141/cjss93-002</t>
  </si>
  <si>
    <t>KY884</t>
  </si>
  <si>
    <t>Bronze</t>
  </si>
  <si>
    <t>WOS:A1993KY88400002</t>
  </si>
  <si>
    <t>Jouraiphy, A; Amir, S; El Gharous, M; Revel, JC; Hafidi, M</t>
  </si>
  <si>
    <t>Chemical and spectroscopic analysis of organic matter transformation during composting of sewage sludge and green plant waste</t>
  </si>
  <si>
    <t>composting; sewage sludge; maturity index; cellulose; hemicellulose; lignin; humification; germination tests; infrared spectroscopy</t>
  </si>
  <si>
    <t>C-13 CPMAS NMR; HUMIC ACIDS; STRUCTURAL-CHARACTERIZATION; ELEMENTAL ANALYSIS; FTIR; IDENTIFICATION; DEGRADATION; ENVIRONMENT; EVOLUTION; WATER</t>
  </si>
  <si>
    <t>When a mixture of thick sewage sludge (10m(3)) and green waste (5m(3)) was composted, the thermogenic phase (72 degrees C) improved the hygiene of the final product. After 135 days of composting, overall decomposition reached 60%, with percentage decomposition of hemicellulose, cellulose and lignin 70%, 61% and 37%, respectively. The C/N ratio was 12 and the NH4+/NO3- ratio was 0.24, illustrating the maturity of the final product. During composting, the humification process resulted in an increase in humic acids from 26 to 39.5mg g(-1), and a decrease in fulvic acids from 38 to 18mg g(-1). The different humification indices and the Fourrier transform infra-red (FTIR) spectroscopic analysis revealed an increase in aromaticity and degree of polycondensation, with a decrease in aliphatic groups and a reduction in the easily assimilated peptide and carbohydrate components. The germination index for both lettuce (Lactuca sativa) and turnip seed (Brassica rapa) was 98% after 135 days of composting, showing that the final compost was not phytotoxic. (c) 2005 Elsevier Ltd. All rights reserved.</t>
  </si>
  <si>
    <t>Fac Sci Semlalia, Dept Biol, Unite Sol &amp; Environm, EcoVeget, Marrakech 2390, Morocco; INRA, Ctr Arido Culture, Labo Fertil Sols, Settat, Morocco; ENSAT, INP, Equipe Agron Environm &amp; Ecotoxicol, A2E, Toulouse, France</t>
  </si>
  <si>
    <t>Cadi Ayyad University of Marrakech; Universite Federale Toulouse Midi-Pyrenees (ComUE); Universite de Toulouse; Institut National Polytechnique de Toulouse; Centre National de la Recherche Scientifique (CNRS); CNRS - Institute of Physics (INP)</t>
  </si>
  <si>
    <t>Hafidi, M (corresponding author), Fac Sci Semlalia, Dept Biol, Unite Sol &amp; Environm, EcoVeget, BP 2390, Marrakech 2390, Morocco.</t>
  </si>
  <si>
    <t>hafidi@ucam.ac.ma</t>
  </si>
  <si>
    <t>AMIR, soumia/AAN-7336-2020; HAFIDI, Mohamed/AAA-9508-2019</t>
  </si>
  <si>
    <t>AMIR, soumia/0000-0001-6054-4083; HAFIDI, Mohamed/0000-0001-6049-8398</t>
  </si>
  <si>
    <t>1879-0208</t>
  </si>
  <si>
    <t>10.1016/j.ibiod.2005.06.002</t>
  </si>
  <si>
    <t>969KU</t>
  </si>
  <si>
    <t>WOS:000232233800005</t>
  </si>
  <si>
    <t>White, PM; Rice, CW; Baldock, JA; Tuinstra, MR</t>
  </si>
  <si>
    <t>White, Paul M.; Rice, Charles W.; Baldock, Jeff A.; Tuinstra, Mitch R.</t>
  </si>
  <si>
    <t>Soil biological properties following additions of bmr mutant grain sorghum</t>
  </si>
  <si>
    <t>carbon sequestration; bmr mutant grain sorghum; microbial ecology; lignin</t>
  </si>
  <si>
    <t>MICROBIAL COMMUNITY STRUCTURE; CINNAMOYL-COA REDUCTASE; ORGANIC-MATTER DYNAMICS; C-13 NMR-SPECTRA; GENETIC MODIFICATIONS; LIGNIN BIOSYNTHESIS; TOBACCO PLANTS; DETERMINING QUANTITATION; UTILIZATION PATTERNS; NITROGEN DEPOSITION</t>
  </si>
  <si>
    <t>Soil carbon (C) sequestration may be a viable technology to reduce increases in greenhouse gas emissions until cleaner fuel technology is available. Crop plants with increased lignin levels may lead to increased soil C sequestration. Grain sorghum (Sorghum bicolor) exhibiting lower lignin due to the naturally occurring brown midrib mutation (bmr) may allow an assessment of the potential of biotechnology to affect soil C sequestration by manipulating plant lignin levels. A 194-d laboratory microcosm experiment was conducted to investigate the mineralization of bmr and normal plant residue from four sorghum hybrids. Cross-polarization magic angle spinning 13 C-nuclear magnetic resonance of the residue agreed with chemical analysis that the bmr residue contained altered lignin and less lignin per mass weight. Ground bmr or normal grain sorghum residue was added to soil, with or without an inorganic nitrogen (N) amendment. Initial C mineralization from microcosms receiving bmr residue was higher than from microcosms receiving normal residue, but the differences were not maintained through the 194-d experiment. Total residue C mineralization was not different between bmr or normal isolines, and accounted for only 26% of the originally added residue C. Greater variability was observed between sorghum lines than between bmr or normal isolines. The addition of N to soil resulted in increased soil C mineralization. With no added N, however, microcosm C mineralization was most strongly correlated with the lignin/N ratio. With added N, microcosm C mineralization was most strongly correlated with hemicellulose content. The soil microbial community, as assessed by phospholipid and neutral-lipid fatty acid analysis, was not affected by bmr or normal genotype, but the addition of N resulted in significant changes to the soil microbial community, most notably changes to the soil fungi. Results indicate that potential does exist to modify plant residue chemistry to increase soil C sequestration, but soil fertility and microbial community dynamics are important considerations and may further enhance C sequestration potential. (c) 2007 Elsevier Ltd. All rights reserved.</t>
  </si>
  <si>
    <t>Kansas State Univ, Dept Agron, Manhattan, KS 66506 USA; CSIRO, Adelaide, SA, Australia</t>
  </si>
  <si>
    <t>Kansas State University; Commonwealth Scientific &amp; Industrial Research Organisation (CSIRO)</t>
  </si>
  <si>
    <t>White, PM (corresponding author), Kansas State Univ, Dept Agron, Manhattan, KS 66506 USA.</t>
  </si>
  <si>
    <t>pmwhite@ksu.edu</t>
  </si>
  <si>
    <t>Baldock, Jeffrey A/G-1362-2010</t>
  </si>
  <si>
    <t>Baldock, Jeffrey A/0000-0002-6428-8555; White, Paul/0000-0003-0545-3618</t>
  </si>
  <si>
    <t>10.1016/j.soilbio.2006.12.032</t>
  </si>
  <si>
    <t>170AQ</t>
  </si>
  <si>
    <t>WOS:000246633700013</t>
  </si>
  <si>
    <t>Spaccini, R; Mazzei, P; Squartini, A; Giannattasio, M; Piccolo, A</t>
  </si>
  <si>
    <t>Spaccini, R.; Mazzei, P.; Squartini, A.; Giannattasio, M.; Piccolo, A.</t>
  </si>
  <si>
    <t>Molecular properties of a fermented manure preparation used as field spray in biodynamic agriculture</t>
  </si>
  <si>
    <t>ENVIRONMENTAL SCIENCE AND POLLUTION RESEARCH</t>
  </si>
  <si>
    <t>Biodynamic; Thermochemolysis; C-13-CPMAS NMR; Lignin</t>
  </si>
  <si>
    <t>STATE C-13 NMR; NUCLEAR-MAGNETIC-RESONANCE; ORGANIC-MATTER; TETRAMETHYLAMMONIUM HYDROXIDE; TMAH THERMOCHEMOLYSIS; SPECTROSCOPY; SOILS; DECOMPOSITION; COMPOST; CUTIN</t>
  </si>
  <si>
    <t>Manure products fermented underground in cow horns and commonly used as field spray (preparation 500) in the biodynamic farming system, were characterized for molecular composition by solid-state nuclear magnetic resonance [(13) C cross-polarization magic-angle-spinning NMR ((13) C-CPMAS-NMR)] spectroscopy and offline tetramethylammonium hydroxide thermochemolysis gas chromatography-mass spectrometry. Both thermochemolysis and NMR spectroscopy revealed a complex molecular structure, with lignin aromatic derivatives, polysaccharides, and alkyl compounds as the predominant components. CPMAS-NMR spectra of biodynamic preparations showed a carbon distribution with an overall low hydrophobic character and significant contribution of lignocellulosic derivatives. The results of thermochemolysis confirmed the characteristic highlighted by NMR spectroscopy, revealing a molecular composition based on alkyl components of plant and microbial origin and the stable incorporation of lignin derivatives. The presence of biolabile components and of undecomposed lignin compounds in the preparation 500 should be accounted to its particularly slow maturation process, as compared to common composting procedures. Our results provide, for the first time, a scientific characterization of an essential product in biodynamic agriculture, and show that biodynamic products appear to be enriched of biolabile components and, therefore, potentially conducive to plant growth stimulation.</t>
  </si>
  <si>
    <t>[Spaccini, R.; Mazzei, P.; Piccolo, A.] Risonanza Magnet Nucl CERMANU, Ctr Interdipartimentale Ric Spettroscopia, I-80055 Portici, Italy; [Spaccini, R.; Piccolo, A.] Univ Naples Federico II, Dipartimento Sci Suolo Pianta Ambiente &amp; Prod Ani, I-80055 Portici, Italy; [Squartini, A.] Univ Padua, Dipartimento Biotecnol Agr, I-35020 Legnaro, Italy; [Giannattasio, M.] Osped San Gallicano, IFO, Serv Allergol, I-00144 Rome, Italy</t>
  </si>
  <si>
    <t>University of Naples Federico II; University of Padua; IRCCS Istituti Fisioterapici Ospitalieri (IFO)</t>
  </si>
  <si>
    <t>Spaccini, R (corresponding author), Risonanza Magnet Nucl CERMANU, Ctr Interdipartimentale Ric Spettroscopia, Via Univ 100, I-80055 Portici, Italy.</t>
  </si>
  <si>
    <t>Squartini, Andrea/AAX-9942-2020; Spaccini, Riccardo/G-3232-2015</t>
  </si>
  <si>
    <t>Squartini, Andrea/0000-0002-1961-1165; SPACCINI, Riccardo/0000-0002-9828-1992; Mazzei, Pierluigi/0000-0002-5312-4969</t>
  </si>
  <si>
    <t>0944-1344</t>
  </si>
  <si>
    <t>1614-7499</t>
  </si>
  <si>
    <t>ENVIRON SCI POLLUT R</t>
  </si>
  <si>
    <t>Environ. Sci. Pollut. Res.</t>
  </si>
  <si>
    <t>10.1007/s11356-012-1022-x</t>
  </si>
  <si>
    <t>015WH</t>
  </si>
  <si>
    <t>WOS:000309476600056</t>
  </si>
  <si>
    <t>Chen, ZM; Xu, YH; Castellano, MJ; Fontaine, S; Wang, WJ; Ding, WX</t>
  </si>
  <si>
    <t>Chen, Zengming; Xu, Yehong; Castellano, Michael J.; Fontaine, Sebastien; Wang, Weijin; Ding, Weixin</t>
  </si>
  <si>
    <t>Soil Respiration Components and their Temperature Sensitivity Under Chemical Fertilizer and Compost Application: The Role of Nitrogen Supply and Compost Substrate Quality</t>
  </si>
  <si>
    <t>JOURNAL OF GEOPHYSICAL RESEARCH-BIOGEOSCIENCES</t>
  </si>
  <si>
    <t>autotrophic respiration; chemical fertilizer and compost application; heterotrophic respiration; lignin; Q(10) value; solid-state C-13-CPMAS NMR</t>
  </si>
  <si>
    <t>ORGANIC-MATTER DECOMPOSITION; BELOW-GROUND CARBON; HETEROTROPHIC RESPIRATION; LITTER DECOMPOSITION; MICROBIAL EFFICIENCY; N FERTILIZATION; CO2 EFFLUX; LIGNIN; PLANT; AVAILABILITY</t>
  </si>
  <si>
    <t>Understanding autotrophic (Ra) and heterotrophic (Rh) components of soil respiration (Rs) and their temperature sensitivity (Q(10)) is critical for predictingsoil carbon (C) cycle and its feedback to climate change. In agricultural systems, these processes can be considerably altered by chemical fertilizer and compost application due to changes in nitrogen (N) supply and substrate quality (decomposability). We conducted a field experiment including control, urea, and four compost treatments. Ra and Rh were separated using the root exclusion method. Composts were characterized by chemical analyses, C-13 solid-state nuclear magnetic resonance, and lignin monomers. Annual cumulative Ra, along with root biomass, increased with soil mineral N, while Rh was suppressed by excessive N supply. Thus, Ra was stimulated but Rh was decreased by urea alone application. Annual Rh was increased by application of compost, especially that containing most lignin vanillyl and syringyl units, O-alkyl C, di-O-alkyl C, and manganese. However, during the initial period, Rh was most effectively stimulated by the compost containing most carbohydrates, lignin cinnamyl units, phenolic C, and calcium. Ra was mediated by N release from compost decomposition and thus exhibited similar responses to compost quality as Rh. The Rh Q(10) was reduced, while Ra Q(10)was increased by chemical fertilizer and compost application. Moreover, the Rh Q(10) negatively related to soil mineral N supply and compost indicators referring to high substrate quality. Overall, our results suggest that N supply and substrate quality played an important role in regulating soil C flux and its response to climate warming.</t>
  </si>
  <si>
    <t>[Chen, Zengming; Xu, Yehong; Ding, Weixin] Chinese Acad Sci, Inst Soil Sci, State Key Lab Soil &amp; Sustainable Agr, Nanjing, Jiangsu, Peoples R China; [Xu, Yehong] Jiangsu Acad Agr Sci, Inst Agr Resources &amp; Environm, Nanjing, Jiangsu, Peoples R China; [Castellano, Michael J.] Iowa State Univ, Dept Agron, Ames, IA USA; [Fontaine, Sebastien] INRA, UR, Grassland Ecosyst Res Team, Clermont Ferrand, France; [Wang, Weijin] Griffith Univ, Environm Futures Res Inst, Nathan, Qld, Australia</t>
  </si>
  <si>
    <t>Chinese Academy of Sciences; Institute of Soil Science, CAS; Jiangsu Academy of Agricultural Sciences; Iowa State University; INRAE; Griffith University</t>
  </si>
  <si>
    <t>Ding, WX (corresponding author), Chinese Acad Sci, Inst Soil Sci, State Key Lab Soil &amp; Sustainable Agr, Nanjing, Jiangsu, Peoples R China.</t>
  </si>
  <si>
    <t>wxding@issas.ac.cn</t>
  </si>
  <si>
    <t>Wang, Weijin/AAE-9848-2020; Chen, Zengming/M-4618-2017; Castellano, Michael J/A-9687-2008</t>
  </si>
  <si>
    <t>Wang, Weijin/0000-0002-5209-9300; Chen, Zengming/0000-0001-5017-4939; Castellano, Michael J/0000-0003-1411-7931; Ding, Weixin/0000-0003-3610-7611</t>
  </si>
  <si>
    <t>Natural Science Foundation of Jiangsu Province, China [BK20171105]; National Natural Science Foundation of China [41701297, 41730753, 31561143011]; Chinese Academy of Sciences [XDB15020100]</t>
  </si>
  <si>
    <t>Natural Science Foundation of Jiangsu Province, China(Natural Science Foundation of Jiangsu Province); National Natural Science Foundation of China(National Natural Science Foundation of China (NSFC)); Chinese Academy of Sciences(Chinese Academy of Sciences)</t>
  </si>
  <si>
    <t>We gratefully acknowledge the financial support by the Natural Science Foundation of Jiangsu Province, China (BK20171105), the National Natural Science Foundation of China (41701297, 41730753, and 31561143011), and the Chinese Academy of Sciences (XDB15020100). We thank the staff at Hailun National Agro-ecological Experimental Station, Chinese Academy of Sciences for their logistic support and helpful assistance in the field experiment. We would also like to extend sincere thanks to the Editor and reviewers for their valuable and constructive comments and suggestions that significantly improved the quality of this paper. The authors declare no conflict of interest. Supplementary data including Figures S1-S6 and Tables S1 and S2 can be found in the supporting information file of this article. All the data used in this study are given in detailed as Tables S3-S12 in the supporting information file.</t>
  </si>
  <si>
    <t>2169-8953</t>
  </si>
  <si>
    <t>2169-8961</t>
  </si>
  <si>
    <t>J GEOPHYS RES-BIOGEO</t>
  </si>
  <si>
    <t>J. Geophys. Res.-Biogeosci.</t>
  </si>
  <si>
    <t>10.1029/2018JG004771</t>
  </si>
  <si>
    <t>HT6DA</t>
  </si>
  <si>
    <t>WOS:000464653200008</t>
  </si>
  <si>
    <t>Melkior, T; Barthomeuf, C; Bardet, M</t>
  </si>
  <si>
    <t>Melkior, T.; Barthomeuf, C.; Bardet, M.</t>
  </si>
  <si>
    <t>Inputs of solid-state NMR to evaluate and compare thermal reactivity of pine and beech woods under torrefaction conditions and modified atmosphere</t>
  </si>
  <si>
    <t>FUEL</t>
  </si>
  <si>
    <t>Biomass; Torrefaction; Hardwood; Softwood; CPMAS C-13 NMR</t>
  </si>
  <si>
    <t>C-13 CPMAS NMR; LIGNOCELLULOSIC MATERIALS; PYROLYSIS BEHAVIORS; BIOMASS; GRINDABILITY; DECOMPOSITION; CONSTITUENTS; SOFTWOOD; IMPACT; OXYGEN</t>
  </si>
  <si>
    <t>In this work, solid C-13 NMR investigations are carried out to highlight some transformations induced by torrefaction into the wood structure. A first set of experiments is dedicated to a comparative study of the changes into respectively pine and beech wood samples, torrefied under the same conditions at different temperatures ranging from 200 degrees C to 300 degrees C in a lab-scale device. The main transformations which can be put into evidence through NMR investigations are depletion of hemicelluloses, demethoxylation, cleavage of beta-O-4 structures, and formation of new chemical structures correlated with the hemicelluloses depletion. For both type of wood some differences between beech and pine wood are highlighted, mainly attributed to differences in the compositions of their lignin and hemicellulose fractions, which results in a higher reactivity of beech wood. The influence of the presence of steam (20%v) or of oxygen (3%v) into the gas atmosphere in the torrefaction device is studied in a second set of experiments. The gas compositions have been chosen to mimic the conditions of an industrial furnace, where strictly neutral conditions could not be set. 13C NMR characterizations of wood samples torrefied at the same temperatures and under different gas atmospheres are compared. It is concluded that below 280 degrees C, the presence of either steam or oxygen has no effect on the characteristics of torrefied solid. Above 280 degrees C, the presence of H2O promotes hemicellulose de-acetylation and to a lesser extent lignin demethoxylation. Above 290 degrees C, the presence of oxygen promotes cellulose degradation. (C) 2016 Elsevier Ltd. All rights reserved.</t>
  </si>
  <si>
    <t>[Melkior, T.; Barthomeuf, C.] CEA, LITEN, LPB, 17 Rue Martyrs, F-38054 Grenoble, France; [Bardet, M.] Univ Grenoble Alpes, INAC MEM, LRM, F-38000 Grenoble, France; [Bardet, M.] CEA, INAC MEM, LRM, F-38000 Grenoble, France</t>
  </si>
  <si>
    <t>CEA; Communaute Universite Grenoble Alpes; UDICE-French Research Universities; Universite Grenoble Alpes (UGA); CEA</t>
  </si>
  <si>
    <t>Melkior, T (corresponding author), CEA, LITEN, LPB, 17 Rue Martyrs, F-38054 Grenoble, France.;Bardet, M (corresponding author), CEA, INAC MEM, LRM, F-38000 Grenoble, France.</t>
  </si>
  <si>
    <t>thierry.melkior@cea.fr; michel.bardet@cea.fr</t>
  </si>
  <si>
    <t>0016-2361</t>
  </si>
  <si>
    <t>1873-7153</t>
  </si>
  <si>
    <t>Fuel</t>
  </si>
  <si>
    <t>JAN 1</t>
  </si>
  <si>
    <t>10.1016/j.fuel.2016.09.031</t>
  </si>
  <si>
    <t>Energy &amp; Fuels; Engineering, Chemical</t>
  </si>
  <si>
    <t>Energy &amp; Fuels; Engineering</t>
  </si>
  <si>
    <t>DZ9HY</t>
  </si>
  <si>
    <t>WOS:000386187100028</t>
  </si>
  <si>
    <t>Bonanomi, G; Zotti, M; Idbella, M; Di Silverio, N; Carrino, L; Cesarano, G; Assaeed, AM; Abd-Elgawad, AM</t>
  </si>
  <si>
    <t>Bonanomi, Giuliano; Zotti, Maurizio; Idbella, Mohamed; Di Silverio, Nice; Carrino, Linda; Cesarano, Gaspare; Assaeed, Abdulaziz M.; Abd-Elgawad, Ahmed M.</t>
  </si>
  <si>
    <t>Decomposition and organic amendments chemistry explain contrasting effects on plant growth promotion and suppression of Rhizoctonia solani damping off</t>
  </si>
  <si>
    <t>SOIL AGGREGATE STABILITY; C-13 NMR; MICROBIAL COMMUNITIES; DISEASE SUPPRESSION; SAPROPHYTIC GROWTH; ROOT-ROT; MATTER; COMPOST; RESIDUES; BIOCHAR</t>
  </si>
  <si>
    <t>Organic Amendments (OAs) has been used in agroecosystems to promote plant growth and control diseases caused by soilborne pathogens. However, the role of OAs chemistry and decomposition time on plant growth promotion and disease suppression is still poorly explored. In this work, we studied the effect of 14 OAs at four decomposition ages (3, 30, 100, and 300 days) on the plant-pathogen system Lactuca sativa-Rhizoctonia solani. OAs chemistry was characterized via C-13-CPMAS NMR spectroscopy as well as for standard chemical (i.e. N content, pH, EC) and biological parameters (i.e. phytotoxicity and R. solani proliferation bioassay). OAs have shown variable effects, ranging from inhibition to stimulation of Lactuca sativa and Lepidium sativum growth. We recorded that N rich OAs with high decomposability were conducive in the short-term, while converting suppressive in the long term (300 days). On the other hand, cellulose-rich OAs with high C/N ratio impaired L. sativa growth but were more consistent in providing protection from damping-off, although this property has significantly shifted during decomposition time. These results, for the first time, highlight a consistent trade-off between plant growth promotion and disease control capability of OAs. Finally, we found that OAs effects on growth promotion and disease protection can be hardly predictable based on the chemical characteristic, although N content and some C-13 CPMAS NMR regions (alkyl C, methoxyl C, and carbonyl C) showed some significant correlations. Therefore, further investigations are needed to identify the mechanism(s) behind the observed suppressive and conducive effects and to identify OAs types and application timing that optimize plant productivity and disease suppression in different agroecosystems.</t>
  </si>
  <si>
    <t>[Bonanomi, Giuliano; Zotti, Maurizio; Idbella, Mohamed; Di Silverio, Nice; Carrino, Linda; Cesarano, Gaspare] Univ Naples Federico II, Dept Agr Sci, Naples, Italy; [Idbella, Mohamed] Hassan II Univ, Fac Sci &amp; Tech, Dept Biol, Mohammadia, Morocco; [Assaeed, Abdulaziz M.; Abd-Elgawad, Ahmed M.] King Saud Univ, Plant Prod Dept, Coll Food &amp; Agr Sci, Riyadh, Saudi Arabia; [Abd-Elgawad, Ahmed M.] Mansoura Univ, Dept Bot, Fac Sci, Mansoura, Egypt</t>
  </si>
  <si>
    <t>University of Naples Federico II; Hassan II University of Casablanca; King Saud University; Egyptian Knowledge Bank (EKB); Mansoura University</t>
  </si>
  <si>
    <t>Abd-Elgawad, AM (corresponding author), King Saud Univ, Plant Prod Dept, Coll Food &amp; Agr Sci, Riyadh, Saudi Arabia.;Abd-Elgawad, AM (corresponding author), Mansoura Univ, Dept Bot, Fac Sci, Mansoura, Egypt.</t>
  </si>
  <si>
    <t>Carrino, Linda/IXN-7185-2023; Abd-ElGawad, Ahmed M./T-7398-2018; Idbella, Mohamed/HRD-0666-2023</t>
  </si>
  <si>
    <t>Carrino, Linda/0000-0002-2658-7204; Abd-ElGawad, Ahmed M./0000-0002-5903-6329; BONANOMI, Giuliano/0000-0002-1831-4361; IDBELLA, Mohamed/0000-0002-6303-3737; Zotti, Maurizio/0000-0001-5540-9477</t>
  </si>
  <si>
    <t>Deanship of Scientific Research at King Saud University [RG-1440-113]</t>
  </si>
  <si>
    <t>Deanship of Scientific Research at King Saud University(King Saud University)</t>
  </si>
  <si>
    <t>The authors extend their appreciation to the Deanship of Scientific Research at King Saud University for supporting this work through the research group No (RG-1440-113).</t>
  </si>
  <si>
    <t>APR 9</t>
  </si>
  <si>
    <t>e0230925</t>
  </si>
  <si>
    <t>10.1371/journal.pone.0230925</t>
  </si>
  <si>
    <t>LR8WI</t>
  </si>
  <si>
    <t>gold, Green Published</t>
  </si>
  <si>
    <t>WOS:000535977000040</t>
  </si>
  <si>
    <t>Stewart, CE; Neff, JC; Amatangelo, KL; Vitousek, PM</t>
  </si>
  <si>
    <t>Stewart, Catherine E.; Neff, Jason C.; Amatangelo, Kathryn L.; Vitousek, Peter M.</t>
  </si>
  <si>
    <t>Vegetation Effects on Soil Organic Matter Chemistry of Aggregate Fractions in a Hawaiian Forest</t>
  </si>
  <si>
    <t>Hawaii; decomposition; soil organic matter; fern; soil organic chemistry; soil organic carbon; pyrolysis-gas chromatography/mass spectrometry</t>
  </si>
  <si>
    <t>CHROMATOGRAPHY-MASS-SPECTROMETRY; PYROLYSIS-GAS CHROMATOGRAPHY; THERMALLY ASSISTED HYDROLYSIS; C-13 CPMAS NMR; TETRAMETHYLAMMONIUM HYDROXIDE; LITTER DECOMPOSITION; CHEMICAL-COMPOSITION; LEAF-LITTER; STRUCTURAL-CHARACTERIZATION; ENZYME-ACTIVITIES</t>
  </si>
  <si>
    <t>We examined chemical changes from leaf tissue to soil organic matter (SOM) to determine the persistence of plant chemistry into soil aggregate fractions. We characterized a slow (Dicranopteris linearis) and fast-decomposing species (Cheirodendron trigynum) and surface (O), and subsurface (A-horizon) SOM beneath each species using pyrolysis-gas chromatography/mass spectrometry (py-GC/MS), with and without derivatization. The live tissues of Dicranopteris had greater lignin content whereas Cheirodendron had a greater lipid, N-bearing, and polysaccharide component. Despite this difference in leaf chemistry, SOM chemistry was similar between soil aggregate fractions, but different between horizons. The O-horizon contained primarily lignin and polysaccharide biomarkers whereas the A-horizon contained polysaccharide, aromatic, and N-derived compounds, indicating considerable microbial processing of plant litter. The soils beneath Cheirodendron inherited a greater lipid signal composed of cutin and suberin biomarkers whereas the soils beneath Dicranopteris contained greater aromatic biomarker content, possibly derived from plant lignins. The soils beneath both species were more similar to root polysaccharides, lipids, and lignins than above-ground tissue. This study indicates that although plant-derived OM is processed vigorously, species-specific biomarkers and compound class differences persist into these soils and that differences in plant chemical properties may influence soil development even after considerable reworking of plant litter by microorganisms.</t>
  </si>
  <si>
    <t>[Stewart, Catherine E.] ARS, Soil Plant Nutrient Res Unit, USDA, Ft Collins, CO 80526 USA; [Neff, Jason C.] Univ Colorado, Dept Geol Sci, Boulder, CO 80309 USA; [Amatangelo, Kathryn L.] Brown Univ, Dept Ecol &amp; Evolutionary Biol, Providence, RI 02912 USA; [Vitousek, Peter M.] Stanford Univ, Dept Biol Sci, Stanford, CA 94305 USA</t>
  </si>
  <si>
    <t>United States Department of Agriculture (USDA); University of Colorado System; University of Colorado Boulder; Brown University; Stanford University</t>
  </si>
  <si>
    <t>Stewart, CE (corresponding author), ARS, Soil Plant Nutrient Res Unit, USDA, USDA ARS 2150 Ctr Ave,Bldg D,Suite 100, Ft Collins, CO 80526 USA.</t>
  </si>
  <si>
    <t>cstewart@nrel.colostate.edu</t>
  </si>
  <si>
    <t>Neff, Jason/A-1211-2012</t>
  </si>
  <si>
    <t>Stewart, Catherine E./0000-0003-1216-0450; NEFF, JASON/0000-0002-8290-1472</t>
  </si>
  <si>
    <t>University of Colorado; National Science Foundation [DEB-0515918]</t>
  </si>
  <si>
    <t>University of Colorado; National Science Foundation(National Science Foundation (NSF))</t>
  </si>
  <si>
    <t>The authors wish to thank Daniel Fernandez for assistance with the py-GC/MS instrument, as well as Cody Flagg for sample preparation. The authors also wish to thank Heraldo Farrington, Ted Raab, and Rebecca Funk for help with field sampling. The authors also acknowledge the constructive comments of four anonymous reviewers. This study was funded by the University of Colorado Chancellor's Postdoctoral Fellowship, and by a National Science Foundation Grant (DEB-0515918).</t>
  </si>
  <si>
    <t>233 SPRING ST, NEW YORK, NY 10013 USA</t>
  </si>
  <si>
    <t>10.1007/s10021-011-9417-y</t>
  </si>
  <si>
    <t>762PU</t>
  </si>
  <si>
    <t>WOS:000290492700004</t>
  </si>
  <si>
    <t>INBAR, Y; CHEN, Y; HADAR, Y</t>
  </si>
  <si>
    <t>C-13 CPMAS NMR AND FTIR SPECTROSCOPIC ANALYSIS OF ORGANIC-MATTER TRANSFORMATIONS DURING COMPOSTING OF SOLID-WASTES FROM WINERIES</t>
  </si>
  <si>
    <t>SOIL SCIENCE</t>
  </si>
  <si>
    <t>NUCLEAR MAGNETIC-RESONANCE; CATION-EXCHANGE CAPACITY; CROSS-POLARIZATION; AGRICULTURAL WASTES; HUMIC SUBSTANCES; CONTAINER MEDIA; GRAPE MARC; C-13; DECOMPOSITION; LITTER</t>
  </si>
  <si>
    <t>Grape marc, consisting of grape skins and seeds which are left over from wine processing, were composted in windrows. In order to investigate the various changes occurring in grape marc during composting, Fourier transform infrared and cross-polarization magic-angle spinning C-13 nuclear clear magnetic resonance spectroscopy as well as chemical analyses such as C/N ratio, cation exchange capacity, and crude fibers analyses were employed to bulk grape marc seeds, skins, and combined samples without extraction. The main changes in the organic matter were: (i) a decrease in C/N ratio both in the skins and the combined sample but not in the seeds; (ii) an increase in cation exchange capacity; (iii) a decrease in total polysaccharides content; (iv) an increase in lignin content; and (v) an increase in cellulose content. All the methods showed that the main changes took place in the skins while the seeds changed only slightly. The nuclear magnetic resonance and Fourier transform infrared spectra revealed an increase in aromaticity and carboxyl groups and a decrease in polysaccharides as the decomposition proceeded. These findings were verified by crude fiber analysis and changes in cation exchange capacity. This study demonstrated the feasibility of measuring cross-polarization magic-angle spinning C-13 nuclear magnetic resonance and Fourier transform infrared spectra directly on the bulk organic matter without extractions. This procedure was shown to provide useful information on the decomposition process. The resulting information was in good agreement with that derived from conventional chemical parameters of compost maturity.</t>
  </si>
  <si>
    <t>HEBREW UNIV JERUSALEM,FAC AGR,DEPT PLANT PATHOL &amp; MICROBIOL,IL-76100 REHOVOT,ISRAEL</t>
  </si>
  <si>
    <t>Hebrew University of Jerusalem</t>
  </si>
  <si>
    <t>INBAR, Y (corresponding author), HEBREW UNIV JERUSALEM,FAC AGR,DEPT SOIL &amp; WATER SCI,IL-76100 REHOVOT,ISRAEL.</t>
  </si>
  <si>
    <t>WILLIAMS &amp; WILKINS</t>
  </si>
  <si>
    <t>BALTIMORE</t>
  </si>
  <si>
    <t>351 WEST CAMDEN ST, BALTIMORE, MD 21201-2436</t>
  </si>
  <si>
    <t>0038-075X</t>
  </si>
  <si>
    <t>SOIL SCI</t>
  </si>
  <si>
    <t>Soil Sci.</t>
  </si>
  <si>
    <t>10.1097/00010694-199110000-00005</t>
  </si>
  <si>
    <t>GM491</t>
  </si>
  <si>
    <t>WOS:A1991GM49100005</t>
  </si>
  <si>
    <t>Verrillo, M; Cozzolino, V; Spaccini, R; Piccolo, A</t>
  </si>
  <si>
    <t>Verrillo, Mariavittoria; Cozzolino, Vincenza; Spaccini, Riccardo; Piccolo, Alessandro</t>
  </si>
  <si>
    <t>Humic substances from green compost increase bioactivity and antibacterial properties of essential oils in Basil leaves</t>
  </si>
  <si>
    <t>CHEMICAL AND BIOLOGICAL TECHNOLOGIES IN AGRICULTURE</t>
  </si>
  <si>
    <t>Humic substances; Green compost; Basil; Essential oils; Steam distillation; Antioxidant; Antimicrobial</t>
  </si>
  <si>
    <t>ARBUSCULAR MYCORRHIZAL FUNGI; THYMUS-VULGARIS L.; CHEMICAL-COMPOSITION; AROMA PROFILES; ANTIOXIDANT; EXTRACTION; YIELD; WATER; STRESS; GROWTH</t>
  </si>
  <si>
    <t>Background: The Essential oils (EOs) are important bioactive secondary metabolites of aromatic plants, such as Basil, and find extensive utilization in pharmaceutical sector as therapeutic agents. A more eco-friendly industrial production of EOs requires new sustainable methods to improve yield and quality of these bioactive compounds in aromatic plants. Here, we evaluated the biostimulation effects of natural organic materials, such as humic substances (HS) extracted from a humified green compost made with artichoke biomasses. Results: The molecular characteristics of HS from green compost were determined by C-13-CPMAS NMR spectroscopy and offline pyrolysis-gas chromatography/mass spectrometry and combined to the bioactivity of the EOs extracts to investigate the structural-activity relationship. Basil plants were grown under HS treatments at different concentrations and the yield, the chemical composition and the antioxidant and antimicrobial properties were determined for EOs extracted by steam distillation method from Basil leaves. HS showed a positive effect on total extraction yield of the most bioactive EO components, with a progressive enhancement of abundance for eugenol, eucalyptol and geranyl acetate with increasing HS concentrations. Humic biostimulation influenced the EOs antioxidant proprieties, as well as their antimicrobial activity against some common Gram-negative bacterial strains such as Klebsiella pneumoniae. The HS biostimulation of Basil plants was associated to their structural hydrophobic characteristics that may have favoured the interactions with the Basil rhizome and to specific bioactive molecular components, such as a lignin-derived phenols and polar saccharidic and aminoacidic compounds. Conclusions: Our results support the potential use of humic substances from green compost as promising effective biostimulants to improve the production and bioactive properties of EOs in aromatic plants.</t>
  </si>
  <si>
    <t>[Verrillo, Mariavittoria; Cozzolino, Vincenza; Spaccini, Riccardo; Piccolo, Alessandro] Univ Napoli Federico II, Ctr Interdipartimentale Ric Risonanza Magnet Nucl, Via Univ 100, I-80055 Portici, Italy; [Verrillo, Mariavittoria; Cozzolino, Vincenza; Spaccini, Riccardo; Piccolo, Alessandro] Univ Napoli Federico II, Dipartimento Agr, Via Univ 100, I-80055 Portici, Italy</t>
  </si>
  <si>
    <t>Verrillo, M; Spaccini, R (corresponding author), Univ Napoli Federico II, Ctr Interdipartimentale Ric Risonanza Magnet Nucl, Via Univ 100, I-80055 Portici, Italy.;Verrillo, M; Spaccini, R (corresponding author), Univ Napoli Federico II, Dipartimento Agr, Via Univ 100, I-80055 Portici, Italy.</t>
  </si>
  <si>
    <t>mariavittoria.verrillo@unina.it; riccardo.spaccini@unina.it</t>
  </si>
  <si>
    <t>Verrillo, Mariavittoria/AAZ-8891-2021</t>
  </si>
  <si>
    <t>Verrillo, Mariavittoria/0000-0003-0083-7372; COZZOLINO, Vincenza/0000-0001-9312-0244</t>
  </si>
  <si>
    <t>2196-5641</t>
  </si>
  <si>
    <t>CHEM BIOL TECHNOL AG</t>
  </si>
  <si>
    <t>Chem. Biol. Technol. Agric.</t>
  </si>
  <si>
    <t>MAY 25</t>
  </si>
  <si>
    <t>10.1186/s40538-021-00226-7</t>
  </si>
  <si>
    <t>Agriculture, Multidisciplinary</t>
  </si>
  <si>
    <t>SH1LA</t>
  </si>
  <si>
    <t>WOS:000653896100001</t>
  </si>
  <si>
    <t>Quideau, SA; Anderson, MA; Graham, RC; Chadwick, OA; Trumbore, SE</t>
  </si>
  <si>
    <t>Soil organic matter processes:: characterization by 13C NMR and 14C measurements</t>
  </si>
  <si>
    <t>9th North-American-Forest-Soils Conference</t>
  </si>
  <si>
    <t>AUG 09-14, 1998</t>
  </si>
  <si>
    <t>TAHOE CITY, CALIFORNIA</t>
  </si>
  <si>
    <t>Soil Sci Soc Amer,Forest Serv,USDA,Soc Amer Foresters,Canadian Soil Sci Soc,Canadian Inst Forestry,Desert Res Inst,Calif Forest Soil Council</t>
  </si>
  <si>
    <t>carbon; TOSS CPMAS C-13 NMR spectroscopy; AMS radiocarbon measurements; soil fractions; San Dimes experimental forest; Mediterranean-type ecosystems</t>
  </si>
  <si>
    <t>ACCELERATOR MASS-SPECTROMETRY; PARTICLE-SIZE; 4 DECADES; CARBON; PINE; FRACTIONS; NITROGEN; DYNAMICS; OAK</t>
  </si>
  <si>
    <t>Soil organic matter (SOM) is a central contributor to soil quality as it mediates many of the chemical, physical, and biological processes controlling the capacity of a soil to perform successfully. SOM properties (e.g. C/N ratio, macro-organic matter) have been proposed as diagnostic criteria of overall soil fitness, but their use is hampered by a poor understanding of the basic biochemical principles underlying SOM processes. The objective of this project was to determine the influence of scrub oak. (Quercus dumosa Nutt.) and Coulter pine (Pinus coulteri B. Don) vegetation on decomposition and SOM formation processes in a lysimeter installation constructed in 1936 in the San Gabriel mountains of southern California. Soil samples archived during construction of the installation, and A horizons sampled in 1987, were fractionated according to density and mineral particle size to isolate the water floatable (macro-organic matter), fine silt and clay fractions. Carbon turnover rates were determined on all fractions from AMS C-14 measurements. Solid state CPMAS TOSS C-13 NMR was used to semiquantitatively characterize the chemical structure of organic matter on fresh litter and soil fractions. For the two soils, there was a progressive decrease in O-alkyl C, and an increase in alkyl and carbonyl C from the litter to the floatable, fine silt and clay fractions. These compositional differences were due to the oxidative degradation of the litter material, with preferential decomposition of the cellulose and hemicellulose entities and selective preservation of recalcitrant waxes and resins. in all soil fractions, turnover rates of carbon were longer for the pine than for the oak lysimeter (up to 10 times longer). Also under pine, there was a gradual increase in turnover rate progressing from the floatable to the clay fraction, and differences in turnover rates among fractions may be explained based on differences in carbon chemistry. In contrast, under oak, rapid carbon turnover for all fractions suggested intense biological activity in this soil. (C) 2000 Published by Elsevier Science B.V.</t>
  </si>
  <si>
    <t>Univ Calif Riverside, Dept Environm Sci, Soil &amp; Water Sci Program, Riverside, CA 92521 USA; Univ Calif Santa Barbara, Dept Geog, Santa Barbara, CA 93106 USA; Univ Calif Irvine, Dept Earth Syst Sci, Irvine, CA 92717 USA</t>
  </si>
  <si>
    <t>University of California System; University of California Riverside; University of California System; University of California Santa Barbara; University of California System; University of California Irvine</t>
  </si>
  <si>
    <t>Quideau, SA (corresponding author), Univ Calif Riverside, Dept Environm Sci, Soil &amp; Water Sci Program, Riverside, CA 92521 USA.</t>
  </si>
  <si>
    <t>Quideau, Sylvie A/C-9646-2015; Trumbore, Susan/B-1948-2013</t>
  </si>
  <si>
    <t>Quideau, Sylvie A/0000-0002-2297-9024;</t>
  </si>
  <si>
    <t>10.1016/S0378-1127(00)00409-6</t>
  </si>
  <si>
    <t>389ML</t>
  </si>
  <si>
    <t>WOS:000166241900003</t>
  </si>
  <si>
    <t>Rovira, P; Vallejo, VR</t>
  </si>
  <si>
    <t>Labile and recalcitrant pools of carbon and nitrogen in organic matter decomposing at different depths in soil: an acid hydrolysis approach</t>
  </si>
  <si>
    <t>decomposition; labile C; recalcitrant C; labile N; recalcitrant N; soil depth; carbohydrates; polyphenolics; lignin</t>
  </si>
  <si>
    <t>C-13 NMR-SPECTRA; DETERMINING QUANTITATION; LIGNIN DEGRADATION; WHEAT-STRAW; N-15; CELLULOSE; RESIDUE; TRANSFORMATIONS; MINERALIZATION; INCUBATION</t>
  </si>
  <si>
    <t>The quality of soil organic matter (OM) depends on its distribution among labile and recalcitrant pools and the quality of each pool considered. OM quality is assumed to decrease as decomposition proceeds, but to verify (his assumption it is necessary to define quality in operative terms. Here we study the change in OM quality during decomposition of mixtures of four plant materials (Medicago sativa whole ground plants, and ground litter of Eucalyptus globulus, Quercus ilex and Pinus halepensis) with a mineral red earth, incubated at different depths (5, 20, and 40 cm) for 2 years. OM quality was evaluated from acid hydrolysis, considering three pools: (a) Labile Pool 1, obtained by hydrolysis with 5 N H2SO4 at 105 degreesC for 30 min; (b) Labile Pool II, obtained by hydrolysis with 26 N H2SO4 at room temperature overnight, then with 2 N H2SO4 at 105 degreesC for 3 h; and (c) Recalcitrant Pool, the unhydrolyzed residue. In agreement with previously published results, the recalcitrant C/total OC (RIC), and recalcitrant N/total N (RIN) ratios are regarded as indicators of global OC and N quality. In addition, in Labile Pools I and 11, the ratio carbohydrate C/polyphenol C is used as indicator of OC quality. The main findings obtained by applying this approach can be summarized as follows: (1) In undecomposed plant materials, initial RIC ranged from 25% to 60% (Medicago and Pinus mixtures, at extreme values). Throughout decomposition, RIC values increased strongly (Medicago mixtures), slightly (Eucalyptus), or were roughly maintained (Quercus and Pinus), suggesting that strong decreases in OC quality occur only for easily decomposable plant materials. (2) Initial RIN values were between 15% and 30%, i.e., much lower than RIC ones. In contrast with the behaviour of RIC, the RIN values strongly increased in all cases, or, in other words, N quality clearly decreased for all plant materials, owing not only to a lower mineralization of the recalcitrant N, but also to a net incorporation of N to this pool. The amount of incorporated N is significantly related to the initial lignin content of the incubated plant material. Such incorporation seems to occur during wet periods; in contrast, its relationship with temperature was hardly detectable. No similar phenomenon was detected for recalcitrant C. (3) The C-13-CPMAS-NMR spectra of the recalcitrant pool showed prominent peaks in the 0-45 ppm region, which corresponds to the alkyl C and accounts for up to 50% of the total unhydrolyzable C in Quercus mixtures. In contrast, the aromatic zone, 110-160 ppm, was poorly apparent. These features were maintained more or less intact during the 2 years of field incubation, and suggest that lipidic polymers represent a substantial part of the recalcitrant pool. (4) Throughout the decomposition process, the ratio Labile Pool II/Labile Pools I + II decreased for carbohydrates, and increased for phenolic compounds. The use of these ratios is suggested to evaluate the degree of decomposition of plant residues. In the Labile Pool I the ratio carbohydrate C/polyphenol C remained the same, whereas for Labile Pool II this ratio decreased strongly, suggesting that the changes in quality may be restricted to a single pool. (5) Samples incubated in upper horizons (5-cm depth) were subjected to a much drier pedoclimate than those incubated at deep layers (20 and 40 cm), resulting in a slower mineralization of both the labile and the recalcitrant pools of C and N. Nevertheless, on a mineralized OC basis, most indicators of quality did not differ statistically between depths. Hence, the drought in the upper horizon retarded the decomposition, but dit not result in a different biochemical evolution. Because of its simplicity, chemical fractionation into three pools is a useful approach to characterize biochemical changes in C and N quality during plant residue decomposition. (C) 2002 Elsevier Science B.V. All rights reserved.</t>
  </si>
  <si>
    <t>Univ Barcelona, Fac Biol, Dept Biol Vegetal, E-08028 Barcelona, Spain; CEAM, Valencia 46980, Spain</t>
  </si>
  <si>
    <t>University of Barcelona</t>
  </si>
  <si>
    <t>Rovira, P (corresponding author), Univ Barcelona, Fac Biol, Dept Biol Vegetal, Diagonal 645, E-08028 Barcelona, Spain.</t>
  </si>
  <si>
    <t>rovira@porthos.bio.ub.es</t>
  </si>
  <si>
    <t>Vallejo, V. Ramon/L-8688-2014</t>
  </si>
  <si>
    <t>Vallejo, V. Ramon/0000-0002-6559-9451; Rovira, Pere/0000-0002-9450-5020</t>
  </si>
  <si>
    <t>PII S0016-7061(01)00143-4</t>
  </si>
  <si>
    <t>10.1016/S0016-7061(01)00143-4</t>
  </si>
  <si>
    <t>546YL</t>
  </si>
  <si>
    <t>WOS:000175304500006</t>
  </si>
  <si>
    <t>Tambone, F; Genevini, P; D'Imporzano, G; Adani, F</t>
  </si>
  <si>
    <t>Tambone, Fulvia; Genevini, Pierluigi; D'Imporzano, Giuliana; Adani, Fabrizio</t>
  </si>
  <si>
    <t>Assessing amendment properties of digestate by studying the organic matter composition and the degree of biological stability during the anaerobic digestion of the organic fraction of MSW</t>
  </si>
  <si>
    <t>BIORESOURCE TECHNOLOGY</t>
  </si>
  <si>
    <t>Anaerobic digestion; Organic matter; Digestate; C-13 CPMAS NMR; Biological stability</t>
  </si>
  <si>
    <t>WASTE; PLANT</t>
  </si>
  <si>
    <t>The transformation of organic matter during anaerobic digestion of mixtures of energetic crops, cow slurry, agro-industrial waste and organic fraction of municipal solid waste (OFMSW) was studied by analysing different samples at diverse points during the anaerobic digestion process in a full-scale plant. Both chemical (fiber analysis) and spectroscopic approaches (C-13 CPMAS NMR) indicated the anaerobic digestion process proceeded by degradation of more labile fraction (e.g. carbohydrate-like molecules) and concentration of more recalcitrant molecules (lignin and non-hydrolysable lipids). These modifications determined a higher degree of biological stability of digestate with respect to the starting mixture, as suggested, also, by the good correlations found between the cumulative oxygen uptake (OD20), and the sum of (cellulose + hemicellulose + cell soluble) contents of biomasses detected by fiber analysis (r = 0.99; P &lt; 0.05), and both O-alkyl-C (r = 0.98; P &lt; 0.05) and alkyl-C (r = -0.99; P &lt; 0.05) measured by 13C CPMAS NMR. (C) 2009 Elsevier Ltd. All rights reserved.</t>
  </si>
  <si>
    <t>[Tambone, Fulvia; Genevini, Pierluigi; D'Imporzano, Giuliana; Adani, Fabrizio] Univ Milan, Dipartimento Prod Vegetale, I-20133 Milan, Italy</t>
  </si>
  <si>
    <t>University of Milan</t>
  </si>
  <si>
    <t>Tambone, F (corresponding author), Univ Milan, Dipartimento Prod Vegetale, Via Celoria 2, I-20133 Milan, Italy.</t>
  </si>
  <si>
    <t>fabrizio.adani@unimi.it</t>
  </si>
  <si>
    <t>; Adani, fabrizio/I-6319-2017</t>
  </si>
  <si>
    <t>D'Imporzano, Giuliana/0000-0003-3769-2322; Adani, fabrizio/0000-0003-0250-730X</t>
  </si>
  <si>
    <t>ARAL - Associazione Regionale Allevatori della Lombardia; Lombardy Region</t>
  </si>
  <si>
    <t>ARAL - Associazione Regionale Allevatori della Lombardia; Lombardy Region(Regione Lombardia)</t>
  </si>
  <si>
    <t>This study was supported by ARAL - Associazione Regionale Allevatori della Lombardia and Lombardy Region. The authors are grateful to Dr. Luca Malagutti for the fiber analyses and ABP determinations.</t>
  </si>
  <si>
    <t>0960-8524</t>
  </si>
  <si>
    <t>1873-2976</t>
  </si>
  <si>
    <t>BIORESOURCE TECHNOL</t>
  </si>
  <si>
    <t>Bioresour. Technol.</t>
  </si>
  <si>
    <t>10.1016/j.biortech.2009.02.012</t>
  </si>
  <si>
    <t>435HR</t>
  </si>
  <si>
    <t>WOS:000265335400037</t>
  </si>
  <si>
    <t>Sejati, PS; Akong, FO; Torloting, C; Fradet, F; Gerardin, P</t>
  </si>
  <si>
    <t>Sejati, Prabu S.; Akong, Firmin Obounou; Torloting, Camile; Fradet, Frederic; Gerardin, Philippe</t>
  </si>
  <si>
    <t>Thermoplastic translucent film from wood and fatty acids by solvent free esterification: Influence of fatty acid chain length</t>
  </si>
  <si>
    <t>EUROPEAN POLYMER JOURNAL</t>
  </si>
  <si>
    <t>Wood; Fatty acids; Esterification; Solvent free; Thermoplastic; Translucent; Film</t>
  </si>
  <si>
    <t>TRIFLUOROACETIC-ACID; CELLULOSE; NMR; TRANSESTERIFICATION; CRYSTALLINITY; DISSOLUTION; ANHYDRIDE; PLASTICS; BARRIER; OLEATE</t>
  </si>
  <si>
    <t>Transforming wood into thermoplastic material has long been a challenging research topic, nevertheless the application of this technology to the industrial level hampered because of the complex method available. Here, we demonstrate a promising method converting spruce sawdust into thermoplastic material by esterification with various fatty acids of different chain length (4-18 carbon). The esterification was carried out using trifluoroacetic anhydride (TFAA) as a promoter. Weight percentage gain (WPG) of 70% was obtained for the shortest fatty acid used in this study (C4) and increased with the length of fatty acid chain to 271.3% (C18) and ester content were uniformly achieved ranged between 9.10 and 11.27 mmol/gram of wood. Chemical analysis by FTIR and CP/MAS 13C NMR revealed hydroxyl group of esterified wood was replaced by the ester group and alkyl chain. XRD analysis showed decrystallization of cellulose in esterified spruce sawdust. Esterified wood exhibit higher thermal stability observed by TGA and DSC, and presented several softening temperatures observed by TMA. Thermoplastic, translucent, and flexible film were obtained after hot pressing. In contrast with previous research, our study revealed that thermoplastic wood sheet could be obtained by esterification without solvent and at room temperature after only 4 h of reaction.</t>
  </si>
  <si>
    <t>[Sejati, Prabu S.; Akong, Firmin Obounou; Gerardin, Philippe] Univ Lorraine, LERMAB, INRAE, F-54000 Nancy, France; [Sejati, Prabu S.] Natl Res &amp; Innovat Agcy BRIN, Res Ctr Biomass &amp; Bioprod, Bogor 16911, Indonesia; [Torloting, Camile; Fradet, Frederic] Univ Lorraine, PLASTINNOV, IUT Moselle Est, F-57500 St Avold, France</t>
  </si>
  <si>
    <t>INRAE; Universite de Lorraine; National Research &amp; Innovation Agency of Indonesia (BRIN); Universite de Lorraine</t>
  </si>
  <si>
    <t>Gerardin, P (corresponding author), Univ Lorraine, LERMAB, INRAE, F-54000 Nancy, France.</t>
  </si>
  <si>
    <t>philippe.gerardin@univ-lorraine.fr</t>
  </si>
  <si>
    <t>Sejati, Prabu Satria/0000-0002-9961-7830</t>
  </si>
  <si>
    <t>Region Grand Est and Lorraine University; French National Research Agency (ANR), Investissements d'Avenir program [ANR-11-LABX-0002-01]; ICEEL [CARN 0013 01]</t>
  </si>
  <si>
    <t>Region Grand Est and Lorraine University; French National Research Agency (ANR), Investissements d'Avenir program(Agence Nationale de la Recherche (ANR)); ICEEL</t>
  </si>
  <si>
    <t>The authors gratefully acknowledge the Region Grand Est and Lorraine University for the doctoral fellowship granted to the first author. UR 4370 LERMAB is supported by a grant overseen by the French National Research Agency (ANR) as part of the Investissements d'Avenir program (ANR-11-LABX-0002-01, Lab of Excellence ARBRE) in the frame of the project Woodstic. The authors also thank ICEEL for the financial in the frame of the project BoisPlast (CARN 0013 01) . The authors warmly thank Pierrick Durand for technical support during X-Ray Diffraction analysis.</t>
  </si>
  <si>
    <t>0014-3057</t>
  </si>
  <si>
    <t>1873-1945</t>
  </si>
  <si>
    <t>EUR POLYM J</t>
  </si>
  <si>
    <t>Eur. Polym. J.</t>
  </si>
  <si>
    <t>SEP 11</t>
  </si>
  <si>
    <t>10.1016/j.eurpolymj.2023.112276</t>
  </si>
  <si>
    <t>JUL 2023</t>
  </si>
  <si>
    <t>Polymer Science</t>
  </si>
  <si>
    <t>O1OS2</t>
  </si>
  <si>
    <t>WOS:001041588600001</t>
  </si>
  <si>
    <t>Wang, DF; Liu, L; Shen, RS; Chen, YL; Diao, MY; Yao, JM</t>
  </si>
  <si>
    <t>Wang, Dengfeng; Liu, Lin; Shen, Rongsheng; Chen, Yangliu; Diao, Mengyuan; Yao, Juming</t>
  </si>
  <si>
    <t>Fascinating polyphenol lignin extracted from sawdust via a green and recyclable solvent route</t>
  </si>
  <si>
    <t>INTERNATIONAL JOURNAL OF BIOLOGICAL MACROMOLECULES</t>
  </si>
  <si>
    <t>Lignin; Antibacterial; Antioxidant; UV-blocking; Deep eutectic solvents; Lignocellulose</t>
  </si>
  <si>
    <t>DEEP EUTECTIC SOLVENTS; FUNCTIONAL-GROUPS; DEPOLYMERIZATION; FRACTIONATION; NANOPARTICLES; VALORIZATION; WOOD; DES</t>
  </si>
  <si>
    <t>Due to the complexity, heterogeneity and recalcitrant structure of lignin, the extraction of multifunctional lignin directly from lignocellulose is still a challenge. Here, a green and recyclable route was proposed to separate highquality lignin and tailor its functionalities. Through tuning the components of deep eutectic solvent (DES) and separation procedures, DES extracted lignin (DESL) exhibited high purity of 99.6 %, yield of 83.2 % and phenolic hydroxyl content of 8.33 wt%. The results of FTIR and 13C NMR demonstrated that DESL possessed more oxygencontaining reactive groups compared with commercial lignin (CL), enabling DESL with more superior functional activities. DESL exhibited higher antioxidant activity with the DPPH capture rate of 73.2 %. Meanwhile, DESL showed strong bactericidal effects against E. coli (100 %) and S. aureus (100 %) due to higher phenolic hydroxyl content, which could destroy bacterial cell membranes and inhibit bacterial metabolism by interacting with phospholipid layer and protein. Additionally, DESL displayed strong UV absorption and could be blended with polyurethane to enhance UV shielding property of polyurethane composite film with &gt;50 of UPF value. In summary, DES treatment is a suitable strategy for high-quality lignin separation, which opens a broad spectrum of possibilities for lignin valorization.</t>
  </si>
  <si>
    <t>[Wang, Dengfeng; Liu, Lin; Shen, Rongsheng; Chen, Yangliu; Diao, Mengyuan; Yao, Juming] Zhejiang Sci Tech Univ, Sch Mat Sci &amp; Engn, Hangzhou 310018, Peoples R China; [Liu, Lin] Zhejiang Prov Innovat Ctr Adv Text Technol, Shaoxing 312000, Peoples R China; [Yao, Juming] Ningbo Univ, Sch Mat Sci &amp; Chem Engn, 818 Fenghua Rd, Ningbo 315211, Peoples R China</t>
  </si>
  <si>
    <t>Zhejiang Sci-Tech University; Ningbo University</t>
  </si>
  <si>
    <t>Liu, L; Yao, JM (corresponding author), Zhejiang Sci Tech Univ, Sch Mat Sci &amp; Engn, Hangzhou 310018, Peoples R China.;Yao, JM (corresponding author), Ningbo Univ, Sch Mat Sci &amp; Chem Engn, 818 Fenghua Rd, Ningbo 315211, Peoples R China.</t>
  </si>
  <si>
    <t>linliu@zstu.edu.cn; yaoj@zstu.edu.cn</t>
  </si>
  <si>
    <t>Zhejiang Provincial Key Research and Development Program [2022C03093]; Project of Innovation Leading Talent of Zhejiang Province [2018R52002]</t>
  </si>
  <si>
    <t>Zhejiang Provincial Key Research and Development Program; Project of Innovation Leading Talent of Zhejiang Province</t>
  </si>
  <si>
    <t>Acknowledgements The work was financially supported by Zhejiang Provincial Key Research and Development Program (2022C03093) , and the Project of Innovation Leading Talent of Zhejiang Province (2018R52002) .</t>
  </si>
  <si>
    <t>0141-8130</t>
  </si>
  <si>
    <t>1879-0003</t>
  </si>
  <si>
    <t>INT J BIOL MACROMOL</t>
  </si>
  <si>
    <t>Int. J. Biol. Macromol.</t>
  </si>
  <si>
    <t>APR 15</t>
  </si>
  <si>
    <t>10.1016/j.ijbiomac.2023.123780</t>
  </si>
  <si>
    <t>FEB 2023</t>
  </si>
  <si>
    <t>Biochemistry &amp; Molecular Biology; Chemistry, Applied; Polymer Science</t>
  </si>
  <si>
    <t>Biochemistry &amp; Molecular Biology; Chemistry; Polymer Science</t>
  </si>
  <si>
    <t>9S9BP</t>
  </si>
  <si>
    <t>WOS:000946630500001</t>
  </si>
  <si>
    <t>Nelson, PN; Baldock, JA</t>
  </si>
  <si>
    <t>Estimating the molecular composition of a diverse range of natural organic materials from solid-state 13C NMR and elemental analyses</t>
  </si>
  <si>
    <t>humus; molecular composition; nuclear magnetic resonance; organic matter chemistry; sediment; soil</t>
  </si>
  <si>
    <t>MAGNETIC-RESONANCE-SPECTROSCOPY; PARTICLE-SIZE FRACTIONS; AMINO-ACID-COMPOSITION; CHEMICAL-COMPOSITION; LITTER QUALITY; DETERMINING QUANTITATION; UNCHARRED WOOD; FOREST LITTER; LEAF LITTERS; WHOLE SOILS</t>
  </si>
  <si>
    <t>Most techniques for determining the chemical nature of natural organic matter in soil, sediment and water require prior extraction or concentration steps that are not quantitative and that create artifacts. (13)C nuclear magnetic resonance (NMR) analysis can avoid these problems, but it gives little information at the scale of molecules. Here we show that the molecular composition of a diverse range of natural organic materials could be inferred from (13)C NMR analysis combined with C and N analysis. Forty-six different organic materials including undecomposed and decomposed plant materials, soil organic matter, phytoplankton, and the organic matter found in freshwater, estuarine and marine sediments were examined. A mixing model simultaneously solved a series of equations to estimate the content of four biomolecule components representing the organic materials produced in greatest abundance by plants and other organisms ( carbohydrate, protein, lignin and aliphatic material) and two additional components ( char and pure carbonyl). Based on defined molecular structures for each component, signal intensities for (13)C NMR spectra were predicted and compared with measured values. The sum of the absolute differences in signal intensity between the measured and predicted spectral regions was &lt; 7% for the terrestrial materials. For aquatic materials the fit of the predicted to measured signal intensities was not as good. Predicted molecular compositions correlated well with independent analyses of cellulose, protein and lignin contents of plant samples and char contents of soil samples. Across all samples, carbohydrates accounted for 10 - 76% of the sample C ( 40 - 76% in plants and 10 - 42% in soils, sediments and phytoplankton), protein for 2 - 80% ( 21 - 80% in phytoplankton and marine water column samples and 2 - 36% in plants, soils and sediments), lignin for 0 - 36%, aliphatic materials for 2 - 44%, char for 0 - 38% and carbonyl for 0 - 22%. For the soils, sediments and decomposed plant materials, the close correspondence between actual signal intensities and those predicted using known biomolecular components, suggested that either 'humic' structures can be approximated by mixtures of common biologically derived molecules or that humic structures did not exist in significant amounts.</t>
  </si>
  <si>
    <t>CSIRO Land &amp; Water, CRC Greenhouse Accounting, Glen Osmond, SA 5064, Australia; James Cook Univ N Queensland, Cairns, Qld 4870, Australia</t>
  </si>
  <si>
    <t>Commonwealth Scientific &amp; Industrial Research Organisation (CSIRO); James Cook University</t>
  </si>
  <si>
    <t>Baldock, JA (corresponding author), CSIRO Land &amp; Water, CRC Greenhouse Accounting, Glen Osmond, SA 5064, Australia.</t>
  </si>
  <si>
    <t>jeff.baldock@csiro.au</t>
  </si>
  <si>
    <t>Baldock, Jeffrey A/G-1362-2010; Nelson, Paul N/A-7377-2011</t>
  </si>
  <si>
    <t>Baldock, Jeffrey A/0000-0002-6428-8555; Nelson, Paul N/0000-0002-0615-6407</t>
  </si>
  <si>
    <t>10.1007/s10533-004-0076-3</t>
  </si>
  <si>
    <t>927RN</t>
  </si>
  <si>
    <t>WOS:000229218300001</t>
  </si>
  <si>
    <t>Spaccini, R; Piccolo, A; Haberhauer, G; Gerzabek, MH</t>
  </si>
  <si>
    <t>Transformation of organic matter from maize residues into labile and humic fractions of three European soils as revealed by 13C distribution and CPMAS-NMR spectra</t>
  </si>
  <si>
    <t>EUROPEAN JOURNAL OF SOIL SCIENCE</t>
  </si>
  <si>
    <t>PARTICLE-SIZE; FOREST SOILS; CARBON; SUBSTANCES; ISOTOPE; ASSOCIATION; TURNOVER; LIGNIN</t>
  </si>
  <si>
    <t>The dynamics of incorporation of fresh organic residues into the various fractions of soil organic matter have yet to be clarified in terms of chemical structures and mechanisms involved. We studied by C-13-dilution analysis and CPMAS-C-13-NMR spectroscopy the distribution of organic carbon from mixed or mulched maize residues into specific defined fractions such as carbohydrates and humic fractions isolated by selective extractants in a year-long incubation of three European soils. The contents of carbohydrates in soil particle size fractions and relative delta C-13 values showed no retention of carbohydrates from maize but rather decomposition of those from native organic matter in the soil. By contrast, CPMAS-C-13-NMR spectra of humic (HA) and fulvic acids (FA) extracted by alkaline solution generally indicated the transfer of maize C (mostly carbohydrates and peptides) into humic materials, whereas spectra of organic matter extracted with an acetone solution (HE) indicated solubilization of an aliphatic-rich, hydrophobic fraction that seemed not to contain any C from maize. The abundance of C-13 showed that all humic fractions behaved as a sink for C from maize residues but the FA fraction was related to the turnover of fresh organic matter more than the HA. Removal of hydrophobic components from incubated soils by acetone solution allowed a subsequent extraction of HA and, especially, FA still containing much C from maize. The combination of isotopic measurements and NMR spectra indicated that while hydrophilic compounds from maize were retained in HA and FA, hydrophobic components in the HE fraction had chemical features similar to those of humin. Our results show that the organic compounds released in soils by mineralization of fresh plant residues are stored mainly in the hydrophilic fraction of humic substances which are, in turn, stabilized against microbial degradation by the most hydrophobic humic matter. Our findings suggest that native soil humic substances contribute to the accumulation of new organic matter in soils.</t>
  </si>
  <si>
    <t>Univ Naples Federico II, Dipartimento Sci Chim Agr, I-80055 Portici, Italy; Austrian Res Ctr Seibersdorf, Dept Environm Res, A-2444 Seibersdorf, Austria</t>
  </si>
  <si>
    <t>University of Naples Federico II; Austrian Institute of Technology (AIT)</t>
  </si>
  <si>
    <t>Piccolo, A (corresponding author), Univ Naples Federico II, Dipartimento Sci Chim Agr, Via Univ 100, I-80055 Portici, Italy.</t>
  </si>
  <si>
    <t>alpiccol@unina.it</t>
  </si>
  <si>
    <t>Gerzabek, Martin/AAA-8806-2019; Piccolo, Alessandro/A-3210-2012; piccolo, alessandro/AAU-7540-2020; Spaccini, Riccardo/G-3232-2015</t>
  </si>
  <si>
    <t>Piccolo, Alessandro/0000-0002-5779-8581; SPACCINI, Riccardo/0000-0002-9828-1992; Gerzabek, Martin/0000-0002-3307-8416</t>
  </si>
  <si>
    <t>1351-0754</t>
  </si>
  <si>
    <t>1365-2389</t>
  </si>
  <si>
    <t>EUR J SOIL SCI</t>
  </si>
  <si>
    <t>Eur. J. Soil Sci.</t>
  </si>
  <si>
    <t>10.1046/j.1365-2389.2000.00341.x</t>
  </si>
  <si>
    <t>378XP</t>
  </si>
  <si>
    <t>WOS:000165610900004</t>
  </si>
  <si>
    <t>Fryganas, C; Drake, C; Ropiak, HM; Mora-Ortiz, M; Smith, LMJ; Mueller-Harvey, I; Kowalczyk, RM</t>
  </si>
  <si>
    <t>Fryganas, Christos; Drake, Christopher; Ropiak, Honorata M.; Mora-Ortiz, Marina; Smith, Lydia M. J.; Mueller-Harvey, Irene; Kowalczyk, Radoslaw M.</t>
  </si>
  <si>
    <t>Carbon-13 Cross-Polarization Magic-Angle Spinning Nuclear Magnetic Resonance for Measuring Proanthocyanidin Content and Procyanidin to Prodelphinidin Ratio in Sainfoin (Onobrychis viciifolia) Tissues</t>
  </si>
  <si>
    <t>condensed tannins; CPMAS NMR; thiolysis; HCl-butanol-acetone assay; extractable and nonextractable proanthocyanidins; sainfoin</t>
  </si>
  <si>
    <t>CONDENSED TANNINS; NMR-SPECTROSCOPY; FORAGE LEGUMES; DEGRADATION; POLYPHENOLS; PLANTS; QUALITY; BARK</t>
  </si>
  <si>
    <t>A procedure based on C-13 CPMAS NMR was developed to study procyanidins (PCs) and prodelphinidins (PDs) directly in milled sainfoin plant tissues. Blackcurrant and Tilia samples enabled reference spectra of purified proanthocyanidin (PA) fractions, crude extracts, and milled plant tissues, with characteristic resonances at 155, 144, and 132 ppm. PC/PD ratios were estimated from the I-132/I-155 intensity ratio and differed by 2.5 to 5.9% compared to thiolysis data. Normalization to the 155 ppm signal intensity from reference spectra enabled analysis of PA contents with an error of ca. 8 g PAs/100 g plant tissue. The procedure estimates the lignin contribution and allows for a correction of the PA content. In six sainfoin accessions, estimated PA contents were 1.6- to 20.8-fold higher than the thiolysis and 1.4- to 2.6-fold higher than the HCl-butanol-acetone results. Method differences may reflect the presence of unextractable, possibly high molecular weight PAs in sainfoin.</t>
  </si>
  <si>
    <t>[Fryganas, Christos; Drake, Christopher; Ropiak, Honorata M.; Mueller-Harvey, Irene] Univ Reading, Sch Agr Policy &amp; Dev, POB 236,1 Earley Gate, Reading RG6 6AT, Berks, England; [Mora-Ortiz, Marina] Univ Reading, Dept Food &amp; Nutr Sci, Whiteknights Campus,POB 226, Reading RG6 6AP, Berks, England; [Smith, Lydia M. J.] Natl Inst Agr Bot, Huntingdon Rd, Cambridge CB3 OLE, England; [Kowalczyk, Radoslaw M.] Univ Reading, Sch Chem Food &amp; Pharm, Chem Anal Facil, POB 224,Whiteknights Campus, Reading RG6 6AD, Berks, England; [Fryganas, Christos] Wageningen Univ, Biobased Chem &amp; Technol, POB 17,Bornse Weilanden 9, NL-6700 AA Wageningen, Netherlands; [Ropiak, Honorata M.] Pirbright Inst, Ash Rd, Woking GU24 0NF, Surrey, England</t>
  </si>
  <si>
    <t>University of Reading; University of Reading; University of Reading; Wageningen University &amp; Research; UK Research &amp; Innovation (UKRI); Biotechnology and Biological Sciences Research Council (BBSRC); Pirbright Institute</t>
  </si>
  <si>
    <t>Fryganas, C (corresponding author), Univ Reading, Sch Agr Policy &amp; Dev, POB 236,1 Earley Gate, Reading RG6 6AT, Berks, England.;Kowalczyk, RM (corresponding author), Univ Reading, Sch Chem Food &amp; Pharm, Chem Anal Facil, POB 224,Whiteknights Campus, Reading RG6 6AD, Berks, England.;Fryganas, C (corresponding author), Wageningen Univ, Biobased Chem &amp; Technol, POB 17,Bornse Weilanden 9, NL-6700 AA Wageningen, Netherlands.</t>
  </si>
  <si>
    <t>christos.fryganas@wur.nl; r.m.kowalczyk@reading.ac.uk</t>
  </si>
  <si>
    <t>mueller-harvey, irene/0000-0001-6613-072X; Mora-Ortiz, Marina/0000-0002-6662-2932</t>
  </si>
  <si>
    <t>European Union Marie Curie training network [PITN-GA-2011-289377]</t>
  </si>
  <si>
    <t>European Union Marie Curie training network</t>
  </si>
  <si>
    <t>This work was supported by a European Union Marie Curie training network (PITN-GA-2011-289377, LegumePlus).</t>
  </si>
  <si>
    <t>APR 25</t>
  </si>
  <si>
    <t>10.1021/acs.jafc.8b01215</t>
  </si>
  <si>
    <t>GE3DW</t>
  </si>
  <si>
    <t>Green Accepted</t>
  </si>
  <si>
    <t>WOS:000431095000011</t>
  </si>
  <si>
    <t>González-Pérez, M; Torrado, PV; Colnago, LA; Martin, L; Otero, XL; Milori, DMBP; Gomes, FH</t>
  </si>
  <si>
    <t>Gonzalez-Perez, Martha; Torrado, Pablo Vidal; Colnago, Luiz A.; Martin-Neto, Ladislau; Otero, Xose L.; Milori, Debora M. B. P.; Gomes, Felipe Haenel</t>
  </si>
  <si>
    <t>13C NMR and FTIR spectroscopy characterization of humic acids in spodosols under tropical rain forest in southeastern Brazil</t>
  </si>
  <si>
    <t>soil organic matter; podzolization; tropical podzols; spectroscopy</t>
  </si>
  <si>
    <t>SOIL ORGANIC-MATTER; MAGNETIC-RESONANCE-SPECTROSCOPY; CARDOSO ISLAND SP; SOLID-STATE C-13; PODZOLIZATION PROCESS; CHEMICAL-COMPOSITION; RESTINGA VEGETATION; SPODIC HORIZONS; B-HORIZONS; PODZOL</t>
  </si>
  <si>
    <t>The aim of the present study was to characterize the humic acids (HAs) in spodosols developed on quartzitic, sandy, nutrient-poor parent materials under restinga forest. C-13 NMR and FTIR spectroscopy were used to obtain information about the mechanism of podzolization in tropical climates in three sandy coastal podzols (Histic Alaquod, Typic Alorthod and Arenic Alorthod) from Cardoso Island (Sao Paulo-Brazil). HAs were extracted from all horizons and C-13 NMR and FTIR measurements were performed on all HA samples. Similarities between the surface horizon A from a Typic Alorthod (C14) and the Ho horizon from a Histic Alaquod (H13) were observed. Below the E horizon, the spectra of profile H13 closely resembled the spectra of C14. The increase in alkyl carbon and decrease in acetal carbon, aromatic C and phenolic C with increasing depth suggests enrichment of methylene structures by the microbial biomass. This idea was further supported by an increase in the decomposition of polysaccharides and lignin throughout the profiles. The similarity of the composition may be evidence of vertical translocation throughout the profile, with no incorporation of organic matter (OM) components from other sources such as roots or their residues. The chemical structure of profile Arenic Alorthod (H9) differed from that of the other profiles. The increase in methoxylic, aromatic and phenolic groups as depth increased probably indicates an increase in tannin-like compounds with depth. The higher content of tannins in this soil indicates the presence of more fresh litter and/or a less intense decomposition process than in Histic Alaquod and Typic Alorthod soils. In the latter soil the large amounts of aliphatics and small amounts of lignin-derived products reflect strong aerobic decay. The presence of significant methylene absorption in the FTIR spectra indicates that this alkyl material was dominated by the mobile lignin-derived products, in accordance with the NMR results, which revealed that the HAs have greater aliphatic than aromatic character. (C) 2008 Elsevier B.V. All rights reserved.</t>
  </si>
  <si>
    <t>[Gonzalez-Perez, Martha; Colnago, Luiz A.; Martin-Neto, Ladislau; Milori, Debora M. B. P.] Embrapa Instrumentacao Agropecuaria, BR-13560970 Sao Carlos, SP, Brazil; [Gonzalez-Perez, Martha; Torrado, Pablo Vidal; Gomes, Felipe Haenel] ESALQ USP, Dept Ciencia Solo, BR-13418900 Piracicaba, SP, Brazil; [Otero, Xose L.] Univ Santiago de Compostela, Fac Biol, Depto Edafoloxia &amp; Quim Agricola, Santiago De Compostela 15782, Spain</t>
  </si>
  <si>
    <t>Empresa Brasileira de Pesquisa Agropecuaria (EMBRAPA); Universidade de Sao Paulo; Universidade de Santiago de Compostela</t>
  </si>
  <si>
    <t>González-Pérez, M (corresponding author), Embrapa Instrumentacao Agropecuaria, CP 741, BR-13560970 Sao Carlos, SP, Brazil.</t>
  </si>
  <si>
    <t>marta@cnpdia.embrapa.br</t>
  </si>
  <si>
    <t>Milori, Debora MBP/I-9861-2014; Perez, Martha/L-3577-2016; Colnago, Luiz Alberto/E-9693-2012; Martin Neto, Ladislau/P-6370-2017; Gomes, Felipe H/C-5944-2014; OTERO, XOSE LUIS/C-7958-2012; Vidal-Torrado, Pablo/C-4020-2012; Milori, Debora MBP/D-3875-2011; Otero, Xosé Luis/AAF-2151-2020</t>
  </si>
  <si>
    <t>Milori, Debora MBP/0000-0003-1253-7174; Perez, Martha/0000-0001-9781-0082; Colnago, Luiz Alberto/0000-0002-9516-9022; OTERO, XOSE LUIS/0000-0001-5447-1842; Vidal-Torrado, Pablo/0000-0001-9228-9910; Milori, Debora MBP/0000-0003-1253-7174; Otero, Xosé Luis/0000-0001-5447-1842</t>
  </si>
  <si>
    <t>AUG 31</t>
  </si>
  <si>
    <t>10.1016/j.geoderma.2008.06.018</t>
  </si>
  <si>
    <t>352HI</t>
  </si>
  <si>
    <t>WOS:000259486400003</t>
  </si>
  <si>
    <t>Tinoco, P; Buena, AP; Zancada, MC; Sanz, J; Almendros, G</t>
  </si>
  <si>
    <t>Tinoco, P.; Piedra Buena, A.; Zancada, M. C.; Sanz, J.; Almendros, G.</t>
  </si>
  <si>
    <t>Biogeochemical Proxies of Anthropic Impact in Mediterranean Forest Soils</t>
  </si>
  <si>
    <t>SOIL USE AND MANAGEMENT</t>
  </si>
  <si>
    <t>Decomposition; cultivation; deforestation; humic acids; grassland; monitoring</t>
  </si>
  <si>
    <t>ORGANIC-MATTER FRACTIONS; LAND-USE; CARBON SEQUESTRATION; GAS-CHROMATOGRAPHY; POSSIBLE ORIGIN; HUMIC ACIDS; PYROLYSIS; DEGRADATION; CULTIVATION; PASTURE</t>
  </si>
  <si>
    <t>Quantitative changes in soil organic matter (SOM) from undisturbed Mediterranean forests and neighbouring deforested sites were assessed by analysing soil lipids and humic acids (HAs), in total studying 80 variables. Changes in the composition of free lipids reflected vegetation types, whereas HAs analysed by visible and 13C NMR spectroscopy, sodium perborate degradation and Curie-point pyrolysis indicated the extent of structural alteration of lignin in soil. The molecular fractions released by degradation techniques applied to HAs showed that demethoxylation and oxidation were associated with the removal of forest vegetation, and the aromatic compounds consisted mainly of methoxyphenols and benzenecarboxylic acids. Decreased concentration of alkanes and increased amounts of alcohols were observed after removal of forests. The chain lengths of alkyl compounds also tended to decrease. In forest soil, there was a series of diterpene resin acids, whereas in pasture soil steroids from animal origin and a root-derived triterpenoids with friedelan structure were found. In relation to the total quantity and quality of soil C, the overall chemical descriptors indicated that clearing and cultivation (semiarid cereal fields) lead to intense mineralization of SOM (mainly particulate, free organic matter) but the residual humic substances have enhanced maturity in terms of structural condensation and potential resilience. Conversely, the cleared forest soil under pasture had a comparatively higher potential for C sequestration, but the HA characteristics suggested selective preservation of plant biomacromolecules directly incorporated as underground biomass.</t>
  </si>
  <si>
    <t>[Tinoco, P.; Piedra Buena, A.; Zancada, M. C.; Almendros, G.] CSIC, Ctr Ciencias Medioambientales, Serrano 115B, Madrid 28006, Spain; [Sanz, J.] CSIC, Inst Quim Organ Gen, E-28006 Madrid, Spain</t>
  </si>
  <si>
    <t>Consejo Superior de Investigaciones Cientificas (CSIC); CSIC - Centro de Ciencias Medioambientales (CCMA); Consejo Superior de Investigaciones Cientificas (CSIC); CSIC - Instituto de Quimica Organica General (IQOG)</t>
  </si>
  <si>
    <t>Almendros, G (corresponding author), CSIC, Ctr Ciencias Medioambientales, Serrano 115B, Madrid 28006, Spain.</t>
  </si>
  <si>
    <t>humus@ccma.csic.es</t>
  </si>
  <si>
    <t>Piedra-Buena, Ana/AAB-2456-2019; Almendros, Gonzalo/K-5498-2019</t>
  </si>
  <si>
    <t>Piedra-Buena, Ana/0000-0002-7876-8840; Almendros, Gonzalo/0000-0001-6794-9825; Tinoco, Pilar/0000-0002-5891-2155</t>
  </si>
  <si>
    <t>Spanish Ministry of Science and Innovation (MICINN) [CGL2008-04296/BTE]; European Social Fund</t>
  </si>
  <si>
    <t>Spanish Ministry of Science and Innovation (MICINN)(Spanish Government); European Social Fund(European Social Fund (ESF))</t>
  </si>
  <si>
    <t>The authors thank the Spanish Ministry of Science and Innovation (MICINN) for the Project CGL2008-04296/BTE. Dr. Ana Piedra Buena was contracted under the I3P Program at CCMA-CSIC, with financial support from European Social Fund.</t>
  </si>
  <si>
    <t>0266-0032</t>
  </si>
  <si>
    <t>1475-2743</t>
  </si>
  <si>
    <t>SOIL USE MANAGE</t>
  </si>
  <si>
    <t>Soil Use Manage.</t>
  </si>
  <si>
    <t>10.1111/j.1475-2743.2010.00282.x</t>
  </si>
  <si>
    <t>643HI</t>
  </si>
  <si>
    <t>WOS:000281285800013</t>
  </si>
  <si>
    <t>Hrablay, I; Jelemensky, L'</t>
  </si>
  <si>
    <t>Hrablay, I.; Jelemensky, L'.</t>
  </si>
  <si>
    <t>Kinetic Study of the Thermochemical Degradation of Lignocellulosic Materials Based on TG-FTIR, Py-GC/MS and 13C NMR Experiments</t>
  </si>
  <si>
    <t>CHEMICAL AND BIOCHEMICAL ENGINEERING QUARTERLY</t>
  </si>
  <si>
    <t>kinetics; wood pyrolysis; mechanism; TG-FTIR; NMR; Py-GC/MS</t>
  </si>
  <si>
    <t>CELLULOSE PYROLYSIS; BIOMASS PYROLYSIS; MS ANALYSIS; PINE WOOD; MODEL; MECHANISM; DECOMPOSITION; TORREFACTION; EVOLUTION; HEMICELLULOSE</t>
  </si>
  <si>
    <t>Pyrolysis of a hardwood representative, beech sawdust (Fagus sylvatica), was investigated by thermogravimetry, a thermal analysis technique. A suitable kinetic approach for the determination of kinetic parameters was proposed. The model fitting method was used to optimize the kinetic parameters of the reaction pathways of the selected reaction mechanisms. The experiments were conducted starting from ambient temperature up to 600 degrees C using the following five heating rates: 2, 5, 10, 15, and 20 degrees C min(-1). FTIR, Py-GC/MS, C-13 NMR, and elemental analysis were also used to analyse the pyrolysis products. Differentiation among the reaction mechanisms of lignocellulosic material pyrolysis was performed. The three-step parallel mechanism containing an intermediate was the most suitable mechanism based on C-13 NMR analysis of solid residues prepared at the selected temperatures from 230-500 degrees C. The NMR results showed that the inclusion of an intermediate into the reaction scheme was a reasonable step. It was concluded that the intermediate was connected with the lignin structure.</t>
  </si>
  <si>
    <t>[Hrablay, I.; Jelemensky, L'.] Slovak Univ Technol Bratislava, Fac Chem &amp; Food Technol, Inst Chem &amp; Environm Engn, Dept Chem &amp; Biochem Engn, Radlinskeho 9, Bratislava 81237, Slovakia</t>
  </si>
  <si>
    <t>Slovak University of Technology Bratislava</t>
  </si>
  <si>
    <t>Jelemensky, L' (corresponding author), Slovak Univ Technol Bratislava, Fac Chem &amp; Food Technol, Inst Chem &amp; Environm Engn, Dept Chem &amp; Biochem Engn, Radlinskeho 9, Bratislava 81237, Slovakia.</t>
  </si>
  <si>
    <t>ludovit.jelemensky@stuba.sk</t>
  </si>
  <si>
    <t>Jelemensky, Ludovit/0000-0002-6627-9855</t>
  </si>
  <si>
    <t>Slovak Scientific Agency [VEGA 1/0757/13]; OP Research and Development of the project National Centre for Research and Application of Renewable Energy Sources [ITMS 26240120016]; Fund of European Regional Development</t>
  </si>
  <si>
    <t>Slovak Scientific Agency(Slovak Research and Development Agency); OP Research and Development of the project National Centre for Research and Application of Renewable Energy Sources; Fund of European Regional Development</t>
  </si>
  <si>
    <t>This work was supported by the Slovak Scientific Agency, Grant No. VEGA 1/0757/13 and by the OP Research and Development of the project National Centre for Research and Application of Renewable Energy Sources, ITMS 26240120016, co-financed by the Fund of European Regional Development.</t>
  </si>
  <si>
    <t>CROATIAN SOC CHEMICAL ENGINEERING TECHNOLOGY</t>
  </si>
  <si>
    <t>ZAGREB</t>
  </si>
  <si>
    <t>BERISLAVICEVA 6, PO BOX 123, HR-10000 ZAGREB, CROATIA</t>
  </si>
  <si>
    <t>0352-9568</t>
  </si>
  <si>
    <t>1846-5153</t>
  </si>
  <si>
    <t>CHEM BIOCHEM ENG Q</t>
  </si>
  <si>
    <t>Chem. Biochem. Eng. Q.</t>
  </si>
  <si>
    <t>10.15255/CABEQ.2015.2309</t>
  </si>
  <si>
    <t>Biotechnology &amp; Applied Microbiology; Engineering, Chemical</t>
  </si>
  <si>
    <t>Biotechnology &amp; Applied Microbiology; Engineering</t>
  </si>
  <si>
    <t>DZ9KY</t>
  </si>
  <si>
    <t>Green Submitted, Green Published, gold</t>
  </si>
  <si>
    <t>WOS:000386195200008</t>
  </si>
  <si>
    <t>Huang, Y; Stankiewicz, BA; Eglinton, G; Snape, CE; Evans, B; Latter, PM; Ineson, P</t>
  </si>
  <si>
    <t>Monitoring biomacromolecular degradation of Calluna vulgaris in a 23 year field experiment using solid state 13C-NMR and pyrolysis-GC/MS</t>
  </si>
  <si>
    <t>CHROMATOGRAPHY MASS-SPECTROMETRY; GAS-CHROMATOGRAPHY; SUBBITUMINOUS COAL; ORGANIC-MATTER; LIGNIN; WOOD; PEAT; NMR; PEATIFICATION; COALIFICATION</t>
  </si>
  <si>
    <t>The qualitative and quantitative changes in lignin, polysaccharide, aliphatic, cutin and protein biomacromolecules in Calluna vulgaris shoots collected at three intervals (initial 0.5 y, 7 y and 23 y) in a field decomposition experiment have been investigated using quantitative solid slate C-13 nuclear magnetic resonance (NMR) spectroscopy and pyrolysis-gas chromatography/mass spectrometry (Py-GC/MS). Protein showed rapid decomposition with virtually none remaining after 7 y. The absolute weight losses of the other macromolecules after 23 y in the field show the sequence: polysaccharides &gt; aliphatics/cutin &gt; lignin. However, relative decomposition rates varied significantly during each interval, with polysaccharides and aliphatic/cutin being the highest in the first and second intervals, respectively, and polysaccharides being the lowest in the final interval. Py-GC/MS provided evidence that part of the remaining polysaccharides in the 23 y decomposed litter can be attributed to microbial production. Degradation of lignin is shown as progressive oxidation of alcoholic functions into the corresponding ketones or aldehydes and preferential degradation of syringyl over guaiacyl moieties. An unusual preferential removal of p-coumaric acid units over syringyl and guaiacyl units was observed, probably due to selective hydrolysis of its ester bond with lignin moieties either enzymatically by specific microorganisms or chemically. The specific soil environment with its low temperature, high rainfall and high acidity appears to limit microbial activities and leads to accumulation of carbon below ground. (C) 1998 Elsevier Science Ltd. All rights reserved.</t>
  </si>
  <si>
    <t>Univ Bristol, Dept Geol, Biogeochem Res Ctr, Bristol BS8 1RJ, Avon, England; Univ Bristol, Sch Chem, Environm &amp; Analyt Chem Sect, Bristol BS8 1TS, Avon, England; Univ Strathclyde, Dept Pure &amp; Appl Chem, Glasgow G1 1XL, Lanark, Scotland; Inst Terr Ecol, Merlewood Res Stn, Grange Sands LA11 6JU, Cumbria, England</t>
  </si>
  <si>
    <t>University of Bristol; University of Bristol; University of Strathclyde; UK Centre for Ecology &amp; Hydrology (UKCEH)</t>
  </si>
  <si>
    <t>Huang, Y (corresponding author), Univ Bristol, Dept Geol, Biogeochem Res Ctr, Wills Mem Bldg, Bristol BS8 1RJ, Avon, England.</t>
  </si>
  <si>
    <t>Snape, Colin/0000-0002-6671-8766</t>
  </si>
  <si>
    <t>10.1016/S0038-0717(97)00234-4</t>
  </si>
  <si>
    <t>102DD</t>
  </si>
  <si>
    <t>WOS:000074907200005</t>
  </si>
  <si>
    <t>Bardet, M; Hediger, S; Gerbaud, G; Gambarelli, S; Jacquot, JF; Foray, MF; Gadelle, A</t>
  </si>
  <si>
    <t>Bardet, Michel; Hediger, Sabine; Gerbaud, Guillaume; Gambarelli, Serge; Jacquot, Jean F.; Foray, Marie F.; Gadelle, Andree</t>
  </si>
  <si>
    <t>Investigation with 13C NMR, EPR and magnetic susceptibility measurements of char residues obtained by pyrolysis of biomass</t>
  </si>
  <si>
    <t>chars; pyrolysis; pyrolytic carbon; nuclear magnetic resonance; electron paramagnetic resonance</t>
  </si>
  <si>
    <t>SOLID-STATE NMR; ENERGY-PRODUCTION; WOOD; SPECTRA; DECOMPOSITION; GASIFICATION; TECHNOLOGIES; SPECTROSCOPY; CELLULOSE; PRODUCTS</t>
  </si>
  <si>
    <t>Biomass pyrolysis for the production of fuels and chemicals is certainly one of the most promising strategies to replace petro-chemical polymers. Generally the biomass is first pyrolysed using temperature up to 700 degrees C to obtained vapors that are further cracked using catalysts. The catalyst can be poisoned by tars that are formed during the pyrolysis step and that are entrained with the vapor. In order to understand and model the behaviour of the biomass during such a process, a complete structural study of the chars was performed with high-resolution solid-state C-13, EPR, and susceptibility measurements. The origin of biomass does not affect the nature of the solid residues that are formed during the thermal treatment. They all loose their ligno-cellulosic structure and are transformed to polycyclic material with a preponderance of aromatic structures with proton amounts that decrease drastically as the temperature of treatment increases. The presence of unpaired electrons is undoubtedly indicated with EPR spectroscopy. Most of metallic compounds found in the solid residues are easily removed by a mild acidic treatment. It indicates that they are not intercalated inside the polycyclic plans. The occurrence of ferri/ferromagnetic parts has been clearly shown. Their origin is probably exogenous. The study has revealed some non-classical and unexpected features of the NMR spectra that are presented and discussed in relation to the structural properties of the pyrolysed biomass. (c) 2007 Elsevier Ltd. All rights reserved.</t>
  </si>
  <si>
    <t>CEA, CEA UJF, Lab Chim Inorgan &amp; Biol, UMR E3,Dept Rech Fondamentale Mat Condensee, F-38054 Grenoble 9, France; Ecole Normale Super Lyon, Lab Rech Convent CEA DSM 0432, CNRS ENS, UMR 5182,Lab Chim, F-69364 Lyon, France</t>
  </si>
  <si>
    <t>UDICE-French Research Universities; Communaute Universite Grenoble Alpes; Universite Grenoble Alpes (UGA); CEA; Centre National de la Recherche Scientifique (CNRS); CNRS - Institute of Chemistry (INC); Ecole Normale Superieure de Lyon (ENS de LYON); CEA</t>
  </si>
  <si>
    <t>Bardet, M (corresponding author), CEA, CEA UJF, Lab Chim Inorgan &amp; Biol, UMR E3,Dept Rech Fondamentale Mat Condensee, F-38054 Grenoble 9, France.</t>
  </si>
  <si>
    <t>michel.bardet@cea.fr</t>
  </si>
  <si>
    <t>Gerbaud, Guillaume/G-1806-2010; Hediger, Sabine/ABB-4899-2021</t>
  </si>
  <si>
    <t>Gerbaud, Guillaume/0000-0002-7320-9839; Hediger, Sabine/0000-0001-5416-8405</t>
  </si>
  <si>
    <t>12-13</t>
  </si>
  <si>
    <t>10.1016/j.fuel.2006.12.025</t>
  </si>
  <si>
    <t>202CW</t>
  </si>
  <si>
    <t>WOS:000248880600032</t>
  </si>
  <si>
    <t>Sertkaya, S; Arslan, R; Tozluoglu, A; Fidan, H; Erol, O; Uenal, HI; Candan, Z</t>
  </si>
  <si>
    <t>Sertkaya, Selva; Arslan, Recai; Tozluoglu, Ayhan; Fidan, Hakan; Erol, Oezlem; uenal, Halil Ibrahim; Candan, Zeki</t>
  </si>
  <si>
    <t>The effect of different enzymatic pretreatment processes on the production of nanocellulose from wheat straw</t>
  </si>
  <si>
    <t>JOURNAL OF THE FACULTY OF ENGINEERING AND ARCHITECTURE OF GAZI UNIVERSITY</t>
  </si>
  <si>
    <t>Wheat straw; Pretreatment; Enzymatic hydrolysis; CNF; Homogenization</t>
  </si>
  <si>
    <t>NANOFIBRILLATED CELLULOSE; REMOVAL; OPTIMIZATION; SUSPENSIONS; EXTRACTION; ADSORBENT; FIBRILS; FIBER; DYES; PULP</t>
  </si>
  <si>
    <t>Purpose: The purpose of this study is to investigate the changes in the chemical, morphological, thermal and rheological properties of nanocellulose (CNF) obtained after different enzymatic pretreatments applied to soda-NaBH4 bleached pulp fibers of wheat straw and homogenization process as shown in Figure A.Theory and Methods: Soda-NaBH4 method was used for pulping of wheat straws and then bleaching process were carried out. Fiber production was carried out in the reactor and chlorite bleaching process was applied to the soda-NaBH4 pulp fibers obtained after the pulping stage. Viscosity and kappa numbers of the fibers were determined before and after the bleaching process. Chemical analyzes (HPLC) of the fibers were also carried out before and after the bleaching process. Afterwards, the fibers obtained by using Pulpzyme HC 2500 and Celluclast 1.5 L commercial enzymes were pretreated. The processes of reducing the fibers obtained after enzymatic treatment to micro and nano size were carried out using a high pressure homogenizer. Chemical (HPLC, FTIR, 13C-CP/MAS NMR), morphological (SEM), thermal (TGA, DSC) and rheological properties of all were determined. Results: HPLC analyzes recorded after enzymatic pretreatment showed that Pulpzyme HC 2500 enzyme was very effective on xylose and Celluclast 1.5 L enzyme was very effective on glucose and more carbohydrates were removed from the structure with increasing enzyme concentrations. In FTIR analysis, a slight decrease in the permeability intensities of the peaks was observed in general, depending on the change in the physical structure of the fibers and the decrease in the surface area dimensions. 13C-NMR analyzes revealed that the crystal/amorphous structure changed. Rheology analyzes revealed that as a result of the applied treatments, the tension between the fibers decreased, the viscosity values decreased, and therefore the samples showed shear thinning behavior. On the other hand, SEM images revealed that the fibers were homogeneously (fully) reduced to nano size as a result of the homogenization. Thermal analyzes revealed that the decomposition temperature of the samples obtained decreased due to the decrease in the crystalline ratio in the polymer structure as a result of the glucose units being affected.Conclusion: In this study, Pulpzyme HC 2500 and Celluclast 1.5 L commercial enzymes used in CNF production and showed comparable results with traditionally used enzymes. It has been observed that higher quality CMF/CNF products can be produced, especially with the use of Celluclast 1.5 L enzyme.</t>
  </si>
  <si>
    <t>[Sertkaya, Selva; Arslan, Recai] Dtizce Univ, Recycling Agr Wastes Ind Applicat &amp; Res Ctr, TR-81620 Duzce, Turkiye; [Tozluoglu, Ayhan] Dtizce Univ, Fac Forest, Forest Ind Engn Dept, TR-81620 Dtizce, Turkiye; [Fidan, Hakan] Izmir Katip Celebi Univ, Fac Forest, Forest Ind Engn Dept, TR-35620 Izmir, Turkiye; [Erol, Oezlem; uenal, Halil Ibrahim] Gazi Univ, Fac Sci, Dept Chem, TR-06560 Ankara, Turkiye; [Candan, Zeki] Istanbul Univ, Fac Forest, Forest Ind Engn Dept, TR-34473 Istanbul, Turkiye</t>
  </si>
  <si>
    <t>Izmir Katip Celebi University; Gazi University; Istanbul University</t>
  </si>
  <si>
    <t>Sertkaya, S (corresponding author), Dtizce Univ, Recycling Agr Wastes Ind Applicat &amp; Res Ctr, TR-81620 Duzce, Turkiye.</t>
  </si>
  <si>
    <t>selvasertkaya@duzce.edu.tr</t>
  </si>
  <si>
    <t>Erol, Ozlem/GNM-5984-2022</t>
  </si>
  <si>
    <t>Erol, Ozlem/0000-0003-2156-537X</t>
  </si>
  <si>
    <t>GAZI UNIV, FAC ENGINEERING ARCHITECTURE</t>
  </si>
  <si>
    <t>ANKARA</t>
  </si>
  <si>
    <t>BAYAR BULVARI, MALTEPE, ANKARA, 06570, TURKEY</t>
  </si>
  <si>
    <t>1300-1884</t>
  </si>
  <si>
    <t>1304-4915</t>
  </si>
  <si>
    <t>J FAC ENG ARCHIT GAZ</t>
  </si>
  <si>
    <t>J. Fac. Eng. Archit. Gazi Univ.</t>
  </si>
  <si>
    <t>10.17341/gazimmfd.981836</t>
  </si>
  <si>
    <t>Engineering, Multidisciplinary</t>
  </si>
  <si>
    <t>Engineering</t>
  </si>
  <si>
    <t>E3WG3</t>
  </si>
  <si>
    <t>WOS:000974876000006</t>
  </si>
  <si>
    <t>Karrasch, A; Jäger, C; Saake, B; Potthast, A; Rosenau, T</t>
  </si>
  <si>
    <t>Karrasch, Andrea; Jaeger, Christian; Saake, Bodo; Potthast, Antje; Rosenau, Thomas</t>
  </si>
  <si>
    <t>Solid-state NMR studies of methyl celluloses. Part 2: Determination of degree of substitution and O-6 vs. O-2/O-3 substituent distribution in commercial methyl cellulose samples</t>
  </si>
  <si>
    <t>CELLULOSE</t>
  </si>
  <si>
    <t>Methyl cellulose; Solid-state NMR; C-13 CPMAS NMR; Rotor-synchronized echo sequence; Substituent distribution; Substitution pattern; Degree of substitution</t>
  </si>
  <si>
    <t>Solid state NMR spectroscopy was applied to determine the overall degree of substitution (DS) and the degrees of substitution at C-6 (DSC-6) and C-2/3 (DSC-2/3). Four commercial methyl cellulose samples were used, having a DS between 0.51 and 1.96 as determined by wet-chemical analysis. The strategy and optimization of the NMR data acquisition as well as the data evaluation procedures are explained in detail. Optimization of the approach mainly comprised (a) maximizing the signal by choice of NMR probe, MAS spinning frequency and B (0) field, (b) minimizing the measurement time by a Torchia-type experiment and (c) suppressing probe background by rotor-synchronized echo detection. Data evaluation used simply the integration of three different spectral ranges in the C-13 NMR spectrum. The results of the experiments were in good agreement with the wet-chemical data. The NMR approach takes about the same analysis time as the conventional hydrolysis/chromatography analysis. However, it is a generally applicable and simple alternative without need for an extended sample preparation which is most useful if wet-chemical/chromatographic analyses are undesired or unavailable. Further studies have to concentrate on the validation of the analytical method and application to a larger sample array.</t>
  </si>
  <si>
    <t>[Karrasch, Andrea; Jaeger, Christian] BAM Fed Inst Mat Res &amp; Testing, D-12489 Berlin, Germany; [Saake, Bodo] Fed Res Ctr Forestry &amp; Forest Prod, Inst Wood Chem &amp; Chem Technol Wood, D-21002 Hamburg, Germany; [Potthast, Antje; Rosenau, Thomas] Univ Nat Resources &amp; Appl Life Sci Vienna, Dept Chem, A-1190 Vienna, Austria</t>
  </si>
  <si>
    <t>Federal Institute for Materials Research &amp; Testing; University of Natural Resources &amp; Life Sciences, Vienna</t>
  </si>
  <si>
    <t>Jäger, C (corresponding author), BAM Fed Inst Mat Res &amp; Testing, Richard Willstaetter Str 11, D-12489 Berlin, Germany.</t>
  </si>
  <si>
    <t>christian.jaeger@bam.de; thomas.rosenau@boku.ac.at</t>
  </si>
  <si>
    <t>Potthast, Antje/Q-2816-2017</t>
  </si>
  <si>
    <t>Potthast, Antje/0000-0003-1981-2271; Rosenau, Thomas/0000-0002-6636-9260</t>
  </si>
  <si>
    <t>Austrian Fonds zur Forderung der wissenschaftlichen Forschung [P-17426]; Austrian Christian-Doppler-Forschungsgesellschaft</t>
  </si>
  <si>
    <t>Austrian Fonds zur Forderung der wissenschaftlichen Forschung(Austrian Science Fund (FWF)); Austrian Christian-Doppler-Forschungsgesellschaft</t>
  </si>
  <si>
    <t>The financial support of the Austrian Fonds zur Forderung der wissenschaftlichen Forschung, project P-17426, and of the Austrian Christian-Doppler-Forschungsgesellschaft (CD lab Advanced cellulose chemistry and analytics'') is gratefully acknowledged.</t>
  </si>
  <si>
    <t>0969-0239</t>
  </si>
  <si>
    <t>1572-882X</t>
  </si>
  <si>
    <t>Cellulose</t>
  </si>
  <si>
    <t>10.1007/s10570-009-9304-2</t>
  </si>
  <si>
    <t>Materials Science, Paper &amp; Wood; Materials Science, Textiles; Polymer Science</t>
  </si>
  <si>
    <t>Materials Science; Polymer Science</t>
  </si>
  <si>
    <t>527NK</t>
  </si>
  <si>
    <t>WOS:000272373600020</t>
  </si>
  <si>
    <t>Ribca, I; Jawerth, ME; Brett, CJ; Lawoko, M; Schwartzkopf, M; Chumakov, A; Roth, SV; Johansson, M</t>
  </si>
  <si>
    <t>Ribca, Iuliana; Jawerth, Marcus E.; Brett, Calvin J.; Lawoko, Martin; Schwartzkopf, Matthias; Chumakov, Andrei; Roth, Stephan, V; Johansson, Mats</t>
  </si>
  <si>
    <t>Exploring the Effects of Different Cross-Linkers on Lignin-Based Thermoset Properties and Morphologies</t>
  </si>
  <si>
    <t>ACS SUSTAINABLE CHEMISTRY &amp; ENGINEERING</t>
  </si>
  <si>
    <t>Kraft lignin; Solvent fractionation; Selective allylation; Thiol-ene thermoset; Mechanical properties; Small- and wide-angle X-ray scattering</t>
  </si>
  <si>
    <t>The search for sustainable material solutions has put lignin as one of the prime candidates for aromatic building blocks in macromolecular materials. The present study aimed to demonstrate how lignin-based thermoset resins can be utilized in combination with different cross-linkers. Kraft lignin was used to produce thermosets with tunable mechanical and morphological properties. The lignin-based thermosets were obtained via a thermally induced thiol-ene reaction. The first part of this work was focused on Kraft lignin solvent fractionation and chemical modification of the ethanol soluble fraction. Chemical analysis indicated that the allylation process was selective toward phenolic hydroxyl groups. SAXS and SEM studies demonstrated that solvent fractionation and allylation processes affected the molecular and nanoscale morphological characteristics of lignin. The second part's focus was on how the properties of thermosets can be tuned by using three different cross-linkers. The dynamic mechanical and morphological properties of three different thermosets were investigated via DMA, SAXS, and WAXS techniques. The three different thermosets exhibit similar molecular morphology but different storage modulus and glass transition temperature. In this work, it was shown that despite lignin's heterogeneity it was possible to produce thermosetting materials with tunable properties.</t>
  </si>
  <si>
    <t>[Ribca, Iuliana; Jawerth, Marcus E.; Brett, Calvin J.; Johansson, Mats] KTH Royal Inst Technol, Dept Fiber &amp; Polymer Technol, Wallenberg Wood Sci Ctr WWSC, Div Coating Technol, SE-10044 Stockholm, Sweden; [Ribca, Iuliana; Jawerth, Marcus E.; Roth, Stephan, V; Johansson, Mats] KTH Royal Inst Technol, Dept Fiber &amp; Polymer Technol, Div Coating Technol, SE-10044 Stockholm, Sweden; [Brett, Calvin J.] KTH Royal Inst Technol, Dept Engn Mech, SE-10044 Stockholm, Sweden; [Brett, Calvin J.; Schwartzkopf, Matthias; Chumakov, Andrei; Roth, Stephan, V] Deutsch Elektronen Synchrotron DESY, D-22607 Hamburg, Germany; [Lawoko, Martin] KTH Royal Inst Technol, Wallenberg Wood Sci Ctr WWSC, Dept Fiber &amp; Polymer Technol, SE-10044 Stockholm, Sweden</t>
  </si>
  <si>
    <t>Royal Institute of Technology; Royal Institute of Technology; Royal Institute of Technology; Helmholtz Association; Deutsches Elektronen-Synchrotron (DESY); Royal Institute of Technology</t>
  </si>
  <si>
    <t>Johansson, M (corresponding author), KTH Royal Inst Technol, Dept Fiber &amp; Polymer Technol, Wallenberg Wood Sci Ctr WWSC, Div Coating Technol, SE-10044 Stockholm, Sweden.;Johansson, M (corresponding author), KTH Royal Inst Technol, Dept Fiber &amp; Polymer Technol, Div Coating Technol, SE-10044 Stockholm, Sweden.</t>
  </si>
  <si>
    <t>matskg@kth.se</t>
  </si>
  <si>
    <t>Lawoko, Martin/ABF-1034-2021; Johansson, Mats/G-3085-2010; Brett, Calvin/AAS-1056-2020</t>
  </si>
  <si>
    <t>Lawoko, Martin/0000-0002-8614-6291; Brett, Calvin/0000-0001-5789-6299; Schwartzkopf, Matthias/0000-0002-2115-9286; Chumakov, Andrei/0000-0003-3195-9356; Ribca, Iuliana/0000-0002-8127-9183; Roth, Stephan/0000-0002-6940-6012; Johansson, Mats/0000-0003-3201-5138</t>
  </si>
  <si>
    <t>Knut and Alice Wallenberg Foundation through the Wallenberg Wood Science Center at KTH Royal Institute of Technology; DESY strategic fund (DSF)</t>
  </si>
  <si>
    <t>The research has been funded by the Knut and Alice Wallenberg Foundation through the Wallenberg Wood Science Center at KTH Royal Institute of Technology. The authors acknowledge DESY (Hamburg, Germany), a member of the Helmholtz Association HGF, for the provision of experimental facilities. Parts of this research were carried out at P03 beamline at PETRA III. C.J.B. and S.V.R. acknowledge financial support from the DESY strategic fund (DSF) under the grant Investigation of processes for spraying and spray-coating of hybrid cellulose-based nanostructures. The authors would like to thank X-Spectrum GmbH for the support in installing the LAMBDA 4.5M and Dr. Andre ' Rothkirch (DESY) for IT support. The authors acknowledge the Treesearch Research Infrastructure and Jasna Stevanic and Tomas Larsson from RISE for the support with the CP/MAS 13C NMR analysis. We thank Prof. Dan Zenkert (KTH Royal Institute of Technology) for helpful discussions on the tensile test measurements and Yi Yang (KTH Royal Institute of Technology) for the ICP-OES measurements. We would also like to thank Anastasia Riazanova and Ce ' line Montanari (KTH Royal Institute of Technology) for their valuable suggestions during the SEM measurements.</t>
  </si>
  <si>
    <t>2168-0485</t>
  </si>
  <si>
    <t>ACS SUSTAIN CHEM ENG</t>
  </si>
  <si>
    <t>ACS Sustain. Chem. Eng.</t>
  </si>
  <si>
    <t>FEB 1</t>
  </si>
  <si>
    <t>10.1021/acssuschemeng.0c07580</t>
  </si>
  <si>
    <t>Chemistry, Multidisciplinary; Green &amp; Sustainable Science &amp; Technology; Engineering, Chemical</t>
  </si>
  <si>
    <t>Chemistry; Science &amp; Technology - Other Topics; Engineering</t>
  </si>
  <si>
    <t>QG9UO</t>
  </si>
  <si>
    <t>Green Published, hybrid</t>
  </si>
  <si>
    <t>WOS:000617925200026</t>
  </si>
  <si>
    <t>Ertani, A; Francioso, O; Ferrari, E; Schiavon, M; Nardi, S</t>
  </si>
  <si>
    <t>Ertani, Andrea; Francioso, Ornella; Ferrari, Erika; Schiavon, Michela; Nardi, Serenella</t>
  </si>
  <si>
    <t>Spectroscopic-Chemical Fingerprint and Biostimulant Activity of a Protein-Based Product in Solid Form</t>
  </si>
  <si>
    <t>MOLECULES</t>
  </si>
  <si>
    <t>antioxidants; FTIR; C-13 CPMAS NMR; HR MAS NMR</t>
  </si>
  <si>
    <t>PLANT BIOSTIMULANTS; BIOLOGICAL-ACTIVITY; FOLIAR APPLICATIONS; FRUIT-QUALITY; HYDROLYSATE; GROWTH; L.; SUBSTANCES; EXTRACTS; INCREASES</t>
  </si>
  <si>
    <t>A solid biostimulant (AA309) obtained through thermobaric hydrolysis applied on trimmings and shavings of bovine hides tanned with wet-blue technology was chemically characterized, and its effects in maize (Zea mays L.) were evaluated. AA309 contained 13.60% total nitrogen (N), mainly in organic forms (13.40%), and several amino acids, especially lysine, phenylalanine, glycine, aspartate, and isoleucine. AA309 was further analyzed using Fourier Transform Infrared (FT-IR) spectroscopy, which revealed the presence of amide I and amide II bands, indicative of peptide structures. When supplied to maize plants for 15 days at two N dosages (2.1 or 4.2 mg/kg), AA309 induced positive physiological responses, likely because of its content in amino acids functioning as signaling molecules. The low dosage was the most effective in improving leaf (+24%) and root (+98%) dry weight, photosynthetic activity (+70%), and accumulation of N (+80%), proteins (+65-75%) and antioxidants (+60%). Spectroscopic analyses (Solid-state Cross-Polarization Magic Angle Spinning Carbon-13 Nuclear Magnetic Resonance, CP/MAS C-13-NMR, and High resolution-magic angle spinning nuclear magnetic resonance, HR-MAS NMR) on plant tissues revealed the increase in proteins, lignin structures and cutin in AA309-treated plants compared to untreated plants. Our results indicate that AA309 could be used as a valuable biostimulant in agriculture.</t>
  </si>
  <si>
    <t>[Ertani, Andrea; Schiavon, Michela; Nardi, Serenella] Univ Padua, Dipartimento Agron Anim Alimenti Risorse Nat &amp; Am, Viale Univ 16, I-35020 Padua, Italy; [Francioso, Ornella] Univ Bologna, Dipartimento Sci &amp; Tecnol Agroalimentari DISTAL, Viale Fanin 40, I-40127 Bologna, Italy; [Ferrari, Erika] Univ Modena &amp; Reggio Emilia, Dipartimento Sci Chim &amp; Geol, Via Campi 103, I-41125 Modena, Italy</t>
  </si>
  <si>
    <t>University of Padua; University of Bologna; Universita di Modena e Reggio Emilia</t>
  </si>
  <si>
    <t>Ertani, A (corresponding author), Univ Padua, Dipartimento Agron Anim Alimenti Risorse Nat &amp; Am, Viale Univ 16, I-35020 Padua, Italy.</t>
  </si>
  <si>
    <t>andrea.ertani@unipd.it; ornella.francioso@unibo.it; erika.ferrari@unimore.it; michela.schiavon@unipd.it; serenella.nardi@unipd.it</t>
  </si>
  <si>
    <t>ertani, andrea/AAV-4693-2020; Ferrari, Erika/F-7742-2012</t>
  </si>
  <si>
    <t>Ferrari, Erika/0000-0001-7627-2502; Nardi, Serenella/0000-0002-7851-0065; FRANCIOSO, ORNELLA/0000-0003-0643-7441; SCHIAVON, MICHELA/0000-0001-8817-5515; ertani, andrea/0000-0002-7818-2997</t>
  </si>
  <si>
    <t>ILSA S.p.A., Arzignano (VI), Italy</t>
  </si>
  <si>
    <t>This research was funded by ILSA S.p.A., Arzignano (VI), Italy.</t>
  </si>
  <si>
    <t>1420-3049</t>
  </si>
  <si>
    <t>Molecules</t>
  </si>
  <si>
    <t>10.3390/molecules23051031</t>
  </si>
  <si>
    <t>Biochemistry &amp; Molecular Biology; Chemistry, Multidisciplinary</t>
  </si>
  <si>
    <t>Biochemistry &amp; Molecular Biology; Chemistry</t>
  </si>
  <si>
    <t>GJ3NX</t>
  </si>
  <si>
    <t>WOS:000435204000046</t>
  </si>
  <si>
    <t>Euring, M; Trojanowski, J; Kharazipour, A</t>
  </si>
  <si>
    <t>Euring, Markus; Trojanowski, Jerzy; Kharazipour, Alireza</t>
  </si>
  <si>
    <t>Laccase-Mediator Catalyzed Modification of Wood Fibers: Studies on the Reaction Mechanism and Making of Medium-Density Fiberboard</t>
  </si>
  <si>
    <t>FOREST PRODUCTS JOURNAL</t>
  </si>
  <si>
    <t>FORMALDEHYDE; OXIDATION; SYSTEMS</t>
  </si>
  <si>
    <t>Owing to the constant increase of prices of the process for petrochemical resin and the possibility of harmful formaldehyde emissions from industrial produced medium-density fiberboards (MDF), enzymatic binder systems are discussed as an environmentally friendly alternative for gluing lignocelluloses such as wood fibers. In this work laccase-mediator systems (LMSs) were used to activate the lignin on wood fiber surfaces. Two different mediators were tested, vanillic acid (VAN) and 4-hydroxybenzoic acid (}IBA), of which HBA performed best. Carbon-13 nuclear magnetic resonances (C-13-NMR) and electron spin resonances (ESR) of LMS-treated thermomechanical pulp (TMP) fibers were determined for qualitative and quantitative analysis of lignin activation. Analysis outputs were transferred to produce MDF using a dry process. 13C-NMR revealed more structural changes in the wood fibers using LMS with HBA than LMS with VAN. ESR spectroscopy indicated a higher amount of phenoxy radicals after treatment with LMS containing HBA as a mediator. The data correlated well with the quality of MDF. The best mechanical technological properties were achieved by using HBA within the LMS, so that the European Norms could be fulfilled. But VAN also performed well, which showed a high potential to produce ecofriendly MDF by using LMSs in the future.</t>
  </si>
  <si>
    <t>[Euring, Markus; Trojanowski, Jerzy; Kharazipour, Alireza] Univ Gottingen, Fac Forest Sci &amp; Forest Ecol, Busgen Inst, Dept Mol Wood Biotechnol &amp; Tech Mycol, D-37073 Gottingen, Germany</t>
  </si>
  <si>
    <t>University of Gottingen</t>
  </si>
  <si>
    <t>Euring, M (corresponding author), Univ Gottingen, Fac Forest Sci &amp; Forest Ecol, Busgen Inst, Dept Mol Wood Biotechnol &amp; Tech Mycol, D-37073 Gottingen, Germany.</t>
  </si>
  <si>
    <t>meuring@gwdg.de; jtrojan@gwdg.de; akharaz@gwdg.de</t>
  </si>
  <si>
    <t>Euring, Markus/0000-0001-5016-1740</t>
  </si>
  <si>
    <t>Deutsche Forschungsgemeinschaft (DFG) [EU 124/2-1]</t>
  </si>
  <si>
    <t>Deutsche Forschungsgemeinschaft (DFG)(German Research Foundation (DFG))</t>
  </si>
  <si>
    <t>This work was supported by the Deutsche Forschungsgemeinschaft (DFG), grant EU 124/2-1 to M.E.</t>
  </si>
  <si>
    <t>FOREST PRODUCTS SOC</t>
  </si>
  <si>
    <t>2801 MARSHALL COURT, MADISON, WI 53705-2295 USA</t>
  </si>
  <si>
    <t>0015-7473</t>
  </si>
  <si>
    <t>FOREST PROD J</t>
  </si>
  <si>
    <t>For. Prod. J.</t>
  </si>
  <si>
    <t>10.13073/FPJ-D-12-00075</t>
  </si>
  <si>
    <t>256BD</t>
  </si>
  <si>
    <t>WOS:000327283800008</t>
  </si>
  <si>
    <t>Raguraj, S; Kasim, S; Jaafar, NM; Nazli, MH; Amali, RKA</t>
  </si>
  <si>
    <t>Raguraj, Sriharan; Kasim, Susilawati; Jaafar, Noraini Md; Nazli, Muhamad Hazim; Amali, Rathnasekara Kuruppu Arachchige</t>
  </si>
  <si>
    <t>A comparative study of tea waste derived humic-like substances with lignite-derived humic substances on chemical composition, spectroscopic properties and biological activity</t>
  </si>
  <si>
    <t>Tea waste; Humic substances; Lignite; FTIR; C-13 CPMAS NMR; Biostimulation</t>
  </si>
  <si>
    <t>FULVIC-ACIDS; PLANT-GROWTH; SOIL; EXTRACTS; QUALITY</t>
  </si>
  <si>
    <t>Emerging demand for humic substances escalated the short supply of coal-related resources from which humic substances are extracted in large quantities for various applications. Production of humic-like substances from lignocellulosic waste materials similar in structural and functional properties to humic substances has gained interest recently. Tea waste is a by-product from tea manufacturing factories enriched in lignocellulose is used to extract two types of humic fractions. One fraction has purified humic-like acid (HLA), and the other has unpurified humic and fulvic acids called as humic-like substances (HLS). Elemental composition, spectroscopic (C-13 CPMAS NMR and FTIR) properties, and biological activity of tea waste derived humic-like substances (TWDHLS) were compared with commercially available humic acid (CHA) extracted from lignite. Elemental analysis and FTIR characterization showed slight differences between HLA and HLS, while NMR results revealed that both have similar carbon distribution and are abundant in cellulosic polysaccharides and lignin derivatives. The presence of more stable compounds in TWDHLS contribute to its recalcitrant nature. NMR spectra of CHA significantly varied with TWDHLS and were rich in aliphatic compounds. The biological activity of TWDHLS and CHA was studied at five different concentrations (0, 20, 40, 80, and 160 mg L-1). The results show that soil application TWDHLS at 80 mg L-1 concentration showed better results on the growth of tea nursery plants similar to CHA, contrasting to the variation in their structural properties. Our findings revealed that TWDHLS could be used not only as a potential plant biostimulant but also as a better substitute for humic substances.</t>
  </si>
  <si>
    <t>[Raguraj, Sriharan; Kasim, Susilawati; Jaafar, Noraini Md] Univ Putra Malaysia, Fac Agr, Dept Land Management, Serdang 43400, Malaysia; [Raguraj, Sriharan; Amali, Rathnasekara Kuruppu Arachchige] Tea Res Inst Sri Lanka, Soils &amp; Plant Nutr Div, Talawakelle 22100, Sri Lanka; [Nazli, Muhamad Hazim] Univ Putra Malaysia, Fac Agr, Dept Crop Sci, Serdang 43400, Malaysia</t>
  </si>
  <si>
    <t>Universiti Putra Malaysia; Universiti Putra Malaysia</t>
  </si>
  <si>
    <t>Kasim, S (corresponding author), Univ Putra Malaysia, Fac Agr, Dept Land Management, Serdang 43400, Malaysia.</t>
  </si>
  <si>
    <t>susilawati@upm.edu.my</t>
  </si>
  <si>
    <t>RKA, Amali/HSD-6299-2023; Raguraj, Sriharan/ABH-5956-2022</t>
  </si>
  <si>
    <t>RKA, Amali/0000-0001-7158-6836;</t>
  </si>
  <si>
    <t>Ministry of Higher Education Malaysia Grant (FRGS) [5524987]; Sri Lanka Council for the Agricultural Research Policy (SLCARP)</t>
  </si>
  <si>
    <t>Ministry of Higher Education Malaysia Grant (FRGS); Sri Lanka Council for the Agricultural Research Policy (SLCARP)</t>
  </si>
  <si>
    <t>The authors acknowledge the financial support gratefully from the Ministry of Higher Education Malaysia Grant (FRGS) 5524987 and Sri Lanka Council for the Agricultural Research Policy (SLCARP) for a PhD scholarship.</t>
  </si>
  <si>
    <t>10.1007/s11356-022-20060-0</t>
  </si>
  <si>
    <t>APR 2022</t>
  </si>
  <si>
    <t>4E4MH</t>
  </si>
  <si>
    <t>WOS:000782721100003</t>
  </si>
  <si>
    <t>Scotti, R; Pane, C; Spaccini, R; Palese, AM; Piccolo, A; Celano, G; Zaccardelli, M</t>
  </si>
  <si>
    <t>Scotti, Riccardo; Pane, Catello; Spaccini, Riccardo; Palese, Assunta Maria; Piccolo, Alessandro; Celano, Giuseppe; Zaccardelli, Massimo</t>
  </si>
  <si>
    <t>On-farm compost: a useful tool to improve soil quality under intensive farming systems</t>
  </si>
  <si>
    <t>Organic amendment; Enzyme activity; NMR spectra; Soil organic carbon; Soil salinity</t>
  </si>
  <si>
    <t>ORGANIC-MATTER; MICROBIAL COMMUNITIES; ENZYME-ACTIVITIES; AMENDMENTS; DIVERSITY; CARBON; RESPIRATION; FERTILIZERS; MANAGEMENT; RESIDUES</t>
  </si>
  <si>
    <t>Conventional agriculture that uses extensive tillage without organic inputs to soils can cause a degradation in soil quality. The improvement of soil organic matter (SOM) content can be achieved through the use of organic amendments. Application of organic amendments, such as compost, is a reliable tool to improve soil quality. On-farm composting is an ecological technology and can be used to recycle agricultural waste materials, such as animal manure or crop residues, that can be incorporated into the soil to improve soil quality. Therefore, the objective of this work was to characterize, by CPMAS-NMR spectroscopy and chemical properties, a commercial organic waste compost and an on-farm compost and, then, to compare their use as organic amendments on soil quality. A greenhouse study on intensive agricultural soils of Southern Italy was done. The following amendments, as soil treatment, were used: a municipal compost (MC), with C:N 13.3, and an on-farm compost (OF), with C:N 17.1, applied at the rate of 8.5 and 6.0 Mg DM ha(-1), respectively. After one, four, eight, twelve and fifteen months soil samples were collected and analyzed for chemical (pH, electrical conductivity, limestone, CEC, available phosphorus, organic carbon, total nitrogen and exchangeable bases) and microbial (urease, phosphomonoesterase, beta-glucosidase, total hydrolytic activity and Biolog Ecoplate (TM) properties. MC compost was characterized by larger electrical conductivity and exchangeable Na+. content with respect to OF compost, while this latter was characterized by about twice of organic carbon (470 g kg(-1)). As showed by CPMAS-NMR spectroscopy, OF compost was characterized not only by cellulosic polysaccharides, but also significant amounts of both alkyl components and lignin derivatives. An effective increase of soil organic carbon (SOC) in plots under MC (+36%) and OF (+25%) composts, respectively, was reached at the end of the experiment. Soil amendments improved soil biological functions as revealed by a general trend of positive effects on hydrolase activity, phosphomonoesterase, beta-glucosidase as well as urease. EC and exchangeable Na+ were considerably larger only in the plots under MC compost (25% and 19%, respectively), with respect to control plot. The possible increase of soil salinity after compost amendment may negatively affect soil quality in the long-term. In conclusion, our results demonstrated that the supply of compost produced on-farm, can enhance soil biological and biochemical properties, without the drawbacks of municipal composts, representing a promising alternative to the latter and an important way to reuse wastes produced by cultivation and processing of vegetables. (C) 2016 Elsevier B.V. All rights reserved.</t>
  </si>
  <si>
    <t>[Scotti, Riccardo; Pane, Catello; Zaccardelli, Massimo] Ctr Ric Orticoltura, Consiglio Ric Agr &amp; Anal Econ Agr, Via Cavalleggeri 25, I-84098 Pontecagnano, SA, Italy; [Spaccini, Riccardo; Piccolo, Alessandro] Ctr Interdipartimentale Ric Risonanza Magnet Nucl, Via Univ 100, I-80055 Portici, NA, Italy; [Palese, Assunta Maria; Celano, Giuseppe] Univ Basilicata, Dipartimento Culture Europee &amp; Mediterraneo Archi, Via San Rocco 3, I-75100 Matera, Italy</t>
  </si>
  <si>
    <t>Consiglio per la Ricerca in Agricoltura e L'analisi Dell'economia Agraria (CREA); University of Basilicata</t>
  </si>
  <si>
    <t>Scotti, R (corresponding author), Ctr Ric Orticoltura, Consiglio Ric Agr &amp; Anal Econ Agr, Via Cavalleggeri 25, I-84098 Pontecagnano, SA, Italy.</t>
  </si>
  <si>
    <t>riccardo.scotti@crea.gov.it</t>
  </si>
  <si>
    <t>CELANO, Giuseppe/0000-0002-5128-2824; SPACCINI, Riccardo/0000-0002-9828-1992; Pane, Catello/0000-0001-8666-2424</t>
  </si>
  <si>
    <t>Campania Region (Italy) [PSR 2007-2013 124 Measure]</t>
  </si>
  <si>
    <t>Campania Region (Italy)(Regione Campania)</t>
  </si>
  <si>
    <t>The present work was carried out within the framework project Innovazione di gestione di sistemi in trasformazione verso l'orticoltura biologica protetta mediante compostaggio onfarm e impiego di TEA compost (BIOCOMPOST), funded by Campania Region (Italy), PSR 2007-2013 124 Measure.</t>
  </si>
  <si>
    <t>10.1016/j.apsoil.2016.05.004</t>
  </si>
  <si>
    <t>DY1MZ</t>
  </si>
  <si>
    <t>WOS:000384860400002</t>
  </si>
  <si>
    <t>Willmann, G; Fakoussa, RM</t>
  </si>
  <si>
    <t>Biological bleaching of water-soluble coal macromolecules by a basidiomycete strain</t>
  </si>
  <si>
    <t>APPLIED MICROBIOLOGY AND BIOTECHNOLOGY</t>
  </si>
  <si>
    <t>WHITE-ROT FUNGI; PHANEROCHAETE-CHRYSOSPORIUM; HUMIC ACIDS; TRAMETES-VERSICOLOR; LIGNIN; DEGRADATION; DEPOLYMERIZATION; RADICALS; ENZYME</t>
  </si>
  <si>
    <t>There is need for new effective technologies to convert coal into environmentally acceptable liquid fuels. Thermochemical coal-conversion processes occur under extreme conditions. Thus there is a potential to use the biotransformation of coal as a cheap alternative method. A basidiomycete strain, which decomposes coal macromolecules, was isolated from humic-acid-rich soil of a lignite surface-mining region. The isolate showed the ability to decolorize liquid dark-brown media containing water-soluble coal-derived substances (humic acids). The presence of an easily available substrate is necessary for the biodegradation. The influence of different culture conditions on the bleaching effect was studied. Evidence for decomposition of water-soluble coal substances was provided by measuring the decrease of absorbance and the modification in the distribution of molecular masses. The degradation process resulted in a complete decolorization of the coal-derived humic acids and was also combined with massive alterations in their molecular structure. Solid-state 13C-NMR spectroscopy showed an increase of carboxylic groups as well as hydroxylated and methoxylated aliphatic groups, which indicates an oxidative attack. Enzymatic analysis showed the presence of a Mn peroxidase in the culture supernatant. Extracellular lignin peroxidase and laccase activities were not detectable. The production of the peroxidase was induced by addition of humic acids. But, in vitro, this enzyme did not cause a decolorization or reduction in molecular mass of the coal-derived humic acids.</t>
  </si>
  <si>
    <t>UNIV BONN, INST MIKROBIOL &amp; BIOTECHNOL, D-53115 BONN, GERMANY</t>
  </si>
  <si>
    <t>University of Bonn</t>
  </si>
  <si>
    <t>0175-7598</t>
  </si>
  <si>
    <t>1432-0614</t>
  </si>
  <si>
    <t>APPL MICROBIOL BIOT</t>
  </si>
  <si>
    <t>Appl. Microbiol. Biotechnol.</t>
  </si>
  <si>
    <t>10.1007/s002530050895</t>
  </si>
  <si>
    <t>WL876</t>
  </si>
  <si>
    <t>WOS:A1997WL87600001</t>
  </si>
  <si>
    <t>Eshkiki, RB; Mortha, G; Lachenal, D</t>
  </si>
  <si>
    <t>Eshkiki, Rabi Behrooz; Mortha, Gerard; Lachenal, Dominique</t>
  </si>
  <si>
    <t>A new method for the titration of free phenolic groups in pulps</t>
  </si>
  <si>
    <t>cellulose pulps; chemical analysis; chlorine dioxide; in-pulp method; lignins; phenolic hydroxyl groups; rapid testing method</t>
  </si>
  <si>
    <t>CHLORINE DIOXIDE; REDUCTION; LIGNIN; AOX</t>
  </si>
  <si>
    <t>A fast and semi-quantitative wet chemical method was developed for the titration of free phenolic groups in residual lignins of pulps. The method is based on selective chlorine dioxide reaction with phenolic units of lignin at 0 degrees C. A known amount of ClO2 is reacted for up to 30 min with various substrates and ClO2, consumption is measured. Experiments with monomeric lignin-like model compounds, a dioxane/HCl lignin (isolated from kraft pulp), kraft pulp, and one thermornechanical pulp (TMP) were performed. The ideal stoichionnetric consumption of 1 Mol Of ClO2 per Ar-OH was approximated in a few cases. More model compound experiments are necessary to establish the possibilities and limitations of the method, but the results of these preliminary experiments are promising. First studies on pulps and comparison of the data with those obtained by C-13 NMR analysis on dioxane/HCI lignins showed some deviations in the first instance, which were attributed to reaction of the intermediates HClO and Cl-2 involved in the overall mechanism. However, using DMSO as HCIO trapping agent improved the ClO2/Ar-OH stoichionnetric ratio close to the theoretical value of 2, which essentially yielded better results. This improved stoichionnetry was verified for three model compounds, one kraft pulp and one TMP yielding results were similar to those obtained by 13C NMR analysis.</t>
  </si>
  <si>
    <t>Tarbiat Modares Univ, Dept Wood &amp; Paper Sci, Fac Nat Resources &amp; Marine Sci, Noor, Iran; Inst Natl Polytech Grenoble, Lab Wood &amp; Pulping Chem, Ecole Francaise Papeterie &amp; Ind Graph, F-38402 St Martin Dheres, France</t>
  </si>
  <si>
    <t>Tarbiat Modares University; Communaute Universite Grenoble Alpes; Institut National Polytechnique de Grenoble</t>
  </si>
  <si>
    <t>Eshkiki, RB (corresponding author), Tarbiat Modares Univ, Dept Wood &amp; Paper Sci, Fac Nat Resources &amp; Marine Sci, POB 64414-356, Noor, Iran.</t>
  </si>
  <si>
    <t>rabi.behrooz@modares.ac.ir</t>
  </si>
  <si>
    <t>10.1515/HF.2007.039</t>
  </si>
  <si>
    <t>175ID</t>
  </si>
  <si>
    <t>WOS:000247006400004</t>
  </si>
  <si>
    <t>Kaiser, K</t>
  </si>
  <si>
    <t>Sorption of natural organic matter fractions to goethite (α-FeOOH):: effect of chemical composition as revealed by liquid-state 13C NMR and wet-chemical analysis</t>
  </si>
  <si>
    <t>IRON-OXIDE; HUMIC ACIDS; MINERAL SURFACES; FULVIC-ACID; ADSORPTION; ALUMINUM; SOILS; DESORPTION; NOM; CHROMATOGRAPHY</t>
  </si>
  <si>
    <t>In order to quantify the potential influence of the chemical composition of natural organic matter (NOM) on the extent of its sorption to mineral surfaces, I compared the interaction with synthetic goethite (alpha-FeOOH) of 18 different NOM (hydrophilic and hydrophobic fractions, fulvic and humic acids) samples from soil and terrestrial surface waters. The chemical composition of NOM was characterised by elemental analysis, titration of acidity, wet chemical analyses of lignin and carbohydrate constituents, and liquid-state C-13 NMR spectroscopy. The proportions of resonances due to carboxyl C ranged from 7 to 21% and signals for total aromatic C varied from 0 to 38%. Signals due to O,N-alkyl C comprised 5-65% of the spectral area. The sorption of all tested NOM was adequately described by the Langmuir model. In general, hydrophobic fractions and fulvic and humic acids rich in carboxyl and aromatic C, probably derived from lignin, sorbed much more strongly to goethite than the hydrophilic fractions which were characterised by high abundance of 0,N-alkyl C, probably due to carbohydrates, and low abundance of aromatic C. A sample of fulvic acids rich in alkyl C sorbed more weakly than samples rich in aromatic C. Consequently, the strong sorption of the hydrophobic fractions and fulvic acids seemed to be caused by the presence of aromatic structures. Within the groups of samples, however, the major determinant of the extent of the sorption proved to be acidic groups, as revealed by the close relationship between maximum sorption and total acidity and the content of carboxyl C. The maximum sorption of hydrophobic, fulvic and humic acids was inversely related to the ratio of aromatic to carboxyl C, which suggests that the number (and probably the position) of acidic groups attached to aromatics controls the interactions of hydrophobic, fulvic and humic acids with goethite. (C) 2003 Elsevier Ltd. All rights reserved.</t>
  </si>
  <si>
    <t>Univ Bayreuth, Inst Soil Sci &amp; Soil Geog, D-95440 Bayreuth, Germany</t>
  </si>
  <si>
    <t>University of Bayreuth</t>
  </si>
  <si>
    <t>Kaiser, K (corresponding author), Univ Halle Wittenberg, Inst Soil Sci &amp; Plant Nutr, Weidenplan 14, D-06108 Halle Saale, Saale, Germany.</t>
  </si>
  <si>
    <t>Kaiser, Klaus/J-1726-2014</t>
  </si>
  <si>
    <t>Kaiser, Klaus/0000-0001-7376-443X</t>
  </si>
  <si>
    <t>10.1016/S0146-6380(03)00120-7</t>
  </si>
  <si>
    <t>739NL</t>
  </si>
  <si>
    <t>WOS:000186353300008</t>
  </si>
  <si>
    <t>Rumpel, C; Kögel-Knabner, I; Knicker, H; Hüttl, RF</t>
  </si>
  <si>
    <t>Composition and distribution of organic matter in physical fractions of a rehabilitated mine soil rich in lignite-derived carbon</t>
  </si>
  <si>
    <t>lignite; organic matter; particle size fractionation; density fractionation; magnetic susceptibility; C-13 NMR spectroscopy; radiocarbon dating</t>
  </si>
  <si>
    <t>PARTICLE-SIZE FRACTIONS; NITROGEN IMMOBILIZATION; CALCAREOUS SOILS; NMR-SPECTROSCOPY; PLANT-MATERIAL; DENSITY; MINERALIZATION; DECOMPOSITION; SEDIMENTATION; CPMAS</t>
  </si>
  <si>
    <t>After open-cast mining operations in the eastern states of Germany, extremely acid overburden material with a high lignite content (up to 50 g OC/kg soil) is relocated and deposited at a spoil bank. For rehabilitation, these substrates are amended with alkaline ash from lignite-fired power stations and reforested with coniferous or broad-leaved trees. The aim of this study was to identify the allocation of lignite and recently formed humified compounds in soil compartments as separated by physical fractionation procedures. Samples were taken from the soil surface (0-5 cm, Ai horizon) and from the subsoil(1 m depth, Cv horizon) under red oak (Quercus rubra, age 36 years). Organic matter in bulk soils as well as in particle-size and density fractions was analysed for elemental composition, magnetic susceptibility, chemical structure by solid-state C-13 CPMAS NMR spectroscopy and lignite content by C-14 activity measurements, The contribution of lignin to the particle size fractions was estimated using CuO oxidation. In the bulk soil as well as in the physical fractions, carbon species related to lignite and carbon species related to plant litter occur in mixture. The 2000-630 mum fraction was found to be dominated by plant litter compounds whereas the 630-6.3 mum fractions consist mainly of aromatic and aliphatic carbon, most probably indicative of lignite and carbonaceous particles which were added to the Ai horizon during amelioration and airborne contamination with lignite combustion products. In the &lt; 2.0 m fraction, CuO oxidation indicated that aromatic C compounds are derived from lignite rather than from recent plant lignin compounds. Physical fractionation with subsequent characterisation of the organic matter present in the fractions revealed that recently formed soil organic matter (SOM) consists mainly of partly altered plant residues rather than humic substances. (C) 2000 Elsevier Science B.V. All rights reserved.</t>
  </si>
  <si>
    <t>Brandenburg Tech Univ Cottbus, Dept Soil Protect &amp; Recultivat, D-03013 Cottbus, Germany; Tech Univ Munich, Lehrstuhl Bodenkunde, D-85350 Freising Weihenstephan, Germany</t>
  </si>
  <si>
    <t>Rumpel, C (corresponding author), Brandenburg Tech Univ Cottbus, Dept Soil Protect &amp; Recultivat, POB 10 13 44, D-03013 Cottbus, Germany.</t>
  </si>
  <si>
    <t>rumpel@tu-cottbus.de; koegel@pollux.edv.agrar.tu-muenchen.de</t>
  </si>
  <si>
    <t>Rumpel, Cornelia/A-2001-2015; Kögel-Knabner, Ingrid/A-7905-2008; Knicker, Heike/H-4530-2015</t>
  </si>
  <si>
    <t>Rumpel, Cornelia/0000-0003-2131-9451; Kögel-Knabner, Ingrid/0000-0002-7216-8326; Knicker, Heike/0000-0002-0483-2109</t>
  </si>
  <si>
    <t>10.1016/S0016-7061(00)00060-4</t>
  </si>
  <si>
    <t>372AE</t>
  </si>
  <si>
    <t>WOS:000165210800005</t>
  </si>
  <si>
    <t>Akin, DE; Gamble, GR; Morrison, WH; Rigsby, LL; Dodd, RB</t>
  </si>
  <si>
    <t>Chemical and structural analysis of fibre and core tissues from flax</t>
  </si>
  <si>
    <t>JOURNAL OF THE SCIENCE OF FOOD AND AGRICULTURE</t>
  </si>
  <si>
    <t>bast; Linum usitatissimum; lignin; carbohydrate; NMR; gas-liquid chromatography; histochemistry; microscopy; microspectrophotometry</t>
  </si>
  <si>
    <t>NON-CELLULOSIC POLYSACCHARIDES; CELL-WALL; PHANEROCHAETE-CHRYSOSPORIUM; C-13 NMR; DIGESTIBILITY; FIBERS; MICROSPECTROPHOTOMETRY; SPECTROSCOPY; DEGRADATION; CHEMISTRY</t>
  </si>
  <si>
    <t>Samples of flax (Linum usitatissimum) stems from the cultivars 'Natasja' and 'Ariane' were separated into fibre and core fractions and analysed by gas-liquid chromatographic methods, C-13 CPMAS NMR spectrometry, histochemistry, electron microscopy and UV absorption microspectrophotometry to assist in determining the structure and composition of these cell walls in relation to quality and utilisation. Analyses from chromatography and NMR gave similar results for carbohydrate and phenolic constituents in various samples and in the lower, more mature regions of the stem. Amounts of uronic acids and xylose were lower while amounts of mannose, galactose and glucose were higher in fibre vs core fractions. Quantities of phenolic constituents were significantly higher in the core than the fibre, with groups representative of both guaiacyl and syringyl lignins; amounts of phenolic acids were low. NMR showed a low intensity signal for aromatics in fibre, and it is possible that such signals arise from compounds in the cuticle rather than the fibre. Microscopic studies indicated that aromatic constituents were present in core cell walls, cuticle of the epidermis, and cell corners and middle lamellae of some regions within the fibre tissues. The lignin in fibre appeared to be of the guaiacyl type and may be too low in concentration to be unambiguously detected by NMR. Aromatic compounds were not observed in the epidermis or parenchyma cell walls. Similar analyses of dew-retted (unscutched) samples indicated that core tissues were mostly unchanged from unretted samples. Retted fibre tissues still contained lignified cell corners and middle lamellae in some regions. The cuticle, which was associated with retted fibres, was not degraded by dew-retting fungi. Fungi removed interfibre materials in some places and at times degraded the secondary wall near the cell lumen of fibre cells. Results indicate that microspectrophotometry and histochemistry are useful to identify the location and type of aromatics in fibre cell walls.</t>
  </si>
  <si>
    <t>CLEMSON UNIV, DEPT AGR &amp; BIOL ENGN, CLEMSON, SC 29631 USA</t>
  </si>
  <si>
    <t>Clemson University</t>
  </si>
  <si>
    <t>Akin, DE (corresponding author), USDA ARS, RICHARD B RUSSELL AGR RES CTR, POB 5677, ATHENS, GA 30604 USA.</t>
  </si>
  <si>
    <t>0022-5142</t>
  </si>
  <si>
    <t>1097-0010</t>
  </si>
  <si>
    <t>J SCI FOOD AGR</t>
  </si>
  <si>
    <t>J. Sci. Food Agric.</t>
  </si>
  <si>
    <t>VL763</t>
  </si>
  <si>
    <t>WOS:A1996VL76300003</t>
  </si>
  <si>
    <t>Rumpel, C; Rabia, N; Derenne, S; Quenea, K; Eusterhues, K; Kögel-Knabner, I; Mariotti, A</t>
  </si>
  <si>
    <t>Rumpel, C.; Rabia, N.; Derenne, S.; Quenea, K.; Eusterhues, K.; Koegel-Knabner, I.; Mariotti, A.</t>
  </si>
  <si>
    <t>Alteration of soil organic matter following treatment with hydrofluoric acid (HF)</t>
  </si>
  <si>
    <t>PARTICLE-SIZE FRACTIONS; C-13 NMR-SPECTRA; FOREST SOILS; CPMAS NMR; GAS-CHROMATOGRAPHY; MASS-SPECTROMETRY; OXIDATION-PRODUCTS; MAGNETIC-MATERIALS; BULK SOILS; PYROLYSIS</t>
  </si>
  <si>
    <t>The effect of demineralisation using hydrofluoric acid (HF) treatment on the elemental, isotopic and chemical composition of organic matter with increasing degree of humification was examined using four horizons of a forest humus profile. The aim was to determine whether HF treatment alters pristine organic matter or not. The conceptual approach included elemental and isotopic analyses of the L, Of, Oh and Ah horizons of a Dystric Cambisol under forest before and after treatment with 2% and 10% HF. The chemical composition of the bulk organic matter was analysed using C-13 CPMAS NMR spectroscopy, Fourier transformed infrared (IR) spectroscopy and pyrolysis coupled to gas chromatography and mass spectrometry (GC/MS). The lignin and non-cellulosic sugar components were characterised by wet chemical analysis. Carbon loss after HF treatment was between 7% and 23% of initial C and nitrogen loss between 14% and 27% of initial N. The HF concentration (2% and 10 /0) influenced the C and N concentration of the HF residue but in most cases not the C and N loss. No change in the isotopic signatures (delta C-13 and delta N-15) were apparent. The bulk chemical composition as seen by C-13 CPMAS NMR spectroscopy did not change after HF treatment. (FTIR) spectra of organic horizons were also not affected but analysis of organic matter of mineral rich Oh and Ah horizons became possible only after the treatment. These two methods were not sensitive enough to record changes in OM composition induced by the HF treatment. Pyrolysis GC/MS showed, in agreement with the wet chemical analysis of non-cellulosic sugars, that some change occurred in the quantity and composition of these saccharides. Lignin analysis suggested that some changes occurred in the composition of the molecule. (c) 2006 Elsevier Ltd. All rights reserved.</t>
  </si>
  <si>
    <t>Ctr INRA Versailles Grignon, Equipe MOS, CNRS, UMR BIOEMCO, F-78850 Thiverval Grignon, France; ENSCP, Equipe Chem MO, CNRS, UMR BIOEMCO, F-75231 Paris 05, France; Tech Univ Munich, Lehrstuhl Bodenkunde, Freising Weihenstephan, Germany</t>
  </si>
  <si>
    <t>INRAE; UDICE-French Research Universities; Sorbonne Universite; AgroParisTech; Centre National de la Recherche Scientifique (CNRS); Institut de Recherche pour le Developpement (IRD); UDICE-French Research Universities; Sorbonne Universite; AgroParisTech; Centre National de la Recherche Scientifique (CNRS); Institut de Recherche pour le Developpement (IRD); Universite PSL; Chimie ParisTech; Technical University of Munich</t>
  </si>
  <si>
    <t>Rumpel, C (corresponding author), Ctr INRA Versailles Grignon, Equipe MOS, CNRS, UMR BIOEMCO, Batiment EGER, F-78850 Thiverval Grignon, France.</t>
  </si>
  <si>
    <t>cornelia.rumpel@grigon.inra.fr</t>
  </si>
  <si>
    <t>Rumpel, Cornelia/A-2001-2015; Kögel-Knabner, Ingrid/A-7905-2008; Derenne, Sylvie/I-9853-2014</t>
  </si>
  <si>
    <t>Rumpel, Cornelia/0000-0003-2131-9451; Kögel-Knabner, Ingrid/0000-0002-7216-8326; Derenne, Sylvie/0000-0002-3446-9312; Eusterhues, Karin/0000-0003-1754-2298</t>
  </si>
  <si>
    <t>10.1016/j.orggeochem.2006.07.001</t>
  </si>
  <si>
    <t>115LS</t>
  </si>
  <si>
    <t>WOS:000242736400002</t>
  </si>
  <si>
    <t>Boeni, M; Bayer, C; Dieckow, J; Conceiçao, PC; Dick, DP; Knicker, H; Salton, JC; Macedo, MCM</t>
  </si>
  <si>
    <t>Boeni, Madalena; Bayer, Cimelio; Dieckow, Jeferson; Conceicao, Paulo Cesar; Dick, Deborah Pinheiro; Knicker, Heike; Salton, Julio Cesar; Motta Macedo, Manuel Claudio</t>
  </si>
  <si>
    <t>Organic matter composition in density fractions of Cerrado Ferralsols as revealed by CPMAS 13C NMR: Influence of pastureland, cropland and integrated crop-livestock</t>
  </si>
  <si>
    <t>AGRICULTURE ECOSYSTEMS &amp; ENVIRONMENT</t>
  </si>
  <si>
    <t>Soil use system; Physical fractionation; Spectroscopy; Sodium polytungstate</t>
  </si>
  <si>
    <t>LAND-USE; CARBON SEQUESTRATION; SOIL; SPECTROSCOPY; MINERALIZATION; SPECTRA; QUALITY; SYSTEMS</t>
  </si>
  <si>
    <t>Integrated crop-livestock (ICL) is a promising land use system for the Brazilian Cerrado, but little is known about what this system might change in chemical composition of soil organic matter. In three long-term experiments (9-11 years old), located on Cerrado Ferralsols in Dourados, Maracaju and Campo Grande (Mato Grosso do Sul State, Brazil), we assessed the impact of continuous cropland (CC), ICL, and permanent pasture of Brachiaria decumbens (PP) on the C concentration and composition of the free light fraction (FLF), occluded light fraction (OLF) and heavy fraction (HF) of soil in the 0-5 cm layer. CPMAS(13)C NMR spectroscopy was used to determine the percentage of alkyl, O-alkyl, aromatic and carboxyl C types. In Dourados and Maracaju, PP had the highest concentrations of organic C in whole soil and physical fractions, while ICL was intermediate and CC lowest. In Campo Grande, soil organic C concentration was similar among management systems. Distribution of organic C across physical fractions was not affected by management nor by experimental site, and on average the FLF, OLF and HF contained 7%, 26% and 67% of the total storage, respectively. Signal peaks of the four main C types appeared in all CPMAS C-13 NMR spectra, but at different intensities. O-alkyl was the major C type (about 50%), carboxyl was the minor representative (generally less than 10%) and alkyl and aromatic C were intermediates. From FLF to OLF, the alkyl and aromatic C concentrations increased, possibly due to selective preservation of waxes, resins, cutin, suberin and lignin. The HF had greater O-alkyl and lower aromatic C concentrations than OLF, which might have been related to the accumulation of microbial carbohydrates on mineral surfaces of the HF. Along the sequence CC ICL PP, the most evident changes were greater of O-alkyl and lower alkyl C types, practically in all fractions and sites. In FLF and OLF, these changes were attributed to greater biomass input and less seed drill-induced disturbance of soil surface (lower decomposition of residues) in the PP and ICL. Additionally, in OLF, greater O-alkyl concentration in PP and ICL was attributed to physical protection of particulate organic matter derived from grass roots occluded inside soil aggregates. Our results suggest that PP and ICL systems increased or maintained soil organic C concentrations compared to CC, associated with a qualitative increase of the chemically labile O-alkyl C type which was possibly related to greater biomass addition and less soil disturbance. (C) 2013 Elsevier B.V. All rights reserved.</t>
  </si>
  <si>
    <t>[Boeni, Madalena] Fundacao Estadual Pesquisa Agr, Ctr Pesquisa Sementes, BR-98130970 Julio De Castilhos, RS, Brazil; [Bayer, Cimelio] Univ Fed Rio Grande do Sul, Dept Solos, Porto Alegre, RS, Brazil; [Dieckow, Jeferson] Univ Fed Parana, Dept Solos &amp; Engn Agr, BR-80060000 Curitiba, PR, Brazil; [Conceicao, Paulo Cesar] Univ Tecnol Fed Parana, Unidade Dois Vizinhos, Dois Vizinhos, PR, Brazil; [Dick, Deborah Pinheiro] Univ Fed Rio Grande do Sul, Inst Quim, Porto Alegre, RS, Brazil; [Knicker, Heike] CSIC, Inst Recursos Nat &amp; Agrobiol, Seville, Spain; [Salton, Julio Cesar] Embrapa Agr Oeste, Dourados, MS, Brazil; [Motta Macedo, Manuel Claudio] Embrapa Gado Corte, Campo Grande, MS, Brazil</t>
  </si>
  <si>
    <t>Universidade Federal do Rio Grande do Sul; Universidade Federal do Parana; Universidade Tecnologica Federal do Parana; Pontificia Universidade Catolica do Parana; Universidade Federal do Rio Grande do Sul; Consejo Superior de Investigaciones Cientificas (CSIC); CSIC - Instituto de Recursos Naturales y Agrobiologia de Sevilla (IRNAS); Empresa Brasileira de Pesquisa Agropecuaria (EMBRAPA); Empresa Brasileira de Pesquisa Agropecuaria (EMBRAPA)</t>
  </si>
  <si>
    <t>Bayer, C (corresponding author), Av Bento Goncalves 7712, BR-91540000 Porto Alegre, RS, Brazil.</t>
  </si>
  <si>
    <t>madaboeni@hotmail.com; cimelio.bayer@ufrgs.br</t>
  </si>
  <si>
    <t>Dieckow, Jeferson/B-4466-2008; Bayer, Cimélio B/O-9385-2015; Conceicao, Paulo Cesar C/F-7221-2012; dick, deborah p/E-4028-2013; Salton, Julio Cesar/K-6539-2012; Knicker, Heike/H-4530-2015</t>
  </si>
  <si>
    <t>Dieckow, Jeferson/0000-0002-3025-4402; Bayer, Cimélio B/0000-0001-8553-7330; dick, deborah p/0000-0002-5615-8611; Salton, Julio Cesar/0000-0002-2570-9214; Knicker, Heike/0000-0002-0483-2109</t>
  </si>
  <si>
    <t>CAPES (from Brazil); CNPq</t>
  </si>
  <si>
    <t>CAPES (from Brazil)(Coordenacao de Aperfeicoamento de Pessoal de Nivel Superior (CAPES)); CNPq(Conselho Nacional de Desenvolvimento Cientifico e Tecnologico (CNPQ))</t>
  </si>
  <si>
    <t>Authors acknowledge CAPES (from Brazil) for the scholarship given to Madalena Boeni and DAAD (from Germany) for the mobility of German researches; CNPq, for the fellowship awarded to Cimelio Bayer, Deborah Pinheiro Dick and Jeferson Dieckow.</t>
  </si>
  <si>
    <t>0167-8809</t>
  </si>
  <si>
    <t>1873-2305</t>
  </si>
  <si>
    <t>AGR ECOSYST ENVIRON</t>
  </si>
  <si>
    <t>Agric. Ecosyst. Environ.</t>
  </si>
  <si>
    <t>JUN 1</t>
  </si>
  <si>
    <t>10.1016/j.agee.2013.09.024</t>
  </si>
  <si>
    <t>Agriculture, Multidisciplinary; Ecology; Environmental Sciences</t>
  </si>
  <si>
    <t>Agriculture; Environmental Sciences &amp; Ecology</t>
  </si>
  <si>
    <t>AK7KG</t>
  </si>
  <si>
    <t>WOS:000338606600011</t>
  </si>
  <si>
    <t>Liu, SS; Zhu, YR; Meng, W; He, ZQ; Feng, WY; Zhang, C; Giesy, JP</t>
  </si>
  <si>
    <t>Liu, Shasha; Zhu, Yuanrong; Meng, Wei; He, Zhongqi; Feng, Weiying; Zhang, Chen; Giesy, John P.</t>
  </si>
  <si>
    <t>Characteristics and degradation of carbon and phosphorus from aquatic macrophytes in lakes: Insights from solid-state 13C NMR and solution 31P NMR spectroscopy</t>
  </si>
  <si>
    <t>Plant-derived water extractable organic matter; Nuclear magnetic resonance spectroscopy; Phosphorus; Sediment; Eutrophication</t>
  </si>
  <si>
    <t>DISSOLVED ORGANIC-MATTER; DECOMPOSITION; SEDIMENTS; WATER; TRANSFORMATIONS; NITROGEN; SORPTION; STABILIZATION; FRACTIONATION; ACCUMULATION</t>
  </si>
  <si>
    <t>Water extractable organic matter (WEOM) derived from macrophytes plays an important role in biogeo-chemical cycling of nutrients, including carbon (C), nitrogen (N) and phosphorus (P) in lakes. However, reports of their composition and degradation in natural waters are scarce. Therefore, compositions and degradation of WEOM derived from six aquatic macrophytes species of Tai Lake, China, were investigated by use of solid-state C-13 NMR and solution P-31 NMR spectroscopy. Carbohydrates were the predominant constituents of WEOM fractions, followed by carboxylic acid. Orthophosphate (ortho-P) was the dominant form of P (78.7% of total dissolved P) in the water extracts, followed by monoester P (mono-P) (20.6%) and little diester P (0.65%). The proportion of mono-Pin total P species increased with the percentage of O-alkyl and O-C-O increasing in the WEOM, which is likely due to degradation and dissolution of biological membranes and RNA from aquatic plants. Whereas the proportion of mono-P decreased with alkyl-C, NCH/OCH3 and COO/N-C=O increasing, which may be owing to the insoluble compounds including C functional groups of alkyl-C, NCH/OCH3 and COO/N-C=O, such as aliphatic biopolymers, lignin and peptides. Based on the results of this study and information in the literature about water column and sediment, we propose that WEOM, dominated by polysaccharides, are the most labile and bioavailable component in debris of macrophytes. Additionally, these WEOMs would also be a potential source for bioavailable organic P (e.g., RNA, DNA and phytate) for lakes. (C) 2015 Elsevier B.V. All rights reserved.</t>
  </si>
  <si>
    <t>[Liu, Shasha; Feng, Weiying] Beijing Normal Univ, Coll Water Sci, Beijing 100875, Peoples R China; [Liu, Shasha; Zhu, Yuanrong; Meng, Wei; Feng, Weiying; Zhang, Chen; Giesy, John P.] Chinese Res Inst Environm Sci, State Key Lab Environm Criteria &amp; Risk Assessment, Beijing 100012, Peoples R China; [He, Zhongqi] USDA ARS, So Reg Res Ctr, New Orleans, LA 70124 USA; [Giesy, John P.] Univ Saskatchewan, Dept Biomed &amp; Vet Biosci, Saskatoon, SK, Canada; [Giesy, John P.] Univ Saskatchewan, Toxicol Ctr, Saskatoon, SK, Canada</t>
  </si>
  <si>
    <t>Beijing Normal University; Chinese Research Academy of Environmental Sciences; United States Department of Agriculture (USDA); University of Saskatchewan; University of Saskatchewan</t>
  </si>
  <si>
    <t>Zhu, YR (corresponding author), Chinese Res Inst Environm Sci, State Key Lab Environm Criteria &amp; Risk Assessment, Beijing 100012, Peoples R China.</t>
  </si>
  <si>
    <t>zhuyuanrong07@mails.ucas.ac.cn; mengwei@craes.org.cn</t>
  </si>
  <si>
    <t>Zhu, Yuanrong/GSN-4451-2022; Liu, Shasha/GYU-6188-2022; Zhu, Yuanrong/ABD-2018-2021</t>
  </si>
  <si>
    <t>Giesy, John/0000-0003-1931-9962; Shasha, Liu/0000-0002-2855-3999</t>
  </si>
  <si>
    <t>National Natural Science Foundation of China [41403094, 41130743, 41261140337]</t>
  </si>
  <si>
    <t>National Natural Science Foundation of China(National Natural Science Foundation of China (NSFC))</t>
  </si>
  <si>
    <t>This research was jointly supported by National Natural Science Foundation of China (No. 41403094, 41130743 and 41261140337).</t>
  </si>
  <si>
    <t>A</t>
  </si>
  <si>
    <t>10.1016/j.scitotenv.2015.11.080</t>
  </si>
  <si>
    <t>DA2OL</t>
  </si>
  <si>
    <t>WOS:000367635600075</t>
  </si>
  <si>
    <t>Halder, M; Liu, S; Zhang, ZB; Guo, ZC; Peng, XH</t>
  </si>
  <si>
    <t>Halder, M.; Liu, S.; Zhang, Z. B.; Guo, Z. C.; Peng, X. H.</t>
  </si>
  <si>
    <t>Effects of organic matter characteristics on soil aggregate turnover using rare earth oxides as tracers in a red clay soil</t>
  </si>
  <si>
    <t>Aggregate turnover; Soil structure; Organic amendment; C-13-CPMAS NMR; Nutrient stoichiometry</t>
  </si>
  <si>
    <t>RESIDUE QUALITY; CARBON; FRACTIONS; STABILIZATION; STABILITY; LIGNIN; PHOSPHORUS; MANAGEMENT; FERTILIZER; DYNAMICS</t>
  </si>
  <si>
    <t>Organic materials input is remarkably essential for soil aggregates formation and breakdown processes. Which characteristics of organic materials control soil aggregate turnover is still largely unknown. Eleven organic materials were characterized in terms of nutrient stoichiometry, biochemical features and carbon (C) functional groups. The effects of organic matter characteristics on soil aggregate turnover were investigated by using rare earth oxides (REOs) as tracers. REOs concentrations in four aggregate fractions were measured on 0, 14, 28, and 56 d of incubation to calculate the aggregates transformation paths and turnover time. Our results exhibited that aggregate turnover time was reduced considerably with the addition of organic materials in order of easily decomposed residues (ED) &lt; moderately decomposed residues (MD) &lt; slowly decomposed manures (SD) but increased within aggregate fractions in sequence of silt and clay fractions &lt; macroaggregates &lt; microaggregates, such effects attenuated over time (P &lt; 0.05). Nutrient stoichiometry had no impacts on relative changes and turnover time of aggregates. Soluble sugars increased the formation of large macroaggregates at early stage of incubation, but laid no impacts on aggregate turnover time. Lignin reduced soil aggregates formation but increased aggregate turnover time in the first four weeks. C functional groups showed short-term effects on relative changes of aggregates while these characteristics did not explain aggregate turnover time except aromatic carbon. Under ED treatments, the relative formation of 0.053-0.25 mm aggregates increased with the accelerating breakdown of macroaggregates, suggesting the formation of stable microaggregates in the mid-tolate incubation time. With MD and SD application, the relative formation was increased with the decrease of aggregate breakdown over time. We proposed the pathways of soil aggregates turnover, in which the stable microaggregates were released with the breakdown of stable macroaggregates in ED treatments, while such transformation was not observed in MD or SD treatments during the incubation time. Our results demonstrate that aggregate turnover depends on the initial characteristics of incorporated organic matters defined by biochemical features and C functional groups.</t>
  </si>
  <si>
    <t>[Halder, M.; Liu, S.; Zhang, Z. B.; Guo, Z. C.; Peng, X. H.] Chinese Acad Sci, Inst Soil Sci, State Key Lab Soil &amp; Sustainable Agr, Nanjing 210008, Peoples R China; [Halder, M.; Peng, X. H.] Univ Chinese Acad Sci, Beijing 100081, Peoples R China; [Halder, M.] Khulna Univ, Soil Water &amp; Environm Discipline, Khulna 9208, Bangladesh</t>
  </si>
  <si>
    <t>Chinese Academy of Sciences; Institute of Soil Science, CAS; Chinese Academy of Sciences; University of Chinese Academy of Sciences, CAS; Khulna University</t>
  </si>
  <si>
    <t>Liu, S (corresponding author), Chinese Acad Sci, Inst Soil Sci, State Key Lab Soil &amp; Sustainable Agr, Nanjing 210008, Peoples R China.</t>
  </si>
  <si>
    <t>sliu@issas.ac.cn</t>
  </si>
  <si>
    <t>Zhang, Zhongbin/J-9089-2019</t>
  </si>
  <si>
    <t>Zhang, Zhongbin/0000-0003-0420-8063; Guo, Zichun/0000-0001-5764-1317</t>
  </si>
  <si>
    <t>National Natural Science Foundation of China [41725004]; National Key Research and Development Program [2016YFD0300809]; Strategic Priority Research Program of the Chinese Academy of Sciences [XDA28010401]; Youth Innovation Promotion Association of Chinese Academy of Sciences [2021311]; CAS-TWAS President's Fellowship</t>
  </si>
  <si>
    <t>National Natural Science Foundation of China(National Natural Science Foundation of China (NSFC)); National Key Research and Development Program; Strategic Priority Research Program of the Chinese Academy of Sciences(Chinese Academy of Sciences); Youth Innovation Promotion Association of Chinese Academy of Sciences; CAS-TWAS President's Fellowship</t>
  </si>
  <si>
    <t>This study was granted by National Natural Science Foundation of China (41725004), National Key Research and Development Program (2016YFD0300809), the Strategic Priority Research Program of the Chinese Academy of Sciences (Grant No. XDA28010401), and Youth Innovation Promotion Association of Chinese Academy of Sciences (2021311). M. Halder acknowledges the CAS-TWAS President's Fellowship for his Ph.D. study in China.</t>
  </si>
  <si>
    <t>SEP 1</t>
  </si>
  <si>
    <t>10.1016/j.geoderma.2022.115908</t>
  </si>
  <si>
    <t>6T8ZW</t>
  </si>
  <si>
    <t>WOS:000893964200002</t>
  </si>
  <si>
    <t>Card, SM; Quideau, SA; Oh, SW</t>
  </si>
  <si>
    <t>Card, Suzanne M.; Quideau, Sylvie A.; Oh, S. -W</t>
  </si>
  <si>
    <t>Carbon Characteristics in Restored and Reference Riparian Soils</t>
  </si>
  <si>
    <t>PARTICLE-SIZE FRACTIONS; PRAIRIE POTHOLE REGION; STATE C-13 NMR; ORGANIC-MATTER COMPOSITION; BOREAL MIXEDWOOD FOREST; MICROBIAL BIOMARKERS; CPMAS NMR; CULTIVATION; WETLANDS; PLANT</t>
  </si>
  <si>
    <t>In the prairie pothole region of Canada, wetlands once utilized for agricultural purposes are being restored in an attempt to return them to their preexisting hydrologic state. The overall objective of this research was to assess differences in riparian soil organic matter (SOM) quality and quantity between reference wetlands, which had never been cropped, and restored wetlands of varying times since restoration. Samples (0-6 cm) were taken from 15 reference and 28 restored sites, and SOM fractions were isolated using a combination of acid hydrolysis and physical separation techniques. Climatic variables (moisture deficit and effective growing degree days) were the primary influence on the chemical composition of the light fraction (LF), as characterized using ramped-cross-polarization C-13 nuclear magnetic resonance spectroscopy. The younger restored soils (1-3 ye) showed significantly lower C concentrations than the reference soils in the bulk samples and both size separates (sand and silt + clay size). There also was an enrichment in C-13 in the LF and acid-unhydrolyzable residue fractions of these younger restored soils compared with the older restored (7-11 yr) and reference soils, suggesting that this material was more decomposed. Total C concentrations in the restored soils increased with time and reached levels comparable to reference soils after 7 to 11 yr. The C distribution among soil fractions remained different from the reference soils even in the older restored soils, however, indicating that restoration was not complete in terms of C characteristics.</t>
  </si>
  <si>
    <t>[Card, Suzanne M.; Quideau, Sylvie A.] Univ Alberta, Dep Renewable Resources, Edmonton, AB T6G 2E3, Canada; [Oh, S. -W] Mokpo Natl Univ, Dep Chem, Muan 534729, Chonnam, South Korea</t>
  </si>
  <si>
    <t>University of Alberta; Mokpo National University</t>
  </si>
  <si>
    <t>Quideau, SA (corresponding author), Univ Alberta, Dep Renewable Resources, Edmonton, AB T6G 2E3, Canada.</t>
  </si>
  <si>
    <t>Ducks Unlimited Canada; Natural Sciences and Engineering Research Council</t>
  </si>
  <si>
    <t>Ducks Unlimited Canada; Natural Sciences and Engineering Research Council(Natural Sciences and Engineering Research Council of Canada (NSERC))</t>
  </si>
  <si>
    <t>The authors acknowledge Ducks Unlimited Canada and the Natural Sciences and Engineering Research Council for their direct financial support provided through grants to S. Quideau. In addition we thank Tony Brierley, Peter Crown, Tom Goddard, Len Kryzanowski, Rhonda McDougal, Derek McKenzie, Jennifer Lloyd, Charlotte Norris, Dan Pennock, and Mathew Swallow for invaluable field and laboratory assistance, guidance, and useful discussions.</t>
  </si>
  <si>
    <t>10.2136/sssaj2009.0466</t>
  </si>
  <si>
    <t>650BS</t>
  </si>
  <si>
    <t>WOS:000281823100044</t>
  </si>
  <si>
    <t>Eusterhues, K; Rennert, T; Knicker, H; Kogel-Knabner, I; Totsche, KU; Schwertmann, U</t>
  </si>
  <si>
    <t>Eusterhues, Karin; Rennert, Thilo; Knicker, Heike; Kogel-Knabner, Ingrid; Totsche, Kai U.; Schwertmann, Udo</t>
  </si>
  <si>
    <t>Fractionation of Organic Matter Due to Reaction with Ferrihydrite: Coprecipitation versus Adsorption</t>
  </si>
  <si>
    <t>ENVIRONMENTAL SCIENCE &amp; TECHNOLOGY</t>
  </si>
  <si>
    <t>SURFACE-AREA; IRON-OXIDES; FT-IR; PARTICLE-SIZE; FULVIC-ACID; SOIL; CARBON; DECOMPOSITION; RESIDUES; LIGNIN</t>
  </si>
  <si>
    <t>In soil and water, ferrihydrite frequently forms in the presence of dissolved organic matter. This disturbs crystal growth and gives rise to coprecipitation of ferrihydrite and organic matter. To compare the chemical fractionation of organic matter during coprecipitation with the fractionation involved in adsorption onto pristine ferrihydrite surfaces we prepared ferrihydrite organic matter associations by adsorption and coprecipitation using (i) a forest-floor extract or (ii) a sulfonated lignin. The reaction products were studied by C-13 CPMAS NMR, FTIR, and analysis of hydrolyzable neutral polysaccharides. Relative to the original forest-floor extract, the ferrihydrite-associated organic matter was enriched in polysaccharides, especially when adsorption took place. Moreover, mannose and glucose were bound preferentially to ferrihydrite, while fucose, arabinose, xylose, and galactose accumulated in the supernatant. This fractionation of sugar monomers was more pronounced during coprecipitation and led to an enhanced ratio of (galactose + mannose)/(arabinose + xylose). Experiments with lignin revealed that the ferrihydrite-associated material was enriched in its aromatic components but had a lower ratio of phenolic C to aromatic C than the original lignin. A compositional difference between the adsorbed and coprecipitated lignin is obvious from a higher contribution of methoxy C in the coprecipitated material. Coprecipitated organic matter may thus differ in amount and composition from adsorbed organic matter.</t>
  </si>
  <si>
    <t>[Eusterhues, Karin; Rennert, Thilo; Totsche, Kai U.] Univ Jena, Inst Geowissensch, D-07749 Jena, Germany; [Knicker, Heike] CSIC, IRNAS, Seville 41012, Spain; [Kogel-Knabner, Ingrid; Schwertmann, Udo] Tech Univ Munich, Lehrstuhl Bodenkunde, D-85350 Freising Weihenstephan, Germany</t>
  </si>
  <si>
    <t>Friedrich Schiller University of Jena; Consejo Superior de Investigaciones Cientificas (CSIC); CSIC - Instituto de Recursos Naturales y Agrobiologia de Sevilla (IRNAS); Technical University of Munich</t>
  </si>
  <si>
    <t>Eusterhues, K (corresponding author), Univ Jena, Inst Geowissensch, D-07749 Jena, Germany.</t>
  </si>
  <si>
    <t>karin.eusterhues@uni-jena.de</t>
  </si>
  <si>
    <t>Totsche, Kai Uwe/E-2086-2013; Rennert, Thilo/HMP-6789-2023; Kögel-Knabner, Ingrid/A-7905-2008; Knicker, Heike/H-4530-2015</t>
  </si>
  <si>
    <t>Totsche, Kai Uwe/0000-0002-2692-213X; Rennert, Thilo/0000-0003-1435-2157; Kögel-Knabner, Ingrid/0000-0002-7216-8326; Knicker, Heike/0000-0002-0483-2109; Eusterhues, Karin/0000-0003-1754-2298</t>
  </si>
  <si>
    <t>Friedrich-Schiller-Universitat Jena; Technische Universitat Munchen</t>
  </si>
  <si>
    <t>This study was supported by the Friedrich-Schiller-Universitat Jena and the Technische Universitat Munchen. We thank Gabriele Albert, Petra Muller, and Maria Greiner for help in the laboratory and Angelika Kolbl and Markus Steffens for assistance with NMR spectroscopy. Special thanks go to the unknown reviewers for their very helpful comments and D. A. Dzombak for editorial handling.</t>
  </si>
  <si>
    <t>0013-936X</t>
  </si>
  <si>
    <t>1520-5851</t>
  </si>
  <si>
    <t>ENVIRON SCI TECHNOL</t>
  </si>
  <si>
    <t>Environ. Sci. Technol.</t>
  </si>
  <si>
    <t>JAN 15</t>
  </si>
  <si>
    <t>10.1021/es1023898</t>
  </si>
  <si>
    <t>704YB</t>
  </si>
  <si>
    <t>WOS:000286090500031</t>
  </si>
  <si>
    <t>Chabbi, A; Rumpel, C; Kögel-Knabner, I</t>
  </si>
  <si>
    <t>Chabbi, Abad; Rumpel, Cornelia; Koegel-Knabner, Ingrid</t>
  </si>
  <si>
    <t>Stable carbon isotope signature and chemical composition of organic matter in lignite-containing mine soils and sediments are closely linked</t>
  </si>
  <si>
    <t>C-13 NMR; FUNGAL DEGRADATION; CHROMATOGRAPHY; DECOMPOSITION; PRESERVATION; PRODUCTS; LUSATIA; LITTER; CPMAS; N-15</t>
  </si>
  <si>
    <t>We studied the chemical and stable carbon isotope composition of soil organic matter at a mine site, rehabilitated for soil development 40 years ago. The site contains two types of organic matter: fresh plant material and lignite inherent to the parent substrate. A transect was sampled, consisting of mine soil rehabilitated with forest, partially submerged sediment and submerged sediment. Our objective was to assess whether the stable carbon isotope signature is related to the chemical composition of the organic matter. We analysed the chemical composition using C-13 cross polarization, magic angle spinning (CPMAS) nuclear magnetic resonance (NMR) spectroscopy and lignin parameters determined after CuO oxidation. The organic matter was most enriched in C-13 in the bulk soil of the forest plot and partially submerged plot. The stable isotopic signature (delta C-13) was related to the chemical composition of the sample as seen with C-13 CPMAS NMR spectroscopy. The ratio (alkyl + aromatic)/(O-alky + carbonyl C) was strongly correlated with the delta C-13 value regardless of the site conditions (aerobic soil or submerged sediment). Such a correlation was also observed between delta C-13 and lignin content (V + S + C, where V = vanillyl, S = syringyl, C = cinnamyl oxidation products), as well as parameters indicating lignin diagenetic state [(Ac/Al)V, S/V and C/V, where Ac = acids, Al = aldehydes]. Taking delta C-13 as an indicator for lignite contribution, we explain the relationships by an increasing influence of lignite contribution not only on bulk chemical composition but also on lignin parameters when the organic matter shows C-13 enrichment. (c) 2007 Elsevier Ltd. All rights reserved.</t>
  </si>
  <si>
    <t>Brandenburg Tech Univ Cottbus, Dept Soil Protect &amp; Recultivat, Cottbus, Germany; CNRS, UMR 7618, Ctr INRA Versailles Grignon, Lab Biogeochim &amp; Ecol Mil Continentaux, Thiverval Grignon, France; Tech Univ Munich, Lehrstuhl Bodenkunde, D-8050 Freising Weihenstephan, Germany</t>
  </si>
  <si>
    <t>Brandenburg University of Technology Cottbus; Centre National de la Recherche Scientifique (CNRS); CNRS - Institute of Ecology &amp; Environment (INEE); INRAE; UDICE-French Research Universities; Universite Paris Cite; Sorbonne Universite; AgroParisTech; Institut de Recherche pour le Developpement (IRD); Universite Paris-Est-Creteil-Val-de-Marne (UPEC); Technical University of Munich</t>
  </si>
  <si>
    <t>Chabbi, A (corresponding author), INRA, UEFE, Les Verrines, F-86700 Lusingnan, France.</t>
  </si>
  <si>
    <t>abad.chabbi@lusignan.inra.fr</t>
  </si>
  <si>
    <t>Rumpel, Cornelia/A-2001-2015; Kögel-Knabner, Ingrid/A-7905-2008</t>
  </si>
  <si>
    <t>Rumpel, Cornelia/0000-0003-2131-9451; Kögel-Knabner, Ingrid/0000-0002-7216-8326</t>
  </si>
  <si>
    <t>10.1016/j.orggeochem.2007.01.007</t>
  </si>
  <si>
    <t>186WN</t>
  </si>
  <si>
    <t>WOS:000247809300001</t>
  </si>
  <si>
    <t>Rumpel, C; Knicker, H; Kogel-Knabner, I; Skjemstad, JO; Huttl, RF</t>
  </si>
  <si>
    <t>Types and chemical composition of organic matter in reforested lignite-rich mine soils</t>
  </si>
  <si>
    <t>mine soils; lignite; organic matter; CPMAS C-13 and N-15 NMR spectroscopy; radiocarbon dating; magnetic susceptibility</t>
  </si>
  <si>
    <t>NUCLEAR MAGNETIC-RESONANCE; PARTICLE-SIZE FRACTIONS; STATE C-13 NMR; BROWN-COAL; NITROGEN; N-15; COALIFICATION; GENESIS; GERMANY; CARBON</t>
  </si>
  <si>
    <t>In the post-mining landscapes of Lusatia, forest soils develop from extremely acid, lignite-rich open cast mine spoils. The sites have been ameliorated with ash from lignite-fired power stations prior to afforestation. During stand development, incorporation of plant-derived organic matter leads to an intimate mixture with the substrate-derived lignite in the first centimetres of the soil (Ai horizon). The objective of the study was to characterise and to compare the composition of organic matter of mine soils under forest which contain substantial amounts of lignite. Therefore, the forest floor and the mineral soil (Ai and Cv horizon) under a 20-year-old pine and a 36-year-old red oak site were analysed for elemental composition, magnetic susceptibility, chemical structure by cross-polarisation manic angle spinning (CPMAS) C-13 and N-15 nuclear magnetic resonance (NMR) spectroscopy and lignite content by radiocarbon dating. The C-13 CPMAS NMR spectra of the forest floor and Ai horizon reveal signals at 56, 72, 105, 119, 130 and 150 ppm, indicating the presence of carbohydrates and lignin originating from plant material. Additionally, structures characteristic for lignite material (aromatic and aliphatic carbon) could be observed in the Oh and Ai horizons. Using radiocarbon dating, 25 to 83% of the total carbon in these horizons can be assigned to lignite. Lignite carbon may also indicate carbonaceous particles derived from amelioration ash as well as from lignite-derived airborne contamination, which are possible carbon sources of the forest floor and the surface soil. C-13 NMR and radiocarbon dating show that the subsoil(Cv horizon) is dominated by carbon derived from lignite. From these results it is concluded that mine soils, rich in lignite contain up to Four organic matter types, namely lignite inherent to the parent substrate, organic matter derived from decomposition of plant residues, carbonaceous particles in amelioration ash and carbonaceous particles from airborne lignite-derived contamination. N-15 NMR spectroscopy revealed that most of the nitrogen of these soils is of recent biogenic origin. (C) 1998 Elsevier Science B.V. All rights reserved.</t>
  </si>
  <si>
    <t>Brandenburg Tech Univ Cottbus, Dept Soil Protect &amp; Recultivat, D-03013 Cottbus, Germany; Tech Univ Munich, Lehrstuhl Bodenkunde, D-85350 Freising Weihenstephan, Germany; CSIRO, Land &amp; Water, Glen Osmond, SA 5064, Australia</t>
  </si>
  <si>
    <t>Brandenburg University of Technology Cottbus; Technical University of Munich; Commonwealth Scientific &amp; Industrial Research Organisation (CSIRO)</t>
  </si>
  <si>
    <t>rumpel@rz.tu-cottbus.de; knicker@pollux.edv.agrar.tu-muenchen.de; koegel@pollux.edv.agrar.tu-muenchen.de; jan.skjemstad@adl.soils.csiro.au</t>
  </si>
  <si>
    <t>10.1016/S0016-7061(98)00036-6</t>
  </si>
  <si>
    <t>123TB</t>
  </si>
  <si>
    <t>WOS:000076139500007</t>
  </si>
  <si>
    <t>Kopania, E; Milczarek, S; Bloda, A; Wietecha, J; Wawro, D</t>
  </si>
  <si>
    <t>Kopania, Ewa; Milczarek, Slawomir; Bloda, Arkadiusz; Wietecha, Justyna; Wawro, Dariusz</t>
  </si>
  <si>
    <t>Extracting Galactoglucomannans (GGMs) from Polish Softwood Varieties</t>
  </si>
  <si>
    <t>FIBRES &amp; TEXTILES IN EASTERN EUROPE</t>
  </si>
  <si>
    <t>spruce; larch; galactoglucomannans; thermal treatment; enzymatic treatment</t>
  </si>
  <si>
    <t>MECHANICAL PULP</t>
  </si>
  <si>
    <t>The article presents a method of extracting galactoglucomannans from conifers: spruce and larch. Galactoglucomannans (GGMs) were extracted from shavings of Polish varieties of spruce and larch, using thermal and enzymatic treatment in an aqueous environment. The composition of the extracted GGMs (depending on the extraction method) was characterized by varied content of individual monosaccharides, i.e. glucose, galactose and mannose, as well as the average particle mass. The quantitative and qualitative composition of the extracted GGMs is an important factor affecting the possibility of their wide employment in modifying cellulose fibre-containing materials in order to improve their barrier qualities, and as biological agents in plant health products. GC/MS and SEC chromatographic tests and 13C NMR analysis made it possible to establish the composition and structural changes of the acquired GGMs.</t>
  </si>
  <si>
    <t>[Kopania, Ewa; Milczarek, Slawomir; Bloda, Arkadiusz; Wietecha, Justyna; Wawro, Dariusz] Inst Biopolymers &amp; Chem Fibres, PL-90570 Lodz, Poland</t>
  </si>
  <si>
    <t>Institute of Biopolymers &amp; Chemical Fibres (IBWCh)</t>
  </si>
  <si>
    <t>Kopania, E (corresponding author), Inst Biopolymers &amp; Chem Fibres, Ul M Sklodowskiej Curie 19-27, PL-90570 Lodz, Poland.</t>
  </si>
  <si>
    <t>celuloza@ibwch.lodz.pl</t>
  </si>
  <si>
    <t>Wawro, Dariusz/HLQ-5881-2023; Wietecha, Justyna/U-6260-2018</t>
  </si>
  <si>
    <t>Wietecha, Justyna/0000-0003-3285-074X; Wawro, Dariusz/0000-0003-4719-0270; Kopania, Ewa/0000-0001-5855-6878</t>
  </si>
  <si>
    <t>NCN [N N508 619838]</t>
  </si>
  <si>
    <t>NCN</t>
  </si>
  <si>
    <t>We would like to thank NCN for funding the work conducted as part of the N N508 619838 'Biologically active galactoglucomannans acquired from a Polish softwood research project.</t>
  </si>
  <si>
    <t>INST CHEMICAL FIBRES</t>
  </si>
  <si>
    <t>LODZ</t>
  </si>
  <si>
    <t>UL M SKLODOWSKIEJ-CURIE 19/27, 90-570 LODZ, POLAND</t>
  </si>
  <si>
    <t>1230-3666</t>
  </si>
  <si>
    <t>FIBRES TEXT EAST EUR</t>
  </si>
  <si>
    <t>Fibres Text. East. Eur.</t>
  </si>
  <si>
    <t>6B</t>
  </si>
  <si>
    <t>Materials Science, Textiles</t>
  </si>
  <si>
    <t>Materials Science</t>
  </si>
  <si>
    <t>147XB</t>
  </si>
  <si>
    <t>WOS:000319202800027</t>
  </si>
  <si>
    <t>Knicker, H; González-Vila, FJ; Polvillo, O; González, JA; Almendros, G</t>
  </si>
  <si>
    <t>Fire-induced transformation of C- and N-forms in different organic soil fractions from a Dystric Cambisol under a Mediterranean pine forest (Pinus pinaster)</t>
  </si>
  <si>
    <t>black carbon; NMR spectroscopy; pyrolysis; humification; humic acid; C- and N-cycles; melanoidins; wildfire</t>
  </si>
  <si>
    <t>SOLID-STATE C-13; NUCLEAR-MAGNETIC-RESONANCE; VOLCANIC ASH SOIL; BLACK CARBON; CROSS-POLARIZATION; CHEMICAL-COMPOSITION; NMR-SPECTROSCOPY; MATTER; NITROGEN; VEGETATION</t>
  </si>
  <si>
    <t>High intensity forest fires in Mediterranean ecosystems probably have long-term effects on the organic matter (OM) of the forest soils. Therefore, we analyzed the quality and quantity of humic materials extracted from the A horizons (0-15 cm) of a fire-affected (FA) and a control fire-unaffected (FU) Dystric Cambisol from the Sierra de Aznalcollar (Spain). C-13 and N-15 solid-state nuclear magnetic resonance (NMR) spectra of the samples from the FA and FU sites confirmed that aromatic and newly formed heterocyclic N-forms are important fire-induced products. Wildfire resulted in a doubling of organic C and N concentration in the A horizon (0-15 cm) of FA. Solid-state 13C NMR spectroscopy revealed that all C compound classes were enriched, including O- and N-alkyl C, with the highest for aromatic C (enrichment factor: 2.9). This suggests that the inputs from charred biomass and black carbon particles incorporated into the A horizon contained considerable amounts of unburned or partly charred remains. This conclusion is supported by the identification of diagnostic lignin-derived pyrolysis products in the hydrofluoric acid (HF) treated soils by analytical pyrolysis gas chromatography mass spectrometry (Py-GC/MS). Most of the partially charred material in addition to slightly altered plant necromass accumulated in the NaOH insoluble fraction (RES). Although the yield of alkali soluble OM from site FA was higher than that from site FU, the qualitative fire-induced alterations in C composition were slight. This may indicate that within this fraction, the OM was derived mainly from slightly charred or unburned materials. Fire also changed the chemical composition of the N-fraction of all humic extracts. These accumulated as pyrrole-type N compounds, although amide N was found to be the dominant form. This suggests that not all peptide-structures of the necromass were transformed by the fire. It is also possible that those amides are part of the melanoidized compounds, known to be formed during thermal treatment of mixtures containing sugars and amino acids. The fact that pyrrole-type N forms were not detected in the solid-state N-15 NMR spectra of FU supports their pyrogenic origin. Apart from the importance of the alkali-insoluble fractions of wildfire-affected soils as a source of molecular descriptors of the thermal effect, pyrrole identified in soil organic matter (SOM) by means of solid-state 15N NMR spectroscopy could be a molecular marker for the presence of pyromorphic humic material in the soil. (C) 2004 Elsevier Ltd. All rights reserved.</t>
  </si>
  <si>
    <t>Tech Univ Munich, Lehrstuhl Bodenkunde, D-85350 Freising Weihenstephan, Germany; CSIC, Inst Recursos Nat &amp; Agrobiol Sevilla, E-41080 Seville, Spain; CSIC, Ctr Ciencias Medioambientales, Madrid 28006, Spain</t>
  </si>
  <si>
    <t>Technical University of Munich; Consejo Superior de Investigaciones Cientificas (CSIC); CSIC - Instituto de Recursos Naturales y Agrobiologia de Sevilla (IRNAS); Consejo Superior de Investigaciones Cientificas (CSIC); CSIC - Centro de Ciencias Medioambientales (CCMA)</t>
  </si>
  <si>
    <t>Knicker, H (corresponding author), Tech Univ Munich, Lehrstuhl Bodenkunde, Hochanger 2, D-85350 Freising Weihenstephan, Germany.</t>
  </si>
  <si>
    <t>knicker@wzw.tum.de</t>
  </si>
  <si>
    <t>Almendros, Gonzalo/K-5498-2019; González-Vila, Francisco J./P-5587-2014; González-Pérez, José A./E-5666-2010; Knicker, Heike/H-4530-2015</t>
  </si>
  <si>
    <t>Almendros, Gonzalo/0000-0001-6794-9825; González-Vila, Francisco J./0000-0002-6320-5391; González-Pérez, José A./0000-0001-7607-1444; Knicker, Heike/0000-0002-0483-2109</t>
  </si>
  <si>
    <t>10.1016/j.soilbio.2004.09.008</t>
  </si>
  <si>
    <t>895OO</t>
  </si>
  <si>
    <t>WOS:000226872900010</t>
  </si>
  <si>
    <t>Ivanov, D; Ekaterincheva, M; Kalashnikov, A; Baca, K; Mazur, A</t>
  </si>
  <si>
    <t>Ivanov, Daniil; Ekaterincheva, Mariya; Kalashnikov, Aleksey; Baca, Ksenya; Mazur, Anton</t>
  </si>
  <si>
    <t>Usage of the New Modifier-curing Agent in Plywood Technology: The Influence to Urea-formaldehyde Resin Curing and Formaldehyde Emission</t>
  </si>
  <si>
    <t>PERIODICA POLYTECHNICA-CHEMICAL ENGINEERING</t>
  </si>
  <si>
    <t>plywood; urea-formaldehyde resin; curing agents; modifier-curing agent</t>
  </si>
  <si>
    <t>NMR; HARDENER</t>
  </si>
  <si>
    <t>One of the urgent scientific and technical objectives in the technologies of plywood and wood boards is the search for ways to reduce of hot pressing time without increasing the formaldehyde emission from finished products. To solve this problem was developed the new modifier-curing agent MC-4SF, is mainly a product of interaction of citric acid with urea and ammonia. Compared to traditional ammonium salts, the modifier-curing agent combines the properties of both direct and latent catalysts. Determination of the composition of residual methylol groups in the aqueous extracts obtained by treating the resin cured at 100 degrees C showed that the modifier-curing agent provides relatively high hydrolytic stability of the UF-polymer during extraction. Spectra of solid-state 13C NMR showed that in resins cured with MC-4SF increased the compound of methylene bridges compared to resins cured with standard catalysts. It is possible that the amino groups of urea (or its derivatives) included in the modifier-curing agent, react with the methylol groups of UF oligomers, fitting urea into the structure of the resulting polymer. Thus explains the increased hydrolytic stability and reduced toxicity of the cured resin. Manufacturing tests of nine-layer plywood made with a modifier-curing agent showed that replacing ammonium sulfate with MC-4SF allows a significant reduction in pressing time at 110 degrees C without loss of quality of the finished product. With the same pressing time, it was possible to increase the line shear strength by 14% and to reduce formaldehyde emission by 45%.</t>
  </si>
  <si>
    <t>[Ivanov, Daniil; Ekaterincheva, Mariya] St Petersburg State Forest Tech Univ, Inst Chem Wood Biomass Proc &amp; Technospher Safety, Dept Wood &amp; Cellulose Composite Technol, Inst Per 5, St Petersburg 194021, Russia; [Kalashnikov, Aleksey] Parfinskiy Plywood Mill LCC, Ulitsa Kirova 52, Parfino 175130, Novgorod Oblast, Russia; [Baca, Ksenya] FANPLAST JSC, Dnepropetrovskaya Ulitsa 8, St Petersburg 191119, Russia; [Mazur, Anton] St Petersburg State Univ, Magnet Resonance Res Ctr, Res Pk, Univ Enbankment 7, St Petersburg 198504, Russia</t>
  </si>
  <si>
    <t>Saint Petersburg State Forest Technical University; Saint Petersburg State University</t>
  </si>
  <si>
    <t>Ivanov, D (corresponding author), St Petersburg State Forest Tech Univ, Inst Chem Wood Biomass Proc &amp; Technospher Safety, Dept Wood &amp; Cellulose Composite Technol, Inst Per 5, St Petersburg 194021, Russia.</t>
  </si>
  <si>
    <t>ivanov.d.v.spb@74.ru</t>
  </si>
  <si>
    <t>Ivanov, Daniil/ABF-7853-2020; Mazur, Anton/A-8084-2013</t>
  </si>
  <si>
    <t>Ivanov, Daniil/0000-0002-0001-2461; Baca, Ksenya/0000-0002-4826-7666; Mazur, Anton/0000-0002-2746-6762</t>
  </si>
  <si>
    <t>BUDAPEST UNIV TECHNOLOGY ECONOMICS</t>
  </si>
  <si>
    <t>BUDAPEST</t>
  </si>
  <si>
    <t>PERIODICA POLYTECHNICA, BUDAPEST, 1521, HUNGARY</t>
  </si>
  <si>
    <t>0324-5853</t>
  </si>
  <si>
    <t>1587-3765</t>
  </si>
  <si>
    <t>PERIOD POLYTECH-CHEM</t>
  </si>
  <si>
    <t>Period. Polytech.-Chem. Eng.</t>
  </si>
  <si>
    <t>10.3311/PPch.21369</t>
  </si>
  <si>
    <t>JUN 2023</t>
  </si>
  <si>
    <t>Engineering, Chemical</t>
  </si>
  <si>
    <t>Q5WO3</t>
  </si>
  <si>
    <t>WOS:001011329200001</t>
  </si>
  <si>
    <t>Rodríguez-Murillo, JC; Almendros, G; Knicker, H</t>
  </si>
  <si>
    <t>Rodriguez-Murillo, J. C.; Almendros, G.; Knicker, H.</t>
  </si>
  <si>
    <t>Wetland soil organic matter composition in a Mediterranean semiarid wetland (Las Tablas de Daimiel, Central Spain): Insight into different carbon sequestration pathways</t>
  </si>
  <si>
    <t>SEDIMENTARY HUMIC SUBSTANCES; STATE C-13 NMR; CROSS-POLARIZATION; PYROLYSIS-GC/MS; PLANT RESIDUES; CPMAS NMR; ACIDS; TRANSFORMATION; TERRESTRIAL; DIAGENESIS</t>
  </si>
  <si>
    <t>Wetland soils from a Mediterranean semiarid wetland (Las Tablas de Daimiel, Central Spain) were studied to characterize the organic matter (OM) and determine its origin and transformation. Cross polarization magic angle spinning (CPMAS) C-13 nuclear magnetic resonance (NMR) spectroscopy and mathematical molecular mixing allowed analysis of the organic fraction in terms of six generic components (carbohydrate, protein, lignin, lipid, char and carbonyl). Las Tablas is an active carbon sink, with total organic carbon (TOC) content independent of soil OM quality; the TOC content of the upper sediment is 10.0 +/- 7.8%. The inorganic carbon content is also high (5.4 +/- 3.3%) and is associated mainly with OM of aliphatic character. The OM composition is variable; samples predominantly aliphatic (carbohydrate, lipid and protein) are characteristic of the northern sector, whereas predominantly aromatic samples are typical of the southern Tablas. A strong negative relationship between protein content and lignin content was found, interpreted as a consequence of different proportions of vascular vs. non-vascular (mostly charophyte) litter input. The effect of perturbation is apparent in the extended presence of char, particularly abundant in fire-prone areas. OM quantity and quality do not seem to depend on hydrology (although seasonal flooding is associated with lower TOC wetland soils) or soil characteristics. Dominant vegetation and fire are the main drivers of OM content and composition. Structural carbohydrate, protein and lipid (&gt; 60% of total organic fraction) dominate. Widespread anaerobic conditions and the recent character of the sediments could explain the preservation of different fractions of the original detritus composition (due to different vegetation and presence of microbes). (C) 2011 Elsevier Ltd. All rights reserved.</t>
  </si>
  <si>
    <t>[Rodriguez-Murillo, J. C.; Almendros, G.] CSIC, Museo Nacl Ciencias Nat, E-28006 Madrid, Spain; [Knicker, H.] CSIC, Inst Recursos Nat &amp; Agrobiol, E-41080 Seville, Spain</t>
  </si>
  <si>
    <t>Consejo Superior de Investigaciones Cientificas (CSIC); CSIC - Museo Nacional de Ciencias Naturales (MNCN); Consejo Superior de Investigaciones Cientificas (CSIC); CSIC - Instituto de Recursos Naturales y Agrobiologia de Sevilla (IRNAS)</t>
  </si>
  <si>
    <t>Rodríguez-Murillo, JC (corresponding author), CSIC, Museo Nacl Ciencias Nat, Serrano 115B, E-28006 Madrid, Spain.</t>
  </si>
  <si>
    <t>jcmurillo@ccma.csic.es</t>
  </si>
  <si>
    <t>Almendros, Gonzalo/K-5498-2019; Knicker, Heike/H-4530-2015</t>
  </si>
  <si>
    <t>Almendros, Gonzalo/0000-0001-6794-9825; Knicker, Heike/0000-0002-0483-2109</t>
  </si>
  <si>
    <t>Spanish CICYT [81/2005]; Organismo Autonomo Parques Nacionales; DAAD (Germany)-CICYT (Spain); [CGL2008-04296]</t>
  </si>
  <si>
    <t>Spanish CICYT(Consejo Interinstitucional de Ciencia y Tecnologia (CICYT)); Organismo Autonomo Parques Nacionales; DAAD (Germany)-CICYT (Spain)(Consejo Interinstitucional de Ciencia y Tecnologia (CICYT)Deutscher Akademischer Austausch Dienst (DAAD));</t>
  </si>
  <si>
    <t>The study was supported by Project 81/2005 of the Spanish CICYT and Organismo Autonomo Parques Nacionales, and by Project CGL2008-04296. We thank two anonymous reviewers for constructive comments. We wish also to thank M. Alvarez-Cobelas and S. Cirujano for environmental information about Tablas, and the staff of the National Park Las Tablas de Daimiel for help, as well as the Analytical Unit staff of CCMA and our laboratory assistants. One of us (J.C.R.-M.) wishes to thank Dr. M. Filella for comments. The NMR measurements were performed at the Lehrstuhl fur Bodenkunde of the TU-Munchen-Weihenstephan, Germany, under the framework of the Acciones Integradas Program, within which the exchange of involved scientists was financed by the DAAD (Germany)-CICYT (Spain).</t>
  </si>
  <si>
    <t>10.1016/j.orggeochem.2011.05.007</t>
  </si>
  <si>
    <t>813IH</t>
  </si>
  <si>
    <t>WOS:000294359500007</t>
  </si>
  <si>
    <t>Rumpel, C; Eusterhues, K; Kögel-Knabner, I</t>
  </si>
  <si>
    <t>Location and chemical composition of stabilized organic carbon in topsoil and subsoil horizons of two acid forest soils</t>
  </si>
  <si>
    <t>carbon stabilization; C-14 activity; nuclear magnetic resonance spectroscopy; subsoil</t>
  </si>
  <si>
    <t>PARTICLE-SIZE FRACTIONS; NUCLEAR-MAGNETIC-RESONANCE; NMR ANALYSIS; C-13 CPMAS; MATTER; DECOMPOSITION; PRESERVATION; QUEENSLAND; COMPLEXES; MINERALS</t>
  </si>
  <si>
    <t>The C-14 age of soil organic matter is known to increase with soil depth. Therefore, the aim of this study was to examine the stabilization of carbon compounds in the entire soil profile using particle size fractionation to distinguish SOM pools with different turnover rates. Samples were taken from a Dystric Cambisol and a Haplic Podzol under forest, which are representative soil types under humid climate conditions. The conceptual approach included the analyses of particle size fractions of all mineral soil horizons for elemental composition and chemical structure of the organic matter by C-13 cross-polarization magic angle spinning nuclear magnetic resonance (CPMAS NMR) spectroscopy. The contribution of phenols and hydroxyalkanoic acids, which represent recalcitrant plant litter compounds, was analyzed after CuO oxidation. In the Dystric Cambisol, the highest carbon concentration as well as the highest percentage of total organic carbon are found in the &lt; 6.3 mum fractions of the B and C horizons. In the Haplic Podzol, carbon distribution among the particle size fractions of the Bh and Bvs horizons is influenced by the adsorption of dissolved organic matter. A relationship between the carbon enrichment in fractions &lt; 6.3 mum and the C-14 activity of the bulk soil indicates that stabilization of SOM occurs in fine particle size fractions of both soils. C-13 CPMAS NMR spectroscopy shows that a high concentration of alkyl carbon is present in the fine particle size fractions of the B horizons of the Dystric Cambisol. Decreasing contribution of O-alkyl and aromatic carbon with particle size as well as soil depth indicates that these compounds are not stabilized in the Dystric Cambisol. These results are in accordance with data obtained by wet chemical analyses showing that cutin/suberin-derived hydroxyalkanoic acids are preserved in the fine particle size fractions of the B horizons. The organic matter composition in particle size fractions of the top- and subsoil horizons of the Haplic Podzol shows that this soil is acting like a chromatographic system preserving insoluble alkyl carbon in the fine particle size fractions of the A horizon. Small molecules, most probably organic acids, dominate in the fine particle size fractions of the C horizons, where they are stabilized in clay-sized fractions most likely due to the interaction with the mineral phase. The characterization of lignin-derived phenols indicated, in accordance with the NMR measurements, that these compounds are not stabilized in the mineral soil horizons. (C) 2003 Elsevier Ltd. All rights reserved.</t>
  </si>
  <si>
    <t>INRA, CNRS, Lab Biogeochim Milieux Continentaux, Ctr Versailles Grignon, F-78820 Thiverval Grignon, France; Tech Univ Munich, Lehrstuhl Bodenkunde, Dept Okol, Wissensch Zentrum Weihenstephan Ernahrung Landnut, D-85350 Freising Weihenstephan, Germany</t>
  </si>
  <si>
    <t>UDICE-French Research Universities; Universite Paris Saclay; INRAE; Centre National de la Recherche Scientifique (CNRS); Technical University of Munich</t>
  </si>
  <si>
    <t>Rumpel, C (corresponding author), INRA, CNRS, Lab Biogeochim Milieux Continentaux, Ctr Versailles Grignon, Batiment EGER,Aile B, F-78820 Thiverval Grignon, France.</t>
  </si>
  <si>
    <t>cornelia.rumpel@grignon.inra.fr</t>
  </si>
  <si>
    <t>Rumpel, Cornelia/0000-0003-2131-9451; Kögel-Knabner, Ingrid/0000-0002-7216-8326; Eusterhues, Karin/0000-0003-1754-2298</t>
  </si>
  <si>
    <t>10.1016/j.soilbio.2003.09.005</t>
  </si>
  <si>
    <t>768QY</t>
  </si>
  <si>
    <t>WOS:000188587600020</t>
  </si>
  <si>
    <t>Smernik, RJ; Oliver, IW; Merrington, G</t>
  </si>
  <si>
    <t>Advanced solid-state carbon-13 nuclear magnetic resonance spectroscopic studies of sewage sludge organic matter: Detection of organic domains</t>
  </si>
  <si>
    <t>DE-ASHED SOIL; CROSS-POLARIZATION; DETERMINING QUANTITATION; SPATIAL HETEROGENEITY; NMR-SPECTROSCOPY; HEAVY-METALS; CPMAS NMR; BIOSOLIDS; SPECTRA; SYSTEMS</t>
  </si>
  <si>
    <t>Two novel solid-state C-13 nuclear magnetic resonance (NMR) spectroscopic techniques, PSRE (proton spin relaxation editing) and RESTORE [Restoration of Spectra via T-CH and T1pH (T One Rho H) Editing], were used to provide detailed chemical characterization of the organic matter from six Australian sewage sludges. These methods were used to probe the submicrometer heterogeneity of sludge organic matter, and identify and quantify spatially distinct components. Analysis of the T1H relaxation behavior of the sludges indicated that each sludge contained two types of organic domains. Carbon-13 PSRE NMR subspectra were generated to determine the chemical nature of these domains. The rapidly relaxing component of each sludge was rich in protein and alkyl carbon, and was identified as dead bacterial material. The slowly relaxing component of each sludge was rich in carbohydrate and lignin structures, and was identified as partly degraded plant material. The bacterial domains were shown, using the RESTORE technique, to also have characteristically rapid T1pH relaxation rates. This rapid T1pH relaxation was identified as the main cause of underrepresentation of these domains in standard C-13 cross polarization (CP) NMR spectra of sludges. The heterogeneous nature of sewage sludge organic matter has implications for land application of sewage sludge, since the two components are likely to have different capacities for sorbing organic and inorganic toxicants present in sewage sludge, and will decompose at different rates.</t>
  </si>
  <si>
    <t>Univ Adelaide, Waite Agr Res Inst, Dept Soil &amp; Water, Glen Osmond, SA 5064, Australia</t>
  </si>
  <si>
    <t>Smernik, RJ (corresponding author), Univ Adelaide, Waite Agr Res Inst, Dept Soil &amp; Water, Glen Osmond, SA 5064, Australia.</t>
  </si>
  <si>
    <t>Smernik, Ron/H-9905-2013; Oliver, Ian William/AAH-2591-2019</t>
  </si>
  <si>
    <t>Smernik, Ron/0000-0001-6033-5855; Oliver, Ian William/0000-0003-3105-1196</t>
  </si>
  <si>
    <t>JUL-AUG</t>
  </si>
  <si>
    <t>10.2134/jeq2003.1523</t>
  </si>
  <si>
    <t>700EN</t>
  </si>
  <si>
    <t>WOS:000184099800041</t>
  </si>
  <si>
    <t>Forte, C; Piazzi, A; Pizzanelli, S; Certini, G</t>
  </si>
  <si>
    <t>Forte, Claudia; Piazzi, Alhena; Pizzanelli, Silvia; Certini, Giacomo</t>
  </si>
  <si>
    <t>CP MAS 13C spectral editing and relative quantitation of a soil sample</t>
  </si>
  <si>
    <t>SOLID STATE NUCLEAR MAGNETIC RESONANCE</t>
  </si>
  <si>
    <t>CP MAS C-13; spectral editing; relative quantitation; soil organic matter (SOM)</t>
  </si>
  <si>
    <t>NATURAL ORGANIC MATERIALS; SOLID-STATE NMR; CROSS-POLARIZATION; HUMIC ACIDS; STRUCTURAL-ANALYSIS; CPMAS NMR; MATTER; LIGNIN; WOOD; DECOMPOSITION</t>
  </si>
  <si>
    <t>A hydrofluoric acid (HF)-treated soil sample was studied by C-13 NMR spectroscopy. Cross polarization (CP) Magic Angle Spinning (MAS) C-13 spectral editing and relative CP peak quantitation, obtained through variable-contact-time experiments, were used to aid the interpretation of the spectrum. The combination of these two types of experiment allowed to obtain a higher degree of detail on the composition of the sample with respect to a standard CP MAS experiment. (c) 2006 Elsevier Inc. All rights reserved.</t>
  </si>
  <si>
    <t>CNR, Ist Processi Chim Fis, Area Ric Pisa, I-56124 Pisa, Italy; Univ Florence, Dipartimento Sci Suolo &amp; Nutr Pianta, I-50144 Florence, Italy</t>
  </si>
  <si>
    <t>Consiglio Nazionale delle Ricerche (CNR); Istituto per i Processi Chimico-Fisici (IPCF-CNR); University of Florence</t>
  </si>
  <si>
    <t>Forte, C (corresponding author), CNR, Ist Processi Chim Fis, Area Ric Pisa, Via G Moruzzi 1, I-56124 Pisa, Italy.</t>
  </si>
  <si>
    <t>c.forte@ipcf.cnr.it</t>
  </si>
  <si>
    <t>Forte, Claudia/C-1318-2012; Pizzanelli, Silvia/N-8063-2015</t>
  </si>
  <si>
    <t>Forte, Claudia/0000-0003-0405-2038; Pizzanelli, Silvia/0000-0002-1150-1551</t>
  </si>
  <si>
    <t>0926-2040</t>
  </si>
  <si>
    <t>1527-3326</t>
  </si>
  <si>
    <t>SOLID STATE NUCL MAG</t>
  </si>
  <si>
    <t>Solid State Nucl. Magn. Reson.</t>
  </si>
  <si>
    <t>10.1016/j.ssnmr.2006.03.001</t>
  </si>
  <si>
    <t>Chemistry, Physical; Physics, Atomic, Molecular &amp; Chemical; Physics, Condensed Matter; Spectroscopy</t>
  </si>
  <si>
    <t>Chemistry; Physics; Spectroscopy</t>
  </si>
  <si>
    <t>073OB</t>
  </si>
  <si>
    <t>WOS:000239751400004</t>
  </si>
  <si>
    <t>Author full names</t>
  </si>
  <si>
    <t>Author(s) ID</t>
  </si>
  <si>
    <t>Title</t>
  </si>
  <si>
    <t>Year</t>
  </si>
  <si>
    <t>Source title</t>
  </si>
  <si>
    <t>Art. No.</t>
  </si>
  <si>
    <t>Page start</t>
  </si>
  <si>
    <t>Page end</t>
  </si>
  <si>
    <t>Page count</t>
  </si>
  <si>
    <t>Cited by</t>
  </si>
  <si>
    <t>Link</t>
  </si>
  <si>
    <t>Authors with affiliations</t>
  </si>
  <si>
    <t>Index Keywords</t>
  </si>
  <si>
    <t>Language of Original Document</t>
  </si>
  <si>
    <t>Publication Stage</t>
  </si>
  <si>
    <t>Open Access</t>
  </si>
  <si>
    <t>Source</t>
  </si>
  <si>
    <t>EID</t>
  </si>
  <si>
    <t>Águas A.; Incerti G.; Saracino A.; Lanzotti V.; Silva J.S.; Rego F.C.; Mazzoleni S.; Bonanomi G.</t>
  </si>
  <si>
    <t>Águas, Ana (56639957900); Incerti, Guido (23982376300); Saracino, Antonio (7003735120); Lanzotti, Virginia (7003450220); Silva, Joaquim S. (7403023599); Rego, Francisco C. (6701644918); Mazzoleni, Stefano (24348390800); Bonanomi, Giuliano (9635236500)</t>
  </si>
  <si>
    <t>56639957900; 23982376300; 7003735120; 7003450220; 7403023599; 6701644918; 24348390800; 9635236500</t>
  </si>
  <si>
    <t>Plant and Soil</t>
  </si>
  <si>
    <t>https://www.scopus.com/inward/record.uri?eid=2-s2.0-85033660354&amp;doi=10.1007%2fs11104-017-3419-2&amp;partnerID=40&amp;md5=e2f8b3d7a129739254d59d960b106167</t>
  </si>
  <si>
    <t>Centro de Ecologia Aplicada “Prof. Baeta Neves” (CEABN), InBio, Instituto Superior de Agronomia, Universidade de Lisboa, Tapada da Ajuda, Lisboa, 1349-017, Portugal; School of Education and Social Sciences, Polytechnic Institute of Leiria, Rua Dr. João Soares, Leiria, 2411-901, Portugal; Department of Agri-Food, Animal and Environmental Sciences, University of Udine, via delle Scienze 206, Udine, 33100, Italy; Department of Agricultural Sciences, University of Naples Federico II, via Università 100, Portici (NA), 80055, Italy; Coimbra Agriculture School, Polytechnic Institute of Coimbra, Coimbra, 3040-316, Portugal</t>
  </si>
  <si>
    <t>Águas A., Centro de Ecologia Aplicada “Prof. Baeta Neves” (CEABN), InBio, Instituto Superior de Agronomia, Universidade de Lisboa, Tapada da Ajuda, Lisboa, 1349-017, Portugal, School of Education and Social Sciences, Polytechnic Institute of Leiria, Rua Dr. João Soares, Leiria, 2411-901, Portugal; Incerti G., Department of Agri-Food, Animal and Environmental Sciences, University of Udine, via delle Scienze 206, Udine, 33100, Italy; Saracino A., Department of Agricultural Sciences, University of Naples Federico II, via Università 100, Portici (NA), 80055, Italy; Lanzotti V., Department of Agricultural Sciences, University of Naples Federico II, via Università 100, Portici (NA), 80055, Italy; Silva J.S., Centro de Ecologia Aplicada “Prof. Baeta Neves” (CEABN), InBio, Instituto Superior de Agronomia, Universidade de Lisboa, Tapada da Ajuda, Lisboa, 1349-017, Portugal, Coimbra Agriculture School, Polytechnic Institute of Coimbra, Coimbra, 3040-316, Portugal; Rego F.C., Centro de Ecologia Aplicada “Prof. Baeta Neves” (CEABN), InBio, Instituto Superior de Agronomia, Universidade de Lisboa, Tapada da Ajuda, Lisboa, 1349-017, Portugal; Mazzoleni S., Department of Agricultural Sciences, University of Naples Federico II, via Università 100, Portici (NA), 80055, Italy; Bonanomi G., Department of Agricultural Sciences, University of Naples Federico II, via Università 100, Portici (NA), 80055, Italy</t>
  </si>
  <si>
    <t>Background and aim: Fires affect what happens to litter in ecosystems. Biological and chemical effects of burnt litter on plants are not as of yet fully understood. We aimed to assess the effects of heat-treated leaf litter on germination and seedling root growth of Eucalyptus globulus. Methods: Litter from E. globulus, Acacia dealbata, Pinus pinaster, and Quercus suber was collected in Portugal, on Humic Cambisol, and heated between 25 °C and 600 °C. Those materials were then characterized by: 13C CPMAS NMR spectroscopy, proximate lignin and cellulose, and elemental analyses. Afterwards, they were used as substrate in bioassays with Eucalyptus seeds. Results: Heating changed litter composition (P &lt; 0.05), consistently across species: alkyl C, O-alkyl C, and methoxyl + N-alkyl C decreased more than 50%; and aromatic C increased more than 5-fold. Unheated and lightly heated litters inhibited germination and growth, with maximum inhibition by Quercus and Eucalyptus litters, down to 17% of the control (P &lt; 0.05). Severely charred materials had neutral or stimulatory effects, up to 191% of the control (P &lt; 0.05). These responses were associated with concentrations of dominant C types in litters (P &lt; 0.05). Conclusion: Litter charring, as it occurs during wildfires, is potentially critical for the success of E. globulus’s regeneration from seeds. © 2017, Springer International Publishing AG.</t>
  </si>
  <si>
    <t xml:space="preserve">         &lt;sup&gt;13&lt;/sup&gt;C CPMAS NMR; Allelopathy; Char; Eucalyptus globulus; Phytotoxicity; Plant-soil feedback</t>
  </si>
  <si>
    <t>Portugal; Acacia dealbata; Eucalyptus; Eucalyptus globulus; Pinus pinaster; Quercus; Quercus suber; allelopathy; analytical method; bioassay; biochar; biochemistry; biological development; Cambisol; coniferous tree; evergreen tree; fire; germination; growth; inhibition; leaf litter; phytotoxicity; root; seedling; shrub; soil-vegetation interaction; substrate</t>
  </si>
  <si>
    <t>Final</t>
  </si>
  <si>
    <t>All Open Access; Green Open Access</t>
  </si>
  <si>
    <t>Scopus</t>
  </si>
  <si>
    <t>2-s2.0-85033660354</t>
  </si>
  <si>
    <t>Bachmann M.; Martens S.D.; Le Brech Y.; Kervern G.; Bayreuther R.; Steinhöfel O.; Zeyner A.</t>
  </si>
  <si>
    <t>Bachmann, Martin (55941427000); Martens, Siriwan D. (54884602300); Le Brech, Yann (56242178600); Kervern, Gwendal (15020725400); Bayreuther, Robin (57986741800); Steinhöfel, Olaf (55940531600); Zeyner, Annette (6602971859)</t>
  </si>
  <si>
    <t>55941427000; 54884602300; 56242178600; 15020725400; 57986741800; 55940531600; 6602971859</t>
  </si>
  <si>
    <t>Physicochemical characterisation of barley straw treated with sodium hydroxide or urea and its digestibility and in vitro fermentability in ruminants</t>
  </si>
  <si>
    <t>Scientific Reports</t>
  </si>
  <si>
    <t>10.1038/s41598-022-24738-w</t>
  </si>
  <si>
    <t>https://www.scopus.com/inward/record.uri?eid=2-s2.0-85142934211&amp;doi=10.1038%2fs41598-022-24738-w&amp;partnerID=40&amp;md5=0c8e420eea6b9ae6c51653debaa63bc7</t>
  </si>
  <si>
    <t>Institute of Agricultural and Nutritional Sciences, Martin Luther University Halle-Wittenberg, Halle (Saale), Germany; Saxon State Office for Environment, Agriculture and Geology, Köllitsch, Germany; CNRS, ENSIC-LRGP, Université de Lorraine, Nancy, France; CNRS, CRM2, Université de Lorraine, Nancy, France</t>
  </si>
  <si>
    <t>Bachmann M., Institute of Agricultural and Nutritional Sciences, Martin Luther University Halle-Wittenberg, Halle (Saale), Germany; Martens S.D., Saxon State Office for Environment, Agriculture and Geology, Köllitsch, Germany; Le Brech Y., CNRS, ENSIC-LRGP, Université de Lorraine, Nancy, France; Kervern G., CNRS, CRM2, Université de Lorraine, Nancy, France; Bayreuther R., Institute of Agricultural and Nutritional Sciences, Martin Luther University Halle-Wittenberg, Halle (Saale), Germany; Steinhöfel O., Institute of Agricultural and Nutritional Sciences, Martin Luther University Halle-Wittenberg, Halle (Saale), Germany, Saxon State Office for Environment, Agriculture and Geology, Köllitsch, Germany; Zeyner A., Institute of Agricultural and Nutritional Sciences, Martin Luther University Halle-Wittenberg, Halle (Saale), Germany</t>
  </si>
  <si>
    <t>The development of strategies to overcome the shortage of forage due to persistently low rainfall is becoming a central task for animal nutrition in research and practice. In this study, it was investigated how the treatment of straw with NaOH or feed urea in a practicable procedure for modern farms affects rumen fermentation (gas production and greenhouse gas concentration) as well as the digestibility of feed energy and nutrients. For this purpose, the treatments were tested individually and in different proportions in a total mixed ration (TMR) in ruminal batch cultures in vitro and in a digestibility trial with sheep. In order to explain the observed effects at the molecular level, descriptive data from 13C solid state nuclear magnetic resonance (NMR) and Fourier-transform infrared (FTIR) spectroscopy were obtained. NaOH treatment of straw increased crude ash (CA), non-fibrous carbohydrates, digestible energy (DE), and metabolizable energy (ME) concentration, whereas the proportion of neutral detergent fibre (aNDFom) and hemicellulose decreased. In urea treated straw, NH3–N and crude protein increased, whereas acid detergent lignin (ADL), DE, and ME decreased. The physically effective fibre (peNDF8) concentration increased in TMR containing 18% of NaOH or urea treated straw (p &lt; 0.01). The application of straw treatments as pure substrates (not as part of a TMR) increased gas production and decelerated ruminal fermentation (p &lt; 0.05). In vitro organic matter digestibility (IVOMD) of the straw (0.31) increased after NaOH (0.51; p &lt; 0.05) and urea treatment (0.41; p &gt; 0.05). As part of a TMR, straw treatments had no distinct effect on gas production or IVOMD. Concentrations of CH4 and CO2 were likewise not affected. Apparent total tract digestibility of aNDFom, acid detergent fibre (ADFom), hemicellulose, and cellulose increased in the TMR by approximately 10% points following NaOH treatment (p &lt; 0.05). The inclusion of urea treated straw did not affect apparent digestibility. Calculated true digestibility of aNDFom was 0.68, 0.74, and 0.79, of ADFom 0.58, 0.57, and 0.65, and of ADL 0.02, 0.13, and 0.08 in TMR including untreated, NaOH treated, and urea treated straw, respectively. 13C NMR and FTIR analyses consistently revealed that the global structure and crystallinity of the carbohydrates (cellulose and hemicellulose) was not altered by treatment and the concentration of lignin was likewise not affected. Depolymerisation of lignin did not occur. However, NMR signals assigned to acetyl groups were significantly altered indicating that straw treatments disrupted linkages between hemicelluloses and lignin. Moreover, the acetates signal was affected. This signal can be assigned to linkages between ferulic acids and hemicelluloses (arabinoxylans). FTIR spectra of straw treatments mainly differed at a wavelength of 1730 cm−1 and 1240 cm−1. Disappearance of the 1730 cm−1 peak suggests removal of hemicelluloses or lignin related compounds by treatment. The disappearance of the lignin peak at 1240 cm−1 could be due to conjugated ketone (phenyl-carbonyl) removal or the removal of ferulic and p-coumaric acid acetyl groups. Both treatments are supposed to release fermentable cell wall components (hemicelluloses) from lignin-associated bonds and as a result, straw fibre can be better fermented in the rumen. This contributes to energy supply and increased fibre digestibility at least in the TMR that contained NaOH treated straw. The alkaline straw treatments probably induced a release of phenolics such as ferulic acid and p-coumaric acid, which can be metabolised in the gut and the liver and metabolites might be excreted with the urine. This could notably contribute to metabolic energy losses. © 2022, The Author(s).</t>
  </si>
  <si>
    <t>Animals; Cellulose; Detergents; Dietary Fiber; Hordeum; Lignin; Ruminants; Sheep; Sodium Hydroxide; Urea; cellulose; detergent; ferulic acid; lignin; p-coumaric acid; sodium hydroxide; urea; animal; dietary fiber; Hordeum; ruminant; sheep</t>
  </si>
  <si>
    <t>All Open Access; Gold Open Access; Green Open Access</t>
  </si>
  <si>
    <t>2-s2.0-85142934211</t>
  </si>
  <si>
    <t>Kelleway J.J.; Trevathan-Tackett S.M.; Baldock J.; Critchley L.P.</t>
  </si>
  <si>
    <t>Kelleway, J.J. (36008552200); Trevathan-Tackett, S.M. (55814423000); Baldock, J. (7003626351); Critchley, L.P. (57193309861)</t>
  </si>
  <si>
    <t>36008552200; 55814423000; 7003626351; 57193309861</t>
  </si>
  <si>
    <t>Plant litter composition and stable isotope signatures vary during decomposition in blue carbon ecosystems</t>
  </si>
  <si>
    <t>10.1007/s10533-022-00890-3</t>
  </si>
  <si>
    <t>https://www.scopus.com/inward/record.uri?eid=2-s2.0-85123996741&amp;doi=10.1007%2fs10533-022-00890-3&amp;partnerID=40&amp;md5=5e84f88da7416bc7b6fb4443f4fb00f3</t>
  </si>
  <si>
    <t>School of Earth, Atmospheric and Life Science, GeoQuEST Research Centre, University of Wollongong, Wollongong, NSW, Australia; Centre for Integrative Ecology, School of Life and Environmental Sciences, Deakin University, Burwood, VIC, Australia; CSIRO Agriculture and Food, Glen Osmond, SA, Australia; Department of Biological Sciences, Macquarie University, Sydney, NSW, Australia</t>
  </si>
  <si>
    <t>Kelleway J.J., School of Earth, Atmospheric and Life Science, GeoQuEST Research Centre, University of Wollongong, Wollongong, NSW, Australia; Trevathan-Tackett S.M., Centre for Integrative Ecology, School of Life and Environmental Sciences, Deakin University, Burwood, VIC, Australia; Baldock J., CSIRO Agriculture and Food, Glen Osmond, SA, Australia; Critchley L.P., Department of Biological Sciences, Macquarie University, Sydney, NSW, Australia</t>
  </si>
  <si>
    <t>The ratio of isotopes of carbon (13C:12C or δ13C) and nitrogen (15N:14N or δ15N) are common indicators of the flow and storage of organic matter in coastal wetland research. Effective use of these indicators requires quantification and understanding of: (1) the variability of isotope signatures of potential organic matter source materials; and (2) the influence of organic matter decomposition on isotopic signatures. While it is well-established that organic matter characteristics change during the decomposition process, there has been little direct quantification of any concurrent shifts in isotope signatures for coastal detritus. In this study, we addressed this by quantifying: (1) shifts in sample composition using solid-state 13C Nuclear Magnetic Resonance (NMR) spectroscopy; and (2) shifts in δ13C and δ15N signatures of coastal plant tissues from field litterbag experiments. We observed significant shifts in 13C NMR spectra across the course of deployment for all four plant tissues assessed (leaves of mangrove Avicennia marina; branchlets of supratidal tree Casuarina glauca; leaf wrack and roots/rhizomes of the seagrass Zostera muelleri), driven largely by the preferential loss of labile constituents and concentration of more resistant macromolecules, such as lignin and leaf waxes. While there were shifts in isotope ratios for all species, these varied in direction and magnitude among species, tissue type and isotopes. This included δ13C enrichments of up to 3.1‰ and 2.4‰ in leaves of A. marina, and branchlets of C. glauca, respectively, but δ13C depletions of up to 4.0‰ for Z. muelleri. Shifts in δ15N varied among species and tissue types, with few clear temporal patterns. Partial least squares regression analyses showed that some tissue isotope signatures can be reliably predicted on the basis of sample composition (13C NMR spectra), however, multiple inter- and intra-species variations preclude a simple explanation of isotopic signature shifts on the basis of plant-material molecular shifts alone. Further, we cannot preclude the potential influence of microbe-associated organic matter on sample composition or isotopic signatures. Our findings emphasise the importance of considering decomposition effects on stable isotope signatures in blue carbon ecosystems. Isotope approaches will remain a valuable tool in coastal ecosystem research, but require robust experimental approaches (including appropriate use of decomposed end-members or fractionation correction factors; quantification of microbial organic matter) and quantification of decomposition dynamics for specific plant tissues and environmental settings. © 2022, The Author(s).</t>
  </si>
  <si>
    <t>Blue carbon; Coastal wetland; Decay; Mangrove; Organic matter; Seagrass</t>
  </si>
  <si>
    <t>coastal wetland; decomposition; isotopic fractionation; organic matter; seagrass; stable isotope; terrestrial ecosystem</t>
  </si>
  <si>
    <t>All Open Access; Green Open Access; Hybrid Gold Open Access</t>
  </si>
  <si>
    <t>2-s2.0-85123996741</t>
  </si>
  <si>
    <t>Howe D.; Garcia-Perez M.; Taasevigen D.; Rainbolt J.; Albrecht K.; Li H.; Wei L.; McDonald A.; Wolcott M.</t>
  </si>
  <si>
    <t>Howe, Daniel (7202517024); Garcia-Perez, Manuel (7102174923); Taasevigen, Danny (19640440500); Rainbolt, James (35620746600); Albrecht, Karl (37260993000); Li, Hui (56986781600); Wei, Liqing (55670143400); McDonald, Armando (7203088502); Wolcott, Michael (7006435987)</t>
  </si>
  <si>
    <t>7202517024; 7102174923; 19640440500; 35620746600; 37260993000; 56986781600; 55670143400; 7203088502; 7006435987</t>
  </si>
  <si>
    <t>Thermal pretreatment of a high lignin SSF digester residue to increase its softening point</t>
  </si>
  <si>
    <t>Journal of Analytical and Applied Pyrolysis</t>
  </si>
  <si>
    <t>10.1016/j.jaap.2016.03.012</t>
  </si>
  <si>
    <t>https://www.scopus.com/inward/record.uri?eid=2-s2.0-85071558002&amp;doi=10.1016%2fj.jaap.2016.03.012&amp;partnerID=40&amp;md5=038fac13bfc71125488e2990c2b2789d</t>
  </si>
  <si>
    <t>Pacific Northwest National Laboratory, 902 Battelle Blvd., Richland, 99352, WA, United States; Washington State University, Biological Systems Engineering, LJ Smith 205, Pullman, 99164-6120, WA, United States; University of Idaho, Department of Forest, Rangeland, and Fire Sciences, 875 Perimeter Drive MSC1132, Moscow, 83844, ID, United States; Washington State University, Civil and Environmental Engineering, Pullman, 99164-1806, WA, United States</t>
  </si>
  <si>
    <t>Howe D., Pacific Northwest National Laboratory, 902 Battelle Blvd., Richland, 99352, WA, United States; Garcia-Perez M., Washington State University, Biological Systems Engineering, LJ Smith 205, Pullman, 99164-6120, WA, United States; Taasevigen D., Pacific Northwest National Laboratory, 902 Battelle Blvd., Richland, 99352, WA, United States; Rainbolt J., Pacific Northwest National Laboratory, 902 Battelle Blvd., Richland, 99352, WA, United States; Albrecht K., Pacific Northwest National Laboratory, 902 Battelle Blvd., Richland, 99352, WA, United States; Li H., University of Idaho, Department of Forest, Rangeland, and Fire Sciences, 875 Perimeter Drive MSC1132, Moscow, 83844, ID, United States; Wei L., University of Idaho, Department of Forest, Rangeland, and Fire Sciences, 875 Perimeter Drive MSC1132, Moscow, 83844, ID, United States; McDonald A., University of Idaho, Department of Forest, Rangeland, and Fire Sciences, 875 Perimeter Drive MSC1132, Moscow, 83844, ID, United States; Wolcott M., Washington State University, Civil and Environmental Engineering, Pullman, 99164-1806, WA, United States</t>
  </si>
  <si>
    <t>Residues high in lignin and ash generated from the simultaneous saccharification and fermentation of corn stover were thermally pretreated in an inert (N2) atmosphere to study the effect of time and temperature on their softening points. These residues are difficult to feed into gasifiers due to premature thermal degradation and formation of reactive liquids in the feed lines, leading to plugging. The untreated and treated residues were characterized by proximate and ultimate analysis, and then analyzed via TGA, DSC, 13C NMR, Py-GC–MS, CHNO/S, and TMA. Interpretation of the compositional analysis indicates that the weight loss observed during pretreatment is mainly due to the thermal decomposition and volatilization of the hemicelluloses and amorphous cellulose fractions. Fixed carbon increases in the pretreated material, mostly due to a concentration effect rather than the formation of new extra poly-aromatic material. The optimal processing time and temperature to minimize the production of carbonyl groups in the pretreated samples was 300 °C at a time of 30 min. Results showed that the softening point of the material could be increased from 187 °C to 250 °C, and that under the experimental conditions studied, pretreatment temperature plays a more important role than time. The increase in softening point was mainly due to the formation of covalent bonds in the lignin structures and the removal of low molecular weight volatile intermediates. © 2016 Elsevier B.V.</t>
  </si>
  <si>
    <t>Gasification; High lignin SSF digester residue; Lignin rich feedstocks; Softening point; Torrefaction</t>
  </si>
  <si>
    <t>Cellulose; Formation; Gasification; Residues; Saccharification; Softening Point; Temperature; Cellulose; Gasification; Lignin; Saccharification; Compositional analysis; Experimental conditions; High lignin SSF digester residue; Pretreatment temperature; Simultaneous saccharification and fermentation; Softening points; Thermal degradation and formations; Torrefaction; Atmospheric temperature</t>
  </si>
  <si>
    <t>All Open Access; Bronze Open Access; Green Open Access</t>
  </si>
  <si>
    <t>2-s2.0-85071558002</t>
  </si>
  <si>
    <t>Amer M.W.; Aljariri Alhesan J.S.; Ibrahim S.; Qussay G.; Marshall M.; Al-Ayed O.S.</t>
  </si>
  <si>
    <t>Amer, Mohammad W. (24390622100); Aljariri Alhesan, Jameel S. (57200539491); Ibrahim, Sawsan (57219225299); Qussay, Ghadeer (57219224011); Marshall, Marc (7402449180); Al-Ayed, Omar S. (6507317386)</t>
  </si>
  <si>
    <t>24390622100; 57200539491; 57219225299; 57219224011; 7402449180; 6507317386</t>
  </si>
  <si>
    <t>Potential use of corn leaf waste for biofuel production in Jordan (physio-chemical study)</t>
  </si>
  <si>
    <t>Energy</t>
  </si>
  <si>
    <t>10.1016/j.energy.2020.118863</t>
  </si>
  <si>
    <t>https://www.scopus.com/inward/record.uri?eid=2-s2.0-85091778431&amp;doi=10.1016%2fj.energy.2020.118863&amp;partnerID=40&amp;md5=0a1d33c3888cbd684f271092ebb66519</t>
  </si>
  <si>
    <t>Department of Chemistry, School of Science, The University of Jordan, Amman, 11942, Jordan; School of Chemistry, Monash University, Clayton, Victoria, 3800, Australia; Department of Chemical Engineering, Faculty of Engineering Technology, Al-Balqa Applied University, P.O. Box 15008, Marka, 11134, Jordan</t>
  </si>
  <si>
    <t>Amer M.W., Department of Chemistry, School of Science, The University of Jordan, Amman, 11942, Jordan; Aljariri Alhesan J.S., School of Chemistry, Monash University, Clayton, Victoria, 3800, Australia; Ibrahim S., Department of Chemistry, School of Science, The University of Jordan, Amman, 11942, Jordan; Qussay G., Department of Chemistry, School of Science, The University of Jordan, Amman, 11942, Jordan; Marshall M., School of Chemistry, Monash University, Clayton, Victoria, 3800, Australia; Al-Ayed O.S., Department of Chemical Engineering, Faculty of Engineering Technology, Al-Balqa Applied University, P.O. Box 15008, Marka, 11134, Jordan</t>
  </si>
  <si>
    <t>The increase in energy demand, especially in Jordan, has encouraged researchers to consider alternative sources of energy, such as biofuel production from agricultural waste. For this study, Jordanian corn leaf waste was characterized by ultimate and proximate analysis, TGA, FTIR and solid state 13C NMR. The waste showed high volatile matter, high atomic H/C ratio and high O content. The corn leaf waste contained 32.1 wt% cellulose, 18.1 wt% hemicelluloses and 11.9 wt% lignin. The FTIR and 13C NMR spectrums showed high concentrations of aliphatic and carbonyl carbon. The corn leaf waste was pyrolysed in a temperature range of 300–450 °C under a constant flow rate of nitrogen. Higher oil yield was obtained at pyrolysis temperature of 450 °C. The gas yield and higher heating value of the product increased as the temperature increased, whereas the water content decreased. The biofuels were rich in carbon and had a high oxygen content, which decreased as the temperature increased. The 1H NMR confirmed the markedly aliphatic character of the biofuel. The GC-MS for the biofuel indicated the presence of hydrocarbon series, large amounts of oxygenated compounds and a few nitrogen and sulfur compounds. The simulated distillation showed a high proportion of diesel fraction (57–73%). © 2020 Elsevier Ltd</t>
  </si>
  <si>
    <t>Biofuel; Biomass; Corn leaf waste; GC-MS; NMR; Pyrolysis</t>
  </si>
  <si>
    <t>Carbon; Cellulose; Corn; Distillation; Nuclear Magnetic Resonance; Sulfur Compounds; Temperature; Wastes; Jordan; Zea mays; Agricultural robots; Agricultural wastes; Calorific value; Carbon; Cellulose; Distillation; Sulfur compounds; Alternative sources of energy; Biofuel production; Constant flow rates; Higher heating value; Oxygenated compounds; Proximate analysis; Pyrolysis temperature; Simulated distillation; biochemical composition; biofuel; crop residue; distillation; hydrocarbon exploration; maize; power generation; pyrolysis; sulfur; waste treatment; water content; Biofuels</t>
  </si>
  <si>
    <t>2-s2.0-85091778431</t>
  </si>
  <si>
    <t>Novotny E.H.; Balieiro F.D.C.; Auccaise R.; Benites V.D.M.; Coutinho H.L.D.C.</t>
  </si>
  <si>
    <t>Novotny, Etelvino Henrique (7004406255); Balieiro, Fabiano de Carvalho (57191774255); Auccaise, Ruben (16237814000); Benites, Vinícius de Melo (7003301039); Coutinho, Heitor Luiz da Costa (7003447923)</t>
  </si>
  <si>
    <t>7004406255; 57191774255; 16237814000; 7003301039; 7003447923</t>
  </si>
  <si>
    <t>Spectroscopic Investigation on the Effects of Biochar and Soluble Phosphorus on Grass Clipping Vermicomposting</t>
  </si>
  <si>
    <t>Agriculture (Switzerland)</t>
  </si>
  <si>
    <t>10.3390/agriculture12071011</t>
  </si>
  <si>
    <t>https://www.scopus.com/inward/record.uri?eid=2-s2.0-85138302369&amp;doi=10.3390%2fagriculture12071011&amp;partnerID=40&amp;md5=532ab31d824106c161fdbe9630031684</t>
  </si>
  <si>
    <t>Embrapa Solos, Rua Jardim Botâni, co, 1024, Rio de Janeiro, 22460-000, Brazil; Departamento de Física, Universidade Estadual de Ponta Grossa, Av. General Carlos Cavalcanti 4748, Ponta Grossa, 84030-900, Brazil</t>
  </si>
  <si>
    <t>Novotny E.H., Embrapa Solos, Rua Jardim Botâni, co, 1024, Rio de Janeiro, 22460-000, Brazil; Balieiro F.D.C., Embrapa Solos, Rua Jardim Botâni, co, 1024, Rio de Janeiro, 22460-000, Brazil; Auccaise R., Departamento de Física, Universidade Estadual de Ponta Grossa, Av. General Carlos Cavalcanti 4748, Ponta Grossa, 84030-900, Brazil; Benites V.D.M., Embrapa Solos, Rua Jardim Botâni, co, 1024, Rio de Janeiro, 22460-000, Brazil; Coutinho H.L.D.C., Embrapa Solos, Rua Jardim Botâni, co, 1024, Rio de Janeiro, 22460-000, Brazil</t>
  </si>
  <si>
    <t>Seeking to evaluate the hypothesis that biochar optimises the composting and vermicomposting processes as well as their product quality, we carried out field and greenhouse experiments. Four grass clipping composting treatments (only grass, grass + single superphosphate (SSP), grass + biochar and grass + SSP + biochar) were evaluated. At the end of the maturation period (150 days), the composts were submitted to vermicomposting (Eisenia fetida earthworm) for an additional 90 days. Ordinary fine charcoal was selected due to its low cost (a by-product of charcoal production) and great availability; this is important since the obtained product presents low commercial value. A greater maturity of the organic matter (humification) was observed in the vermicompost treatments compared with the compost-only treatments. The addition of phosphate significantly reduced the pH (from 6.7 to 4.8), doubled the electrical conductivity and inhibited biological activity, resulting in less than 2% of the number of earthworms found in the treatment without phosphate. The addition of soluble phosphate inhibited the humification process, resulting in a less-stable compound with the preservation of labile structures, primarily cellulose. The P species found corroborate these findings because the pyrophosphate conversion from SSP in the absence of biochar may explain the strong acidification and increased electric conductivity. Biochar appears to prevent this conversion, thus mitigating the deleterious effects of SSP and favouring the formation of organic P species from SSP (78.5% of P in organic form with biochar compared to only 12.8% in the treatments without biochar). In short, biochar decreases pyrophosphate formation from SSP, avoiding acidification and salinity; therefore, biochar improves the whole composting and vermicomposting process and product quality. Vermicompost with SSP and biochar should be tested as a soil conditioner on account of its greater proportion of stabilized C and organic P. © 2022 by the authors.</t>
  </si>
  <si>
    <t>&lt;sup&gt;13&lt;/sup&gt;C nuclear magnetic resonance; &lt;sup&gt;31&lt;/sup&gt;P nuclear magnetic resonance; charcoal; Eisenia fetida; pyrogenic carbon</t>
  </si>
  <si>
    <t>2-s2.0-85138302369</t>
  </si>
  <si>
    <t>Góes M.M.; Keller M.; Masiero Oliveira V.; Villalobos L.D.G.; Moraes J.C.G.; Carvalho G.M.</t>
  </si>
  <si>
    <t>Góes, Mariana Moraes (57150712000); Keller, Milena (57149856000); Masiero Oliveira, Vinicius (57151415400); Villalobos, Lucas Dolis Guerra (57150794400); Moraes, Juliana Carla Garcia (57150411000); Carvalho, Gizilene Maria (8695330900)</t>
  </si>
  <si>
    <t>57150712000; 57149856000; 57151415400; 57150794400; 57150411000; 8695330900</t>
  </si>
  <si>
    <t>Polyurethane foams synthesized from cellulose-based wastes: Kinetics studies of dye adsorption</t>
  </si>
  <si>
    <t>Industrial Crops and Products</t>
  </si>
  <si>
    <t>10.1016/j.indcrop.2016.02.051</t>
  </si>
  <si>
    <t>https://www.scopus.com/inward/record.uri?eid=2-s2.0-84959512439&amp;doi=10.1016%2fj.indcrop.2016.02.051&amp;partnerID=40&amp;md5=199dd37edfcac716177062a07b0d23ed</t>
  </si>
  <si>
    <t>Department of Chemistry, Universidade Estadual de Londrina, Londrina, PR, Brazil; Program of Post-Graduation in Chemistry, Universidade Estadual de Maringá, Maringá, PR, Brazil; Department of Chemistry, Universidade Estadual de Maringá, Maringá, PR, Brazil</t>
  </si>
  <si>
    <t>Góes M.M., Department of Chemistry, Universidade Estadual de Londrina, Londrina, PR, Brazil; Keller M., Program of Post-Graduation in Chemistry, Universidade Estadual de Maringá, Maringá, PR, Brazil; Masiero Oliveira V., Department of Chemistry, Universidade Estadual de Maringá, Maringá, PR, Brazil; Villalobos L.D.G., Program of Post-Graduation in Chemistry, Universidade Estadual de Maringá, Maringá, PR, Brazil; Moraes J.C.G., Program of Post-Graduation in Chemistry, Universidade Estadual de Maringá, Maringá, PR, Brazil; Carvalho G.M., Department of Chemistry, Universidade Estadual de Londrina, Londrina, PR, Brazil</t>
  </si>
  <si>
    <t>In the present work the polyurethane foams containing cellulose from wood furniture industry waste were synthesized for adsorption of dyes. Polyurethane foam without cellulose, with unmodified cellulose, with chemically modified cellulose by 4,4'-diphenylmethane diisocyanate (MDI) at molar ratios 1OH:1NCO (cellulose 1:1) and 3OH:1NCO (cellulose 3:1) were produced and their efficiency in adsorption processes for the Methylene Blue, Procion Yellow HE-4R and Procion Red HE-7B dyes was evaluated from the adsorption kinetic data. Through Fourier transformed infra-red (FTIR) and nuclear magnetic resonance 13C (NMR 13C) analysis it was confirmed that maceration process to extract cellulose from wood waste and the reaction between cellulose and MDI was effective. Thermal, morphological and chemical properties of polyurethane foams and chemically modified cellulose were performed by thermogravimetric analyses (TGA), scanning electron microscopy (SEM), and FTIR. The adsorption kinetic studies showed that the removal of dyes reaches its highest efficiency at approximately 420 min for Methylene Blue at pH 7 and 240 min for Procion Red and Procion Yellow at pH 5. According to the obtained results, it was possible to achieve an efficient dye removal of approximately 70%. Kinetic studies revealed that the experimental adsorption data of Methylene Blue, Procion Yellow HE-4R and Procion Red HE-7B dyes on foams are best fitted by the model of pseudo-second-order (r2 &gt; 0,971). The Qe (maximum adsorption capacity) values obtained by pseudo-second-order agreed with experimentally obtained Qe values. It suggests that the rate of the adsorption process is preferably controlled by chemisorption. The intraparticle diffusion model describes the adsorption mechanism. © 2016 Elsevier B.V.</t>
  </si>
  <si>
    <t>Adsorption kinetic; Cellulose; Methylene Blue; Procion Red; Procion Yellow; Wastewater treatment</t>
  </si>
  <si>
    <t>Cellulose; Foam; Gravimetry; Methylene Blue; Polyurethanes; Scanning Electron Microscopy; Synthesis; Wastes; Adsorption; Aromatic compounds; Cellulose; Chemical analysis; Dyes; Efficiency; Kinetic theory; Kinetics; Nuclear magnetic resonance; Polyurethanes; Rigid foamed plastics; Scanning electron microscopy; Stripping (dyes); Thermogravimetric analysis; Wastewater treatment; Adsorption capacities; Adsorption kinetics; Adsorption mechanism; Diphenylmethane diisocyanate; Intraparticle diffusion models; Methylene Blue; Procion Red; Procion Yellow; absorption efficiency; cellulose; dye; foam; pH; reaction kinetics; timber industry; waste treatment; wastewater; Wood</t>
  </si>
  <si>
    <t>2-s2.0-84959512439</t>
  </si>
  <si>
    <t>Guan Q.; Jiang J.; Xu J.; Wang K.; Feng J.</t>
  </si>
  <si>
    <t>Guan, Qian (57225797407); Jiang, Jianchun (27171277300); Xu, Junming (7407007315); Wang, Kui (55501549200); Feng, Junfeng (56175424400)</t>
  </si>
  <si>
    <t>57225797407; 27171277300; 7407007315; 55501549200; 56175424400</t>
  </si>
  <si>
    <t>Liquefaction of wheat straw catalyzed by acidic ionic liquid and analysis of liquefied products</t>
  </si>
  <si>
    <t>Nongye Gongcheng Xuebao/Transactions of the Chinese Society of Agricultural Engineering</t>
  </si>
  <si>
    <t>10.11975/j.issn.1002-6819.2016.12.030</t>
  </si>
  <si>
    <t>https://www.scopus.com/inward/record.uri?eid=2-s2.0-84975128623&amp;doi=10.11975%2fj.issn.1002-6819.2016.12.030&amp;partnerID=40&amp;md5=378eed2770f95c340f59ea49bfac5b44</t>
  </si>
  <si>
    <t>Institute of Chemical Industry of Forest Products, Chinese Academy Forestry, National Engineering Lab. for Biomass Chemical Utilization, Nanjing, 210042, China; Jiangsu Qianglin Biomass Energy Co., Ltd., Liyang, 213364, China</t>
  </si>
  <si>
    <t>Guan Q., Institute of Chemical Industry of Forest Products, Chinese Academy Forestry, National Engineering Lab. for Biomass Chemical Utilization, Nanjing, 210042, China; Jiang J., Institute of Chemical Industry of Forest Products, Chinese Academy Forestry, National Engineering Lab. for Biomass Chemical Utilization, Nanjing, 210042, China, Jiangsu Qianglin Biomass Energy Co., Ltd., Liyang, 213364, China; Xu J., Institute of Chemical Industry of Forest Products, Chinese Academy Forestry, National Engineering Lab. for Biomass Chemical Utilization, Nanjing, 210042, China, Jiangsu Qianglin Biomass Energy Co., Ltd., Liyang, 213364, China; Wang K., Institute of Chemical Industry of Forest Products, Chinese Academy Forestry, National Engineering Lab. for Biomass Chemical Utilization, Nanjing, 210042, China; Feng J., Institute of Chemical Industry of Forest Products, Chinese Academy Forestry, National Engineering Lab. for Biomass Chemical Utilization, Nanjing, 210042, China</t>
  </si>
  <si>
    <t>With the increasing energy requirements and pollution problems worldwide, energy from renewable resources has received global attention in recent decades. Biomass is one of the most abundant renewable resources. It mainly includes forest residues, agricultural wastes, industrial residues, municipal solid wastes, bagasse, aquatic plants, and algae animal wastes. Due to the advantages of abundance, non-polluting, being renewable and easy to obtain, biomass is considered as the most promising energy feedstock to replace the traditional energy. Meanwhile, it is the only resource that can be converted into solid, liquid, and gaseous products for use of fuels. Thermo-chemical conversion is an effective technology of biomass conversion. Liquefaction is the typical thermo-chemical technology for the conversion of biomass to obtain liquid biofuels and valuable chemicals, such as bio-oil and fuel additives. The conversion process is not only influenced by organic reagents but also by different catalysts. Effective catalyst is an essential factor to improve liquefaction efficiency. As catalyst, sulfuric acid has very strong corrosion and needs high-quality liquefaction equipment, and its recycling is difficult. Solid acid is used to overcome shortcomings of organic acid in the liquefaction, but it is easy to form coke to cause the deactivation of catalyst, and needs to be calcined before re-use, which increases the reaction cost. Now, it is found that the ionic liquid has non-corrosiveness, low melting point, high thermal stability and low vapor pressure, and some other merits. It has a broad application prospect used as solvents and catalysts in catalytic reactions. Ionic liquid, especially sulfonated bisulfate ionic liquid can dissolve cellulose, because it has higher acidic sites that can easily break the hydrogen bonds of biomass material, and promote the degradation and conversion of cellulose. At present, ionic liquid is usually used to catalyze carbohydrate, which is changed into 5-hydroxymethylfurfural (HMF). The report about producing levulinate from agriculture waste catalyzed by ionic liquids is rare. Therefore, we choose wheat straw as raw material and ionic liquids as catalyst in the liquefaction process. In this study, 1-methyl-3-(4-Sulfobutyl)-imidazolium hydrosulfate is synthesized and used as catalyst for the liquefaction of wheat straw in ethanol. Fourier transform infrared spectrometer (FT-IR), nuclear magnetic resonance carbon-13 spectrum (13C NMR), thermo gravimetric analyzer (TG) and gas chromatography-mass spectrometry (GC-MS) characterized the structure of ionic liquid and liquid products. The synthesized ionic liquid is confirmed to be 1-methyl-3-(4-Sulfobutyl)-imidazolium hydrosulfate. Results of the experiments show that the ionic liquid has the optimum catalytic properties for the liquefaction of wheat straw. Under the conditions that wheat the straw mass is 5 g, the mass fraction of catalyst is 26%, the reaction temperature is 200℃, and the reaction time is 60 min, a high conversion rate of 85.5% is obtained; under the conditions, the yield of ethyl levulinate is 9.97%, and the relative percentage content of ethyl levulinate is 29.9% in liquid products. The liquid products include aldehydes, ketones, esters, carboxylic acids, phenols and other oxygenated chemicals; among them, phenols are from the degradation of lignin mainly, and the other compounds are from the degradation of hemicellulose and cellulose principally. The results can provide theoretical basis for the development and utilization of low corrosive and environment-friendly catalysts, which will be used on liquefaction to prepare high grade chemicals. © 2016, Editorial Department of the Transactions of the Chinese Society of Agricultural Engineering. All right reserved.</t>
  </si>
  <si>
    <t>Catalysis; Ethyl levulinate; Ionic liquid; Liquefaction; Straw</t>
  </si>
  <si>
    <t>Catalysts; Energy Consumption; Liquefaction; Logging Residues; Solid Wastes; Wheat Straw; Additives; Agricultural wastes; Agriculture; Bioconversion; Biofuels; Biomass; Carbon; Catalysis; Catalysts; Cellulose; Chemicals; Chromatography; Fourier transform infrared spectroscopy; Fuel additives; Gas chromatography; Hydrogen bonds; Indicators (chemical); Industrial plants; Ketones; Liquefaction; Liquid chromatography; Liquids; Mass spectrometry; Municipal solid waste; Nuclear magnetic resonance; Phenols; Radioactive waste disposal; Straw; Thermogravimetric analysis; 5 hydroxymethyl furfurals; Development and utilizations; Ethyl levulinate; Fourier transform infrared spectrometer; Gas chromatography-mass spectrometries (GC-MS); High thermal stability; Thermochemical Conversion; Thermogravimetric analyzers; Ionic liquids</t>
  </si>
  <si>
    <t>Chinese</t>
  </si>
  <si>
    <t>2-s2.0-84975128623</t>
  </si>
  <si>
    <t>Martín C.; Wei M.; Xiong S.; Jönsson L.J.</t>
  </si>
  <si>
    <t>Martín, Carlos (56484787200); Wei, Maogui (55847840900); Xiong, Shaojun (22954973700); Jönsson, Leif J. (7102349315)</t>
  </si>
  <si>
    <t>56484787200; 55847840900; 22954973700; 7102349315</t>
  </si>
  <si>
    <t>Enhancing saccharification of cassava stems by starch hydrolysis prior to pretreatment</t>
  </si>
  <si>
    <t>10.1016/j.indcrop.2016.11.067</t>
  </si>
  <si>
    <t>https://www.scopus.com/inward/record.uri?eid=2-s2.0-85004000334&amp;doi=10.1016%2fj.indcrop.2016.11.067&amp;partnerID=40&amp;md5=23b65142255fd6c36960d698b0eb41d7</t>
  </si>
  <si>
    <t>Department of Chemistry, Umeå University, Umeå, SE-901 87, Sweden; Department of Forest Biomaterials and Technology, Swedish University of Agricultural Sciences, Umeå, SE-901 83, Sweden</t>
  </si>
  <si>
    <t>Martín C., Department of Chemistry, Umeå University, Umeå, SE-901 87, Sweden; Wei M., Department of Forest Biomaterials and Technology, Swedish University of Agricultural Sciences, Umeå, SE-901 83, Sweden; Xiong S., Department of Forest Biomaterials and Technology, Swedish University of Agricultural Sciences, Umeå, SE-901 83, Sweden; Jönsson L.J., Department of Chemistry, Umeå University, Umeå, SE-901 87, Sweden</t>
  </si>
  <si>
    <t>Chemical characterization of cassava stems from different origin revealed that glucans accounted for 54–63% of the dry weight, whereas 35–67% of these glucans consisted of starch. The cassava stems were subjected to a saccharification study including starch hydrolysis, pretreatment with either sulfuric acid or 1-ethyl-3-methylimidazolium acetate ([Emim]OAc), and enzymatic hydrolysis of cellulose. Starch hydrolysis prior to pretreatment decreased sugar degradation, improved enzymatic convertibility of cellulose, and increased overall glucan conversion. Glucan recovery after pretreatment of starch-free cassava stems (SFCS) was around 85%, but below 52% when the stems were pretreated under the same conditions without preparatory starch hydrolysis. The total amount of hydrolyzed glucan after cellulose hydrolysis was two-fold higher for pretreated SFCS than for directly pretreated stems. Pretreatment with [Emim]OAc resulted in 20% higher glucan conversion than pretreatment with acid. Pyrolysis-GC/MS, X-ray diffraction, CP/MAS 13C NMR and FTIR analyses revealed major differences between H2SO4- and [Emim]OAc-pretreated material. © 2016 The Authors</t>
  </si>
  <si>
    <t>Cassava stems; Cellulose hydrolysis; Dilute-acid pretreatment; Ethanol; Ionic liquid</t>
  </si>
  <si>
    <t>Hydrolysis; Manihot; Saccharification; Starch; Stems; Manihot esculenta; Cellulose; Chemical analysis; Ethanol; Hydrolysis; Ionic liquids; Plants (botany); Polysaccharides; Saccharification; Starch; X ray diffraction; 1-ethyl-3-methylimidazolium acetates; Cassava stems; Cellulose hydrolysis; Chemical characterization; Different origins; Dilute acid pretreatment; Pyrolysis-GC/MS; Starch Hydrolysis; biodegradation; cassava; cellulose; dilution; enzyme activity; ethanol; hydrolysis; ionic liquid; monosaccharide; pyrolysis; starch; stem; sulfuric acid; Enzymatic hydrolysis</t>
  </si>
  <si>
    <t>2-s2.0-85004000334</t>
  </si>
  <si>
    <t>Duddigan S.; Shaw L.J.; Alexander P.D.; Collins C.D.</t>
  </si>
  <si>
    <t>Duddigan, Sarah (57208926376); Shaw, Liz J. (7402573164); Alexander, Paul D. (55770702700); Collins, Chris D. (7401740163)</t>
  </si>
  <si>
    <t>57208926376; 7402573164; 55770702700; 7401740163</t>
  </si>
  <si>
    <t>Chemical Underpinning of the Tea Bag Index: An Examination of the Decomposition of Tea Leaves</t>
  </si>
  <si>
    <t>Applied and Environmental Soil Science</t>
  </si>
  <si>
    <t>10.1155/2020/6085180</t>
  </si>
  <si>
    <t>https://www.scopus.com/inward/record.uri?eid=2-s2.0-85077998161&amp;doi=10.1155%2f2020%2f6085180&amp;partnerID=40&amp;md5=674a6b14666cf355d446bbb7865bf4fa</t>
  </si>
  <si>
    <t>Department of Geography and Environmental Science, University of Reading, Reading, United Kingdom; Royal Horticultural Society, Wisley, United Kingdom</t>
  </si>
  <si>
    <t>Duddigan S., Department of Geography and Environmental Science, University of Reading, Reading, United Kingdom; Shaw L.J., Department of Geography and Environmental Science, University of Reading, Reading, United Kingdom; Alexander P.D., Royal Horticultural Society, Wisley, United Kingdom; Collins C.D., Department of Geography and Environmental Science, University of Reading, Reading, United Kingdom</t>
  </si>
  <si>
    <t>Decomposition is a key flux of terrestrial carbon to the atmosphere. Therefore, gaining a better understanding of how plant litter decomposes in soil, and what governs this process, is vital for global climate models. The Tea Bag Index (TBI) was introduced by Keuskamp et al. (2013) as a novel method for measuring litter decomposition rate and stabilisation. The TBI uses two types of tea bags representing fast (green tea) and slow (rooibos tea) decomposition substrates as standardised litter bags. To date, the TBI method has been used in over 2000 locations across the globe. However, before now, there has been no information on how the composition of the tea leaves change during incubation. These data are crucial in determining the validity of the use of the TBI method globally, to ensure the tea leaves decompose in a way that is representative of so-called "native" litters. To provide chemical underpinning of the TBI method, a laboratory incubation of the tea bags was conducted with destructive sampling at 0, 7, 14, 21, 28, 35, 42, 49, 56, 63, 70, 77, 84, and 91 d. The incubated tea was analysed for total C and N. In addition, C was characterised as alkyl, O-alkyl, aromatic, or carbonyl C using solid-state 13C nuclear magnetic resonance spectroscopy with cross-polarization and magic angle spinning (CPMAS NMR). The results suggest that changes in carbon in both tea types are comparable to other litter studies, with a net decrease in total C and relative proportion of O-alkyl C fraction, which contains carbohydrates and cellulose. We conclude that the decomposition of tea leaves in the bags used in the TBI is representative of other litters. © 2020 Sarah Duddigan et al.</t>
  </si>
  <si>
    <t>2-s2.0-85077998161</t>
  </si>
  <si>
    <t>Normark M.; Pommer L.; Gräsvik J.; Hedenström M.; Gorzsás A.; Winestrand S.; Jönsson L.J.</t>
  </si>
  <si>
    <t>Normark, Monica (55061975000); Pommer, Linda (6602948452); Gräsvik, John (54585146000); Hedenström, Mattias (6508252416); Gorzsás, András (6505797744); Winestrand, Sandra (23483104500); Jönsson, Leif J. (7102349315)</t>
  </si>
  <si>
    <t>55061975000; 6602948452; 54585146000; 6508252416; 6505797744; 23483104500; 7102349315</t>
  </si>
  <si>
    <t>Biochemical Conversion of Torrefied Norway Spruce After Pretreatment with Acid or Ionic Liquid</t>
  </si>
  <si>
    <t>Bioenergy Research</t>
  </si>
  <si>
    <t>10.1007/s12155-015-9698-7</t>
  </si>
  <si>
    <t>https://www.scopus.com/inward/record.uri?eid=2-s2.0-84959173363&amp;doi=10.1007%2fs12155-015-9698-7&amp;partnerID=40&amp;md5=01ed906632afb54579971daef70590d4</t>
  </si>
  <si>
    <t>Department of Chemistry, Umeå University, Umeå, SE-901 87, Sweden; Applied Physics and Electronics, Umeå University, Umeå, SE-901 87, Sweden; School of Chemistry, University of Southampton, Southampton, SO17 1BJ, United Kingdom</t>
  </si>
  <si>
    <t>Normark M., Department of Chemistry, Umeå University, Umeå, SE-901 87, Sweden; Pommer L., Applied Physics and Electronics, Umeå University, Umeå, SE-901 87, Sweden; Gräsvik J., School of Chemistry, University of Southampton, Southampton, SO17 1BJ, United Kingdom; Hedenström M., Department of Chemistry, Umeå University, Umeå, SE-901 87, Sweden; Gorzsás A., Department of Chemistry, Umeå University, Umeå, SE-901 87, Sweden; Winestrand S., Department of Chemistry, Umeå University, Umeå, SE-901 87, Sweden; Jönsson L.J., Department of Chemistry, Umeå University, Umeå, SE-901 87, Sweden</t>
  </si>
  <si>
    <t>The chemical effects of torrefaction and the possibility to combine torrefaction with biochemical conversion were explored in experiments with five preparations of wood of Norway spruce that had been torrefied using different degrees of severity. Compositional analysis and analyses using solid-state CP/MAS 13C NMR, Fourier-transform infrared (FTIR) spectroscopy, and Py-GC/MS showed small gradual changes, such as decreased hemicellulosic content and increased Klason lignin value, for torrefaction conditions in the range from 260 °C and 8 min up to 310 °C and 8 min. The most severe torrefaction conditions (310 °C, 25 min) resulted in substantial loss of glucan and further increase of the Klason lignin value, which was attributed to conversion of carbohydrate to pseudo-lignin. Even mild torrefaction conditions led to decreased susceptibility to enzymatic hydrolysis of cellulose, a state which was not changed by pretreatment with sulfuric acid. Pretreatment with the ionic liquid (IL) 1-butyl-3-methylimidazolium acetate overcame the additional recalcitrance caused by torrefaction, and the glucose yields after 72 h of enzymatic hydrolysis of wood torrefied at 260 °C for 8 min and at 285 °C for 16.5 min were as high as that of IL-pretreated non-torrefied spruce wood. Compared to IL-pretreated non-torrefied reference wood, the glucose production rates after 2 h of enzymatic hydrolysis of IL-pretreated wood torrefied at 260 °C for 8 min and at 285 °C for 16.5 min were 63 and 40 % higher, respectively. The findings offer increased understanding of the effects of torrefaction and indicate that mild torrefaction is compatible with biochemical conversion after pretreatment with alternative solvents that disrupt pseudo-lignin-containing lignocellulose. © 2015, The Author(s).</t>
  </si>
  <si>
    <t>Acid pretreatment; Enzymatic hydrolysis; Ionic liquid; Torrefaction; Wood</t>
  </si>
  <si>
    <t>Cellulose; Chemical analysis; Fourier transform infrared spectroscopy; Glucose; Hydrolysis; Ionic liquids; Lignin; Liquids; Nuclear magnetic resonance spectroscopy; Plants (botany); Wood; Acid pretreatment; Alternative solvents; Biochemical conversion; Chemical effect; Compositional analysis; Glucose production; Gradual changes; Torrefaction; Enzymatic hydrolysis</t>
  </si>
  <si>
    <t>2-s2.0-84959173363</t>
  </si>
  <si>
    <t>Verrillo M.; Salzano M.; Cozzolino V.; Spaccini R.; Piccolo A.</t>
  </si>
  <si>
    <t>Verrillo, Mariavittoria (57201662177); Salzano, Melania (57213356511); Cozzolino, Vincenza (24537143600); Spaccini, Riccardo (57201843964); Piccolo, Alessandro (7005241141)</t>
  </si>
  <si>
    <t>57201662177; 57213356511; 24537143600; 57201843964; 7005241141</t>
  </si>
  <si>
    <t>Bioactivity and antimicrobial properties of chemically characterized compost teas from different green composts</t>
  </si>
  <si>
    <t>Waste Management</t>
  </si>
  <si>
    <t>10.1016/j.wasman.2020.11.013</t>
  </si>
  <si>
    <t>https://www.scopus.com/inward/record.uri?eid=2-s2.0-85097337750&amp;doi=10.1016%2fj.wasman.2020.11.013&amp;partnerID=40&amp;md5=fc64cbf3b5d0ed508548598db63dc718</t>
  </si>
  <si>
    <t>Dipartimento di Agraria, Università di Napoli Federico II, Via Università 100, Portici, 80055, Italy; Centro Interdipartimentale di Ricerca CERMANU, Università di Napoli Federico II, Via Università 100, Portici, 80055, Italy</t>
  </si>
  <si>
    <t>Verrillo M., Dipartimento di Agraria, Università di Napoli Federico II, Via Università 100, Portici, 80055, Italy, Centro Interdipartimentale di Ricerca CERMANU, Università di Napoli Federico II, Via Università 100, Portici, 80055, Italy; Salzano M., Dipartimento di Agraria, Università di Napoli Federico II, Via Università 100, Portici, 80055, Italy; Cozzolino V., Dipartimento di Agraria, Università di Napoli Federico II, Via Università 100, Portici, 80055, Italy, Centro Interdipartimentale di Ricerca CERMANU, Università di Napoli Federico II, Via Università 100, Portici, 80055, Italy; Spaccini R., Dipartimento di Agraria, Università di Napoli Federico II, Via Università 100, Portici, 80055, Italy, Centro Interdipartimentale di Ricerca CERMANU, Università di Napoli Federico II, Via Università 100, Portici, 80055, Italy; Piccolo A., Dipartimento di Agraria, Università di Napoli Federico II, Via Università 100, Portici, 80055, Italy, Centro Interdipartimentale di Ricerca CERMANU, Università di Napoli Federico II, Via Università 100, Portici, 80055, Italy</t>
  </si>
  <si>
    <t>The acknowledgement of bioactive functions of compost teas promotes the research on characteristics and potential application of these heterogeneous water-soluble extracts from recycled biomasses. In this work, compost teas were isolated from on-farm composts made with agro-industrial residues of artichoke, pepper and coffee husks with the aim to evaluate the structural-activity relationship of dissolved bioactive molecules. The molecular features of compost teas were determined by 13C-CPMAS NMR spectroscopy, Infrared spectroscopy, and off-line pyrolysis-Gas Chromatography/Mass Spectrometry. Bioactivity of different compost teas was tested on Basil seeds germination, while the antioxidant capacity was measured by ABTS and DDPH spectrophotometric assays. The antimicrobial activity was measured against some pathogenic human bacterial strains. The seed germination experiment showed no phytotoxic effects and a significant increase of both root and epicotyls upon application of coffee husks and pepper CT samples. The same compost teas revealed the largest antioxidant activity and a clear antimicrobial effect determined by MIC (Minimal Inhibitory Concentration) against some gram-negative bacterial strains such as Pseudomonas aeruginosa, Escherichia coli, and Klebsiella pneumoniae. The bioactivity of CT-samples was related to their general hydrophobic features and to specific molecular composition. In particular, 13C-CPMAS NMR spectra and off-line thermochemolysis GC–MS highlighted a close correlation between radical scavenger activity and antibacterial bioactive functions with bio-available soluble aromatic compounds, such as lignin and phenols derivatives. The antioxidant and, antibacterial properties of compost teas from green composts encourages an innovative potential application of these eco-friendly products not only in agricultural applications but also in nutraceutical and pharmaceutical fields. © 2020 Elsevier Ltd</t>
  </si>
  <si>
    <t>Antibacterial activity; Chemical characterization; Compost tea; Green compost; Radical scavenger activity; Structural-activity relationship</t>
  </si>
  <si>
    <t>Antioxidants; Composting; Cultivation; Gas Chromatography; Infrared Spectroscopy; Agriculture; Anti-Bacterial Agents; Composting; Humans; Lignin; Soil; Bacteria (microorganisms); Cynara scolymus; Escherichia coli; Klebsiella pneumoniae; Negibacteria; Pseudomonas aeruginosa; Agricultural robots; Antioxidants; Bioactivity; Cultivation; Escherichia coli; Gas chromatography; Infrared spectroscopy; Nuclear magnetic resonance spectroscopy; Plants (botany); Polyethylenes; Seed; 1,1 diphenyl 2 picrylhydrazyl; 2,2' azinobis(3 ethylbenzothiazoline 6 sulfonic acid); lignin; phenol derivative; antiinfective agent; Agro-industrial residue; Anti-microbial activity; Anti-microbial properties; Anti-oxidant activities; Antibacterial properties; Minimal inhibitory concentration; Pyrolysis-gas chromatography/mass spectrometry; Spectrophotometric assays; bacterium; chemical property; compost; germination; pathogen; radical; ABTS radical scavenging assay; agricultural land; agricultural waste; antimicrobial activity; antioxidant activity; artichoke; Article; bacterial strain; basil; carbon cross polarization magic angle spinning nuclear magnetic resonance; carbon nuclear magnetic resonance; chemical analysis; coffee; compost; controlled study; DPPH radical scavenging assay; Escherichia coli; germination; Gram negative bacterium; hydrophobicity; industrial waste; infrared spectroscopy; Klebsiella pneumoniae; minimum inhibitory concentration; nonhuman; pepper; phytotoxicity; plant root; priority journal; Pseudomonas aeruginosa; pyrolysis gas chromatography mass spectrometry; recycling; seed husk; structure activity relation; tea; agriculture; composting; human; soil; Composting</t>
  </si>
  <si>
    <t>2-s2.0-85097337750</t>
  </si>
  <si>
    <t>Wang Y.-H.; Shi Y.-M.; Sun G.-D.; Li J.-T.; Chen H.; Chow A.T.; Yang Z.-B.; Majidzadeh H.; Wang J.-J.</t>
  </si>
  <si>
    <t>Wang, Ying-Hui (56071881100); Shi, Ya-Meng (57219968621); Sun, Guo-Dong (57220545611); Li, Jin-Tao (55720566700); Chen, Huan (57089314000); Chow, Alex T. (7201769541); Yang, Zhi-Bing (11339616800); Majidzadeh, Hamed (37009775700); Wang, Jun-Jian (36627632900)</t>
  </si>
  <si>
    <t>56071881100; 57219968621; 57220545611; 55720566700; 57089314000; 7201769541; 11339616800; 37009775700; 36627632900</t>
  </si>
  <si>
    <t>Soil Organic Carbon Signature under Impervious Surfaces</t>
  </si>
  <si>
    <t>ACS Earth and Space Chemistry</t>
  </si>
  <si>
    <t>10.1021/acsearthspacechem.0c00174</t>
  </si>
  <si>
    <t>https://www.scopus.com/inward/record.uri?eid=2-s2.0-85096292829&amp;doi=10.1021%2facsearthspacechem.0c00174&amp;partnerID=40&amp;md5=c788089e8f68ca455e86a97e8bca4211</t>
  </si>
  <si>
    <t>State Environ. Protection Key Laboratory of Integrated Surface Water-Groundwater Pollution Control, School of Environmental Science and Engineering, Southern University of Science and Technology, Shenzhen, 518055, China; State Key Laboratory of Water Resources and Hydropower Engineering Science, Wuhan University, Wuhan, 430072, China; College of Geography and Environmental Science, Northwest Normal University, Lanzhou, 730070, China; School of Life Sciences, Fudan University, Shanghai, 200438, China; Biogeochemistry and Environmental Quality Research Group, Clemson University, Clemson, 29442, SC, United States; Environmental and Physical Science Department, Southern New Hampshire University, Manchester, 03101, NH, United States</t>
  </si>
  <si>
    <t>Wang Y.-H., State Environ. Protection Key Laboratory of Integrated Surface Water-Groundwater Pollution Control, School of Environmental Science and Engineering, Southern University of Science and Technology, Shenzhen, 518055, China, State Key Laboratory of Water Resources and Hydropower Engineering Science, Wuhan University, Wuhan, 430072, China; Shi Y.-M., State Environ. Protection Key Laboratory of Integrated Surface Water-Groundwater Pollution Control, School of Environmental Science and Engineering, Southern University of Science and Technology, Shenzhen, 518055, China; Sun G.-D., College of Geography and Environmental Science, Northwest Normal University, Lanzhou, 730070, China; Li J.-T., School of Life Sciences, Fudan University, Shanghai, 200438, China; Chen H., Biogeochemistry and Environmental Quality Research Group, Clemson University, Clemson, 29442, SC, United States; Chow A.T., Biogeochemistry and Environmental Quality Research Group, Clemson University, Clemson, 29442, SC, United States; Yang Z.-B., State Key Laboratory of Water Resources and Hydropower Engineering Science, Wuhan University, Wuhan, 430072, China; Majidzadeh H., Environmental and Physical Science Department, Southern New Hampshire University, Manchester, 03101, NH, United States; Wang J.-J., State Environ. Protection Key Laboratory of Integrated Surface Water-Groundwater Pollution Control, School of Environmental Science and Engineering, Southern University of Science and Technology, Shenzhen, 518055, China</t>
  </si>
  <si>
    <t>While impervious surface expands with global urbanization, understanding the quality and quantity changes of soil organic carbon (SOC) under impervious surfaces is essential to assess the impacts of urbanization on the SOC pool and cycling. By comparing soils under impervious surfaces with surface and subsurface soils from adjoining open areas, we present a systematic study on the SOC signature under impervious surfaces. SOC concentration barely changed when comparing soils under impervious surfaces with subsurface soil from the nearby open area; however, the depletion on SOC was 35-62% when it was compared with surface soils. Regardless of comparison with surface or subsurface soils, bulk-level 13C NMR spectra and specific molecular biomarkers showed a depletion in carbohydrates and an increase in aromatics in SOC composition. Such an alteration was greater with coverage by concrete slabs than simulated home structures built on crawl spaces and was greater as the coverage duration of residential home structures increased. Long-term coverage of residential home structures suppressed microbial degradation and selectively increased the sequestration of plant suberin-and lignin-derived carbon, which would likely increase the residence time of SOC. This study highlights a possible impact of urbanization on the SOC signature and emphasizes that biogeochemical impacts on SOC vary with the type of impervious surface and coverage time.  © 2020 American Chemical Society.</t>
  </si>
  <si>
    <t>biomarkers; impervious surfaces; soil organic carbon; time-dependent changes; urbanization</t>
  </si>
  <si>
    <t>biomarker; concentration (composition); nuclear magnetic resonance; organic carbon; soil carbon; soil organic matter; urbanization</t>
  </si>
  <si>
    <t>2-s2.0-85096292829</t>
  </si>
  <si>
    <t>Madanayake B.N.; Gan S.; Eastwick C.; Ng H.K.</t>
  </si>
  <si>
    <t>Madanayake, Buddhike Neminda (57126418400); Gan, Suyin (57187026800); Eastwick, Carol (6602598305); Ng, Hoon Kiat (56962718800)</t>
  </si>
  <si>
    <t>57126418400; 57187026800; 6602598305; 56962718800</t>
  </si>
  <si>
    <t>Thermochemical and structural changes in Jatropha curcas seed cake during torrefaction for its use as coal co-firing feedstock</t>
  </si>
  <si>
    <t>10.1016/j.energy.2016.01.097</t>
  </si>
  <si>
    <t>https://www.scopus.com/inward/record.uri?eid=2-s2.0-84958559684&amp;doi=10.1016%2fj.energy.2016.01.097&amp;partnerID=40&amp;md5=9549662b4d11af7b06a240c11bd3ea79</t>
  </si>
  <si>
    <t>Department of Chemical and Environmental Engineering, The University of Nottingham Malaysia Campus, Jalan Broga, Semenyih, Selangor Darul Ehsan, 43500, Malaysia; Department of Mechanical, Materials and Manufacturing Engineering, The University of Nottingham, University Park, Nottingham, NG7 2RD, United Kingdom; Department of Mechanical, Materials and Manufacturing Engineering, The University of Nottingham Malaysia Campus, Jalan Broga, Semenyih, Selangor Darul Ehsan, 43500, Malaysia</t>
  </si>
  <si>
    <t>Madanayake B.N., Department of Chemical and Environmental Engineering, The University of Nottingham Malaysia Campus, Jalan Broga, Semenyih, Selangor Darul Ehsan, 43500, Malaysia; Gan S., Department of Chemical and Environmental Engineering, The University of Nottingham Malaysia Campus, Jalan Broga, Semenyih, Selangor Darul Ehsan, 43500, Malaysia; Eastwick C., Department of Mechanical, Materials and Manufacturing Engineering, The University of Nottingham, University Park, Nottingham, NG7 2RD, United Kingdom; Ng H.K., Department of Mechanical, Materials and Manufacturing Engineering, The University of Nottingham Malaysia Campus, Jalan Broga, Semenyih, Selangor Darul Ehsan, 43500, Malaysia</t>
  </si>
  <si>
    <t>Jatropha curcas seed cake is a viable feedstock for co-firing with coal as it has the advantages of being renewable, carbon-neutral and sourced from a versatile plant. Torrefaction, a mild pyrolysis treatment by heating in a N2 atmosphere, was investigated as a technique to improve the thermochemical properties of the biomass, primarily the HHV (higher heating value). The temperature and holding time were varied in the ranges of 200-300 °C and 0-60 min, respectively, to form a 5-level full-factorial experimental matrix. An optimum envelope of torrefaction parameters was identified in the range of &lt;5 min at &gt;280 °C to &gt;45 min at 220-250 °C under a heating rate of 10 °C/min. This results in an enhancement of the HHV from 24 MJ/kg to more than 27 MJ/kg, which is within the range of coal, while maintaining an energy yield higher than 90%. The relationships between the HHV and the proximate fixed carbon content as well as the elemental CHO content were also investigated. Through 13C NMR (nuclear magnetic resonance) spectroscopy, hemicellulose was determined as the most volatile component, undergoing decomposition before 250 °C while cellulose only degraded fully in the 250-300 °C range and lignin decomposition spanned from 200 °C to beyond 300 °C. © 2016 Elsevier Ltd.</t>
  </si>
  <si>
    <t>Biomass; Co-firing; Jatropha curcas; NMR; Torrefaction</t>
  </si>
  <si>
    <t>Biomass; Coal; Decay; Nuclear Magnetic Resonance; Pyrolysis; Jatropha curcas; Biomass; Calorific value; Cellulose; Coal; Feedstocks; Nuclear magnetic resonance spectroscopy; Seed; Carbon neutrals; Co-firing; Full factorial; Higher heating value; Jatropha curcas; Thermochemical properties; Torrefaction; Volatile components; carbon; cellulose; coal; heating; lignin; nuclear magnetic resonance; physical analysis; pyrolysis; seed; shrub; thermal decomposition; thermochemistry; Nuclear magnetic resonance</t>
  </si>
  <si>
    <t>2-s2.0-84958559684</t>
  </si>
  <si>
    <t>Mallerman J.; Itria R.; Alarcón-Gutiérrez E.; Hernández C.; Levin L.; Saparrat M.</t>
  </si>
  <si>
    <t>Mallerman, Julieta (36572287100); Itria, Raúl (6504429236); Alarcón-Gutiérrez, Enrique (56000930200); Hernández, Christian (56729912500); Levin, Laura (7202247024); Saparrat, Mario (6506200849)</t>
  </si>
  <si>
    <t>36572287100; 6504429236; 56000930200; 56729912500; 7202247024; 6506200849</t>
  </si>
  <si>
    <t>Exotic litter of the invasive plant Ligustrum lucidum alters enzymatic production and lignin degradation by selected saprotrophic fungi</t>
  </si>
  <si>
    <t>Canadian Journal of Forest Research</t>
  </si>
  <si>
    <t>10.1139/cjfr-2017-0309</t>
  </si>
  <si>
    <t>https://www.scopus.com/inward/record.uri?eid=2-s2.0-85047781491&amp;doi=10.1139%2fcjfr-2017-0309&amp;partnerID=40&amp;md5=9aceedf7923ea86a86caa31cebf20775</t>
  </si>
  <si>
    <t>Laboratorio de Micología Experimental, Departamento de Biodiversidad y Biología Experimental, Facultad de Ciencias Exactas y Naturales, Universidad de Buenos Aires, INMIBO CONICET, Buenos Aires, 1428, Argentina; Instituto Nacional de Tecnología Industrial (INTI), Av. Gral. Paz 5445, CC 147, San Martín, 1650, Prov. Buenos Aires, Argentina; Instituto de Biotecnología y Ecología Aplicada (INBIOTECA), Universidad Veracruzana, Av. de las Culturas Veracruzanas No. 101, Col. Emiliano Zapata, Xalapa, C.P. 910910, Veracruz, Mexico; Instituto de Fisiología Vegetal (INFIVE), UNLP, CCT-La Plata-CONICET, Diag. 113 y 61, CC 327, La Plata, 1900, Argentina; Instituto de Botánica Spegazzini, Facultad de Ciencias Naturales y Museo, UNLP, 53 # 477, La Plata, 1900, Argentina</t>
  </si>
  <si>
    <t>Mallerman J., Laboratorio de Micología Experimental, Departamento de Biodiversidad y Biología Experimental, Facultad de Ciencias Exactas y Naturales, Universidad de Buenos Aires, INMIBO CONICET, Buenos Aires, 1428, Argentina; Itria R., Laboratorio de Micología Experimental, Departamento de Biodiversidad y Biología Experimental, Facultad de Ciencias Exactas y Naturales, Universidad de Buenos Aires, INMIBO CONICET, Buenos Aires, 1428, Argentina, Instituto Nacional de Tecnología Industrial (INTI), Av. Gral. Paz 5445, CC 147, San Martín, 1650, Prov. Buenos Aires, Argentina; Alarcón-Gutiérrez E., Instituto de Biotecnología y Ecología Aplicada (INBIOTECA), Universidad Veracruzana, Av. de las Culturas Veracruzanas No. 101, Col. Emiliano Zapata, Xalapa, C.P. 910910, Veracruz, Mexico; Hernández C., Instituto de Biotecnología y Ecología Aplicada (INBIOTECA), Universidad Veracruzana, Av. de las Culturas Veracruzanas No. 101, Col. Emiliano Zapata, Xalapa, C.P. 910910, Veracruz, Mexico; Levin L., Laboratorio de Micología Experimental, Departamento de Biodiversidad y Biología Experimental, Facultad de Ciencias Exactas y Naturales, Universidad de Buenos Aires, INMIBO CONICET, Buenos Aires, 1428, Argentina; Saparrat M., Instituto de Fisiología Vegetal (INFIVE), UNLP, CCT-La Plata-CONICET, Diag. 113 y 61, CC 327, La Plata, 1900, Argentina, Instituto de Botánica Spegazzini, Facultad de Ciencias Naturales y Museo, UNLP, 53 # 477, La Plata, 1900, Argentina</t>
  </si>
  <si>
    <t>Chemical changes in leaf input to forest soils have been reported to affect decay processes. In this work, litter mass loss and decomposition constants (k) during 200 days in solid-state fermentation of the native tree Celtis tala Gill. ex Planch. and the exotic one Ligustrum lucidum Ait. with three common litter saprotrophic basidiomycetes were compared. Alterations in litter quality were characterized by solid-state 13C NMR spectroscopy, pH, soluble sugars, ammonium, proteins, and phenol content determination and were associated with extracellular lignocellulolytic enzyme production. Differences in substrate decomposition related to litter type were observed for Leratiomyces ceres, achieving a higher k in the exotic L. lucidum litter, which might be attributed to the induction of manganese peroxidase activity. Substrate preference for alkyl C and more degradation of lignified compounds were found in such substrates. Although no statistical differences in mass loss were observed for the rest of the fungi assayed, we detected changes in several of the parameters evaluated. This suggests that exotic invasions may alter ecosystem functioning by accelerating decomposition processes through an increased fungal ligninolytic activity. © 2018, Canadian Science Publishing. All rights reserved.</t>
  </si>
  <si>
    <t>Basidiomycetes; Carbon-13 cross-polarization magicangle spinning nuclear magnetic resonance; Extracellular enzymes; Litter quality; Solid-state fermentation</t>
  </si>
  <si>
    <t>Biodegradation; Fermentation; Forestry; Fungi; Mass; Production; Solids; Substrates; Basidiomycota; Celtis tala; Ceres; Fungi; Leratiomyces; Ligustrum lucidum; Biodegradation; Carbon; Enzymes; Fermentation; Forestry; Fungi; Nuclear magnetic resonance spectroscopy; Soils; Basidiomycete; Carbon-13; Carbon-13 cross-polarization magicangle spinning nuclear magnetic resonance; Cross polarization magic-angle spinnings; Enzymatic production; Extracellular enzymes; Invasive plants; Litter quality; Mass loss; Solid-state fermentation; deciduous tree; degradation; enzyme activity; fermentation; fungus; invasive species; lignin; litter; native species; nuclear magnetic resonance; saprotrophy; shrub; substrate preference; Substrates</t>
  </si>
  <si>
    <t>2-s2.0-85047781491</t>
  </si>
  <si>
    <t>Bonanomi G.; De Filippis F.; Cesarano G.; La Storia A.; Zotti M.; Mazzoleni S.; Incerti G.</t>
  </si>
  <si>
    <t>Bonanomi, Giuliano (9635236500); De Filippis, Francesca (55457699500); Cesarano, Gaspare (56497850200); La Storia, Antonietta (9734924500); Zotti, Maurizio (56890927700); Mazzoleni, Stefano (24348390800); Incerti, Guido (23982376300)</t>
  </si>
  <si>
    <t>9635236500; 55457699500; 56497850200; 9734924500; 56890927700; 24348390800; 23982376300</t>
  </si>
  <si>
    <t xml:space="preserve">                         Linking bacterial and eukaryotic microbiota to litter chemistry: Combining next generation sequencing with                          13                         C CPMAS NMR spectroscopy                     </t>
  </si>
  <si>
    <t>Soil Biology and Biochemistry</t>
  </si>
  <si>
    <t>https://www.scopus.com/inward/record.uri?eid=2-s2.0-85059330977&amp;doi=10.1016%2fj.soilbio.2018.11.013&amp;partnerID=40&amp;md5=eb294c2d90fc7b568354bcd19279e9bc</t>
  </si>
  <si>
    <t>Department of Agricultural Sciences, University of Naples Federico II, Via Università 100, Portici, 80055, NA, Italy; Task Force on Microbiome Studies, University of Naples Federico II, Naples, Italy; Di4A, Department of Agri-Food, Environmental and Animal Sciences, University of Udine, Via delle Scienze 206, Udine, 33100, Italy</t>
  </si>
  <si>
    <t>Bonanomi G., Department of Agricultural Sciences, University of Naples Federico II, Via Università 100, Portici, 80055, NA, Italy, Task Force on Microbiome Studies, University of Naples Federico II, Naples, Italy; De Filippis F., Department of Agricultural Sciences, University of Naples Federico II, Via Università 100, Portici, 80055, NA, Italy, Task Force on Microbiome Studies, University of Naples Federico II, Naples, Italy; Cesarano G., Department of Agricultural Sciences, University of Naples Federico II, Via Università 100, Portici, 80055, NA, Italy; La Storia A., Department of Agricultural Sciences, University of Naples Federico II, Via Università 100, Portici, 80055, NA, Italy; Zotti M., Department of Agricultural Sciences, University of Naples Federico II, Via Università 100, Portici, 80055, NA, Italy; Mazzoleni S., Department of Agricultural Sciences, University of Naples Federico II, Via Università 100, Portici, 80055, NA, Italy, Task Force on Microbiome Studies, University of Naples Federico II, Naples, Italy; Incerti G., Di4A, Department of Agri-Food, Environmental and Animal Sciences, University of Udine, Via delle Scienze 206, Udine, 33100, Italy</t>
  </si>
  <si>
    <t xml:space="preserve">                             Microbial succession over decomposing litter is controlled by biotic interactions, dispersal limitation, grazing pressure, and substrate chemical changes. Recent evidence suggests that the changes in litter chemistry and microbiome during decomposition are interdependent. However, most previous studies separately addressed the microbial successional dynamics or the molecular changes of decomposing litter. Here, we combined litter chemical characterization by                              13                             C NMR spectroscopy with next generation sequencing to compare leaf litter chemistry and microbiome dynamics using 30 litter types, either fresh or decomposed for 30 and 180 days. We observed a decrease of cellulose and C/N ratio during decomposition, while lignin content and lignin/N ratio showed the opposite pattern.                              13                             C NMR revealed significant chemical changes as microbial decomposition was proceeding, with a decrease in O-alkyl C and an increase in alkyl C and methoxyl C relative abundances. Overall, bacterial and eukaryotic taxonomical richness increased with litter age. Among Bacteria, Proteobacteria dominated all undecomposed litters but this group was progressively replaced by members of Actinobacteria, Bacteroidetes, and Firmicutes. Nitrogen-fixing genera such as Beijerinckia and Rhizobium occurred both in undecomposed as well as in aged litters. Among Eukarya, fungi belonging to the Ascomycota phylum were dominant in undecomposed litter with the typical phyllospheric genus Aureobasidium. In aged litters, phyllospheric species were replaced by zygomycetes and other ascomycetous and basidiomycetous fungi. Our analysis of decomposing litter highlighted an unprecedented, widespread occurrence of protists belonging to the Amebozoa and Cercozoa. Correlation network analysis showed that microbial communities are non-randomly structured, showing strikingly distinct composition in relation to litter chemistry. Our data demonstrate that the importance of litter chemistry in shaping microbial community structure increased during the decomposition process, being of little importance for freshly fallen leaves.                          © 2018 Elsevier Ltd</t>
  </si>
  <si>
    <t>C/N; Lignin/N; Litter chemistry; Microbial diversity; Microbial succession; Microbiome</t>
  </si>
  <si>
    <t>Chemical Analysis; Forestry; Fungi; Microorganisms; Vehicles; Actinobacteria; Ascomycota; Aureobasidium; Bacteria (microorganisms); Bacteroidetes; Beijerinckia; Cercozoa; Eukaryota; Firmicutes; Fungi; Proteobacteria; Protista; Rhizobium; Zygomycetes; Forestry; Fungi; Lignin; Microorganisms; Nitrogen fixation; Nuclear magnetic resonance spectroscopy; Vehicles; Chemical characterization; Litter chemistry; Microbial community structures; Microbial decomposition; Microbial diversity; Microbial succession; Microbiome; Next-generation sequencing; bacterium; carbon isotope; community structure; decomposition; eukaryote; fungus; isotopic ratio; lignin; litter; microbial community; molecular analysis; nitrogen isotope; nuclear magnetic resonance; relative abundance; soil chemistry; species richness; Chemical analysis</t>
  </si>
  <si>
    <t>2-s2.0-85059330977</t>
  </si>
  <si>
    <t>Wu X.; Riaz M.; Yan L.; Du C.; Liu Y.; Jiang C.</t>
  </si>
  <si>
    <t>Wu, Xiuwen (56819440000); Riaz, Muhammad (57828936200); Yan, Lei (57190192222); Du, Chenqing (57197720347); Liu, Yalin (57197724045); Jiang, Cuncang (24401228600)</t>
  </si>
  <si>
    <t>56819440000; 57828936200; 57190192222; 57197720347; 57197724045; 24401228600</t>
  </si>
  <si>
    <t>Boron deficiency in trifoliate orange induces changes in pectin composition and architecture of components in root cell walls</t>
  </si>
  <si>
    <t>Frontiers in Plant Science</t>
  </si>
  <si>
    <t>10.3389/fpls.2017.01882</t>
  </si>
  <si>
    <t>https://www.scopus.com/inward/record.uri?eid=2-s2.0-85034051111&amp;doi=10.3389%2ffpls.2017.01882&amp;partnerID=40&amp;md5=744417a91814f7aaa420d0aa8ee996b9</t>
  </si>
  <si>
    <t>College of Resources and Environment, Huazhong Agricultural University, Wuhan, China</t>
  </si>
  <si>
    <t>Wu X., College of Resources and Environment, Huazhong Agricultural University, Wuhan, China; Riaz M., College of Resources and Environment, Huazhong Agricultural University, Wuhan, China; Yan L., College of Resources and Environment, Huazhong Agricultural University, Wuhan, China; Du C., College of Resources and Environment, Huazhong Agricultural University, Wuhan, China; Liu Y., College of Resources and Environment, Huazhong Agricultural University, Wuhan, China; Jiang C., College of Resources and Environment, Huazhong Agricultural University, Wuhan, China</t>
  </si>
  <si>
    <t>Boron (B) is a micronutrient indispensable for citrus and B deficiency causes a considerable loss of productivity and quality in China. However, studies on pectin composition and architecture of cell wall components in trifoliate orange roots under B deficiency condition are not sufficient. In this study, we investigated the alteration in pectin characteristics and the architecture of cell wall components in trifoliate orange [Poncirus trifoliata (L.) Raf.] roots under B starvation. The results showed that B-deficient roots resulted in a significant enlargement of root tips and an obvious decrease in cell wall B and uronic acid content in Na2CO3-soluble pectin compared with B-adequate roots. Meanwhile, they showed a decrease of 2-keto-3-deoxyoctanoic acid in CDTA-soluble and Na2CO3-soluble pectin in cell walls, while the degree of methylation (DM) of CDTA-soluble pectin was significantly increased under B deficiency. Transmission electron microscope (TEM) micrographs of B deficient plants showed a distinct thickening of the cell walls, with the thickness 1.82 times greater than that of control plant roots. The results from Fourier-transform infrared spectroscopy (FTIR) showed that B deficiency changed the mode of hydrogen bonding between protein and carbohydrates (cellulose and hemicellulose). The FTIR spectra exhibited a destroyed protein structure and accumulation of wax and cellulose in the cell walls under B starvation. The13C nuclear magnetic resonance (13C-NMR) spectra showed that B starvation changed the organic carbon structure of cell walls, and enhanced the contents of amino acid, cellulose, phenols, and lignin in the cell wall. The results reveal that the swelling and weakened structural integrity of cell walls, which induced by alteration on the network of pectin and cell wall components and structure in B-deficient roots, could be a major cause of occurrence of the rapid interruption of growth and significantly enlarged root tips in trifoliate orange roots under B-insufficient condition. © 2017 Wu, Riaz, Yan, Du, Liu and Jiang.</t>
  </si>
  <si>
    <t>Boron; Cell wall; Component; Pectin; Ultrastructure</t>
  </si>
  <si>
    <t>2-s2.0-85034051111</t>
  </si>
  <si>
    <t>Xia Y.; Chen T.-Y.; Wen J.-L.; Zhao Y.-L.; Qiu J.; Sun R.-C.</t>
  </si>
  <si>
    <t>Xia, Yan (57200079776); Chen, Tian-Ying (57192982422); Wen, Jia-Long (36618491100); Zhao, Yi-li (57200084522); Qiu, Jian (36716489500); Sun, Run-Cang (55661525600)</t>
  </si>
  <si>
    <t>57200079776; 57192982422; 36618491100; 57200084522; 36716489500; 55661525600</t>
  </si>
  <si>
    <t>Multi-analysis of chemical transformations of lignin macromolecules from waterlogged archaeological wood</t>
  </si>
  <si>
    <t>International Journal of Biological Macromolecules</t>
  </si>
  <si>
    <t>10.1016/j.ijbiomac.2017.12.114</t>
  </si>
  <si>
    <t>https://www.scopus.com/inward/record.uri?eid=2-s2.0-85039162670&amp;doi=10.1016%2fj.ijbiomac.2017.12.114&amp;partnerID=40&amp;md5=f63f4b9ed47c7e2787a526ed92036c10</t>
  </si>
  <si>
    <t>Beijing Key Laboratory of Lignocellulosic Chemistry, Beijing Forestry University, Beijing, 100083, China; College of Material Engineering, South-west Forestry University, Kunming, 650224, China</t>
  </si>
  <si>
    <t>Xia Y., Beijing Key Laboratory of Lignocellulosic Chemistry, Beijing Forestry University, Beijing, 100083, China, College of Material Engineering, South-west Forestry University, Kunming, 650224, China; Chen T.-Y., Beijing Key Laboratory of Lignocellulosic Chemistry, Beijing Forestry University, Beijing, 100083, China; Wen J.-L., Beijing Key Laboratory of Lignocellulosic Chemistry, Beijing Forestry University, Beijing, 100083, China; Zhao Y.-L., College of Material Engineering, South-west Forestry University, Kunming, 650224, China; Qiu J., College of Material Engineering, South-west Forestry University, Kunming, 650224, China; Sun R.-C., Beijing Key Laboratory of Lignocellulosic Chemistry, Beijing Forestry University, Beijing, 100083, China</t>
  </si>
  <si>
    <t>A large number of archaeological wooden building poles have been excavated from the Hai Menkou site (Yunnan province, China). Lignin can be transformed and altered accompanied with significant loss of carbohydrates during this process. Elucidation of chemical and structural transformations of lignin is of primary importance for understanding both the nature of degradation processes and the structure of waterlogged archaeological wood, and crucial for developing proper consolidation technology and restoring artifacts of historical and cultural value. In this study, state-of-the-art analytical techniques, including SEM, FT-IR, XRD, CP-MAS 13C NMR, 2D-HSQC NMR, 31P-NMR, CRM, GPC and TG analysis, were all employed to elucidate the structural characteristics of lignin in waterlogged and reference Pinus wood. The results interpreted by NMR analysis demonstrated the depolymerization of lignin via cleavage of β-O-4, β-5, −OCH3 and some LCC linkages, leading to a higher amount of free phenol OH groups in the lignin from the ancient waterlogged wood as compared to that of the reference wood. Microscopically, it was found that extensive degradation of carbohydrates in cell walls was mainly occurred in secondary cell walls, while the lignin concentrations were relatively increased in CCML and S regions in the plant cell wall of the ancient wood. © 2017 Elsevier B.V.</t>
  </si>
  <si>
    <t>Carbohydrates; Confocal Raman microscope; Lignin; NMR spectroscopy; Waterlogged archaeological wood</t>
  </si>
  <si>
    <t>Archaeology; Artifacts; Lignin; Molecular Weight; Temperature; Water; Wood; lignin; phenol; lignin; water; analytic method; archeology; Article; carbon nuclear magnetic resonance; cell wall; chemical analysis; chemical structure; China; concentration (parameters); controlled study; cross linking; cross polarization magic angle spinning; degradation; depolymerization; heteronuclear single quantum coherence; infrared spectroscopy; nonhuman; phosphorus nuclear magnetic resonance; pine; Raman spectrometry; scanning electron microscopy; thermogravimetry; waterlogged archaeological wood; wood; X ray diffraction; artifact; chemistry; molecular weight; temperature; wood</t>
  </si>
  <si>
    <t>2-s2.0-85039162670</t>
  </si>
  <si>
    <t>Balakshin M.Y.; Capanema E.A.; Santos R.B.; Chang H.-M.; Jameel H.</t>
  </si>
  <si>
    <t>Balakshin, Mikhail Yu. (6603203682); Capanema, Ewellyn A. (6602565854); Santos, Ricardo B. (39062156100); Chang, Hou-Min (7407523681); Jameel, Hasan (7003576564)</t>
  </si>
  <si>
    <t>6603203682; 6602565854; 39062156100; 7407523681; 7003576564</t>
  </si>
  <si>
    <t>https://www.scopus.com/inward/record.uri?eid=2-s2.0-84956649739&amp;doi=10.1515%2fhf-2014-0328&amp;partnerID=40&amp;md5=df389eacab169adb8085f33400addb46</t>
  </si>
  <si>
    <t>Department of Forest Biomaterials, North Carolina State University, Raleigh, 27606, NC, United States; Renmatix, Inc., 660 Allendale Road, King of Prussia, 19406, PA, United States</t>
  </si>
  <si>
    <t>Balakshin M.Y., Department of Forest Biomaterials, North Carolina State University, Raleigh, 27606, NC, United States, Renmatix, Inc., 660 Allendale Road, King of Prussia, 19406, PA, United States; Capanema E.A., Department of Forest Biomaterials, North Carolina State University, Raleigh, 27606, NC, United States, Renmatix, Inc., 660 Allendale Road, King of Prussia, 19406, PA, United States; Santos R.B., Department of Forest Biomaterials, North Carolina State University, Raleigh, 27606, NC, United States; Chang H.-M., Department of Forest Biomaterials, North Carolina State University, Raleigh, 27606, NC, United States; Jameel H., Department of Forest Biomaterials, North Carolina State University, Raleigh, 27606, NC, United States</t>
  </si>
  <si>
    <t>Milled wood lignins from alkaline pretreated wood with very low sugar content and a wide range of syringyl-to-guaiacyl (S/G) ratio between 1.2 and 3.0 were isolated from 12 industrially valuable hardwood (HW) species. The lignin preparations were investigated by means of a comprehensive 13C nuclear magnetic resonance (NMR) methodology to address the possibilities and limitations of this approach for HW native lignins and to estimate the structural variations within HW lignins. Good correlations were found for different independent methods for the quantification of major lignin moieties. The results were reliable at the C6 level and not only for relative comparison. The correlation was good between methoxyl group determinations by wet chemistry and those by 13C NMR spectroscopy. The limitations of the 13C NMR method were also pointed out. The differences in the S/G ratios can be large, but other structural deviations are less significant. Strong correlations between the S/G ratios and the amounts of other structural peculiarities could not be found by the 13C NMR approach. However, with increasing S/G ratios, the β-O-4 content showed increasing tendencies and the degree of condensation showed decreasing tendencies. © 2016 by De Gruyter.</t>
  </si>
  <si>
    <t>&lt;sup&gt;13&lt;/sup&gt;C NMR; hardwood; lignin structural analysis; milled wood lignin (MWL); S/G ratio</t>
  </si>
  <si>
    <t>Lignins; Nuclear Magnetic Resonance; Structural Analysis; Alkalinity; Lignin; Nuclear magnetic resonance spectroscopy; Structural analysis; Wood; Degree of condensation; Milled wood lignin; Nuclear magnetic resonance(NMR); S/G ratio; Strong correlation; Structural deviations; Structural peculiarities; Structural variations; Hardwoods</t>
  </si>
  <si>
    <t>2-s2.0-84956649739</t>
  </si>
  <si>
    <t>Joanisse G.D.; Bradley R.L.; Preston C.M.</t>
  </si>
  <si>
    <t>Joanisse, Gilles D. (24314932600); Bradley, Robert L. (7401459915); Preston, Caroline M. (56713637300)</t>
  </si>
  <si>
    <t>24314932600; 7401459915; 56713637300</t>
  </si>
  <si>
    <t>PLoS ONE</t>
  </si>
  <si>
    <t>https://www.scopus.com/inward/record.uri?eid=2-s2.0-85048898882&amp;doi=10.1371%2fjournal.pone.0198860&amp;partnerID=40&amp;md5=95c22ff338ceaec0fd18de46e0df8204</t>
  </si>
  <si>
    <t>Centre d’enseignement et de recherche en foresterie de Sainte-Foy Inc. (CERFO), Québec city, QC, Canada; Département de Biologie, Université de Sherbrooke, Boulevard de l’université, Sherbrooke, QC, Canada; Canadian Forest Service, Pacific Forestry Centre, Victoria, BC, Canada</t>
  </si>
  <si>
    <t>Joanisse G.D., Centre d’enseignement et de recherche en foresterie de Sainte-Foy Inc. (CERFO), Québec city, QC, Canada, Département de Biologie, Université de Sherbrooke, Boulevard de l’université, Sherbrooke, QC, Canada; Bradley R.L., Département de Biologie, Université de Sherbrooke, Boulevard de l’université, Sherbrooke, QC, Canada; Preston C.M., Canadian Forest Service, Pacific Forestry Centre, Victoria, BC, Canada</t>
  </si>
  <si>
    <t>Kalmia angustifolia is a boreal ericaceous shrub that can rapidly spread on black spruce forest cutovers in eastern Canada, where CPRS (i.e. Cutting with Protection of Regeneration and Soils”) is practiced. The proliferation of Kalmia often coincides with a reduction in the growth rate of regenerating black spruce seedlings. We report on a study where we compared the local effects of Kalmia and black spruce seedling patches (i.e. two types of “Vegetation”) on chemical and biochemical soil properties in CPRS cutovers within mesic spruce-moss and xeric spruce-lichen ecosystems, as well as in four mature spruce-moss forests (i.e. three “Site Types”). Results from13C-CPMAS-NMR revealed lower O-alkyl C (i.e. carbohydrates), higher aromatic C (i.e. lignin and other phenolics) and higher carbonyl-C (i.e. amide-C and carboxyl groups) in spruce-moss than in spruce-lichen forest floors (F-horizon). In spite of these distinctions, we observed only a small number of Site Type x Vegetation interactions controlling soil properties. Vegetation had a significant effect on ten forest floor properties. Most notably, Kalmia patches had higher concentrations of condensed tannins and lower mineral N cycling. On the other hand, Site Type had a relatively greater effect on the deeper podzolic-B horizons, where mineral N and microbial activity were higher in mature spruce-moss forests than in the cutovers. Green and senescent Kalmia leaves collected at these sites had higher N, tannin and phenolic concentrations than green and senescent spruce needles. A 25 month litter bag study found lower decomposition of Kalmia leaf litter in spruce patches on spruce-lichen cutovers compared to spruce patches on spruce-moss cutovers, or to Kalmia patches on spruce-lichen cutovers. Given that black spruce seedlings obtain most of their nutrients from the forest floor, our results suggest that CPRS may have long-term negative effects on black spruce forest productivity if the spread of Kalmia is left unchecked. © 2018 Joanisse et al. This is an open access article distributed under the terms of the Creative Commons Attribution License, which permits unrestricted use, distribution, and reproduction in any medium, provided the original author and source are credited.</t>
  </si>
  <si>
    <t>Canada; Ecosystem; Ericaceae; Forests; Picea; Soil; Trees; Article; black spruce; Canada; forest management; Kalmia angustifolia; litter decomposition; microbial activity; nonhuman; phytochemistry; plant leaf; plant tissue; shrub; soil property; spatial soil variability; vegetation; ecosystem; Ericaceae; forest; growth, development and aging; soil; spruce; tree</t>
  </si>
  <si>
    <t>2-s2.0-85048898882</t>
  </si>
  <si>
    <t>Song G.; Hayes M.H.B.; Novotny E.H.</t>
  </si>
  <si>
    <t>Song, Guixue (15840436800); Hayes, Michael H.B. (56011329000); Novotny, Etelvino H. (7004406255)</t>
  </si>
  <si>
    <t>15840436800; 56011329000; 7004406255</t>
  </si>
  <si>
    <t>A two-year incubation study of transformations of crop residues into soil organic matter (SOM) and a procedure for the sequential isolation and the fractionation of components of SOM</t>
  </si>
  <si>
    <t>Science of the Total Environment</t>
  </si>
  <si>
    <t>10.1016/j.scitotenv.2020.143034</t>
  </si>
  <si>
    <t>https://www.scopus.com/inward/record.uri?eid=2-s2.0-85094822920&amp;doi=10.1016%2fj.scitotenv.2020.143034&amp;partnerID=40&amp;md5=18dad8b33bfdeaf200575e30632d0b97</t>
  </si>
  <si>
    <t>Institute of Marine Science &amp; Technology, Shandong University, Qingdao, 266237, China; Department of Chemical Sciences, University of Limerick, Limerick, Ireland; Embrapa Soils, Rua Jardim Botânico, Rio de Janeiro, 1024 CEP 22460-000, RJ, Brazil</t>
  </si>
  <si>
    <t>Song G., Institute of Marine Science &amp; Technology, Shandong University, Qingdao, 266237, China; Hayes M.H.B., Department of Chemical Sciences, University of Limerick, Limerick, Ireland; Novotny E.H., Embrapa Soils, Rua Jardim Botânico, Rio de Janeiro, 1024 CEP 22460-000, RJ, Brazil</t>
  </si>
  <si>
    <t>Maize (Zea mays) stover, with its natural 13C abundance, was incubated for two years in a gravelly brown earth sandy loam soil that had been under long term cultivation to wheat (Triticum aestivum) for more than 30 years. The relative abundances of 13C in the maize amendment allowed the contributions of the stover to be traced in the components of soil organic matter (SOM) isolated and fractionated using a sequential exhaustive extraction (SEE) process that gave 16 distinct fractions. These were caracterised using elemental, δ13C, FTIR, and 13C NMR analyses. Emphasis is placed on results for two years of incubation but to some extent data are compared with those for similar fractions taken after one year of incubation. Amounts of maize-derived organic carbon in the humic (HA) and fulvic (FA) isolates were more than twice those in the fractions after one year of incubation. The NMR results highlighted compositional differences between the fractions and showed increased contributions of lignin to the HAs and FAs (and especially in the cases of the HAs) as pH increased, and it was evident that humification was taking place after two years of incubation. The most recalcitrant humin fraction, isolated in the final solvent in the sequence, dimethylsulphoxide (DMSO) and sulfuric acid, is composed predominantly of methylene moieties, is compositionally and structurally very different from the humic and hydrophilic isolates, but identical to that which did not dissolve in the solvent. That suggests that exhaustively pre-extracting soil with the NaOH/urea solvent system used will allow a truly representative humin to be obtained using the DMSO/acid solvent system. © 2020</t>
  </si>
  <si>
    <t>FTIR; Humification; Humin; NMR; Sequential extraction</t>
  </si>
  <si>
    <t>Corn; Dimethyl Sulfoxide; Fractions; Organic Matter; Sodium Hydroxide; Soil; Solvents; Sulfuric Acid; Carbon; Humic Substances; Soil; Triticum aestivum; Zea mays; Agricultural wastes; Biogeochemistry; Dimethyl sulfoxide; Grain (agricultural product); Organic carbon; Sodium hydroxide; Solvents; carbon 13; dimethyl sulfoxide; fulvic acid; humic acid; soil organic matter; sulfuric acid; carbon; Compositional difference; Exhaustive extraction; Incubation study; Long-term cultivations; Relative abundance; Sandy loam soils; Soil organic matters; Triticum aestivum; crop residue; fractionation; FTIR spectroscopy; humification; incubation; nuclear magnetic resonance; sequential extraction; soil organic matter; transformation; Article; biotransformation; environmental management; Fourier transform infrared spectroscopy; fractionation; humification; hydrophilicity; incubation time; maize; nonhuman; nuclear magnetic resonance; plant residue; priority journal; recycling; sandy loam; soil analysis; soil property; soil quality; species cultivation; humic substance; soil; Soils</t>
  </si>
  <si>
    <t>2-s2.0-85094822920</t>
  </si>
  <si>
    <t>Verrillo M.; Cozzolino V.; Spaccini R.; Piccolo A.</t>
  </si>
  <si>
    <t>Verrillo, Mariavittoria (57201662177); Cozzolino, Vincenza (24537143600); Spaccini, Riccardo (57201843964); Piccolo, Alessandro (7005241141)</t>
  </si>
  <si>
    <t>57201662177; 24537143600; 57201843964; 7005241141</t>
  </si>
  <si>
    <t>Chemical and Biological Technologies in Agriculture</t>
  </si>
  <si>
    <t>https://www.scopus.com/inward/record.uri?eid=2-s2.0-85106883363&amp;doi=10.1186%2fs40538-021-00226-7&amp;partnerID=40&amp;md5=565cef8c979960248d7d34aa849d211c</t>
  </si>
  <si>
    <t>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t>
  </si>
  <si>
    <t>Verrillo M., 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 Cozzolino V., 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 Spaccini R., 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 Piccolo A., Centro Interdipartimentale di Ricerca per la Risonanza Magnetica Nucleare per l’Ambiente, l’Agroalimentare, ed i Nuovi Materiali (CERMANU), Università di Napoli Federico II, Via Università 100, Portici, 80055, Italy, Dipartimento di Agraria, Università di Napoli Federico II, Via Università 100, Portici, 80055, Italy</t>
  </si>
  <si>
    <t>Background: The Essential oils (EOs) are important bioactive secondary metabolites of aromatic plants, such as Basil, and find extensive utilization in pharmaceutical sector as therapeutic agents. A more eco-friendly industrial production of EOs requires new sustainable methods to improve yield and quality of these bioactive compounds in aromatic plants. Here, we evaluated the biostimulation effects of natural organic materials, such as humic substances (HS) extracted from a humified green compost made with artichoke biomasses. Results: The molecular characteristics of HS from green compost were determined by 13C-CPMAS NMR spectroscopy and offline pyrolysis–gas chromatography/mass spectrometry and combined to the bioactivity of the EOs extracts to investigate the structural–activity relationship. Basil plants were grown under HS treatments at different concentrations and the yield, the chemical composition and the antioxidant and antimicrobial properties were determined for EOs extracted by steam distillation method from Basil leaves. HS showed a positive effect on total extraction yield of the most bioactive EO components, with a progressive enhancement of abundance for eugenol, eucalyptol and geranyl acetate with increasing HS concentrations. Humic biostimulation influenced the EOs antioxidant proprieties, as well as their antimicrobial activity against some common Gram-negative bacterial strains such as Klebsiella pneumoniae. The HS biostimulation of Basil plants was associated to their structural hydrophobic characteristics that may have favoured the interactions with the Basil rhizome and to specific bioactive molecular components, such as a lignin-derived phenols and polar saccharidic and aminoacidic compounds. Conclusions: Our results support the potential use of humic substances from green compost as promising effective biostimulants to improve the production and bioactive properties of EOs in aromatic plants. Graphic Abstract: [Figure not available: see fulltext.] © 2021, The Author(s).</t>
  </si>
  <si>
    <t>Antimicrobial; Antioxidant; Basil; Essential oils; Green compost; Humic substances; Steam distillation</t>
  </si>
  <si>
    <t>All Open Access; Gold Open Access</t>
  </si>
  <si>
    <t>2-s2.0-85106883363</t>
  </si>
  <si>
    <t>Bonanomi G.; Sarker T.C.; Zotti M.; Cesarano G.; Allevato E.; Mazzoleni S.</t>
  </si>
  <si>
    <t>Bonanomi, Giuliano (9635236500); Sarker, Tushar C. (56001050300); Zotti, Maurizio (56890927700); Cesarano, Gaspare (56497850200); Allevato, Emilia (36093995600); Mazzoleni, Stefano (24348390800)</t>
  </si>
  <si>
    <t>9635236500; 56001050300; 56890927700; 56497850200; 36093995600; 24348390800</t>
  </si>
  <si>
    <t>https://www.scopus.com/inward/record.uri?eid=2-s2.0-85066123756&amp;doi=10.1007%2fs11104-019-04099-6&amp;partnerID=40&amp;md5=7c357b19e8a06356fa5b275573a6406f</t>
  </si>
  <si>
    <t>Dipartimento di Agraria, University of Naples Federico II, via Università 100, Portici, 80055, NA, Italy; School of Environmental and Resource Sciences, Zhejiang A&amp;F University, Lin’an, Hangzhou, 311300, China</t>
  </si>
  <si>
    <t>Bonanomi G., Dipartimento di Agraria, University of Naples Federico II, via Università 100, Portici, 80055, NA, Italy; Sarker T.C., Dipartimento di Agraria, University of Naples Federico II, via Università 100, Portici, 80055, NA, Italy, School of Environmental and Resource Sciences, Zhejiang A&amp;F University, Lin’an, Hangzhou, 311300, China; Zotti M., Dipartimento di Agraria, University of Naples Federico II, via Università 100, Portici, 80055, NA, Italy; Cesarano G., Dipartimento di Agraria, University of Naples Federico II, via Università 100, Portici, 80055, NA, Italy; Allevato E., Dipartimento di Agraria, University of Naples Federico II, via Università 100, Portici, 80055, NA, Italy; Mazzoleni S., Dipartimento di Agraria, University of Naples Federico II, via Università 100, Portici, 80055, NA, Italy</t>
  </si>
  <si>
    <t>Background and aim: The processes of nitrogen (N) mineralization from organic amendments (OA) is important to provide mineral forms (NH4 + and NO3 −) of N for plants. Assessment of N mineralization is usually done by using the C/N ratio of OAs but limits to the predicting capability of such indicator have been reported. Here, we propose a new definition of organic carbon (C) quality based on 13C-CPMAS NMR that provide a more accurate prediction of N mineralization. Methods: A mesocosm incubation experiment was carried out to assess the effects of ten OA types on soil N mineralization in three different soils. OAs were chemically characterized by C/N ratio and in solid state spectroscopy by 13C-CPMAS NMR. Nitrogen mineralization in terms of NH4 + and NO3 − was monitored after 3, 10, 30, 100, and 300 days of incubation. Results: N mineralization was fast for OAs with high C quality coupled with high N content (e.g., meat powder, fish meal and alfalfa litter), while the same process was slow for amendment with low C quality even with high N content (e.g. humus, alfalfa biochar). On the contrary, a rapid but short-term N immobilization was found for OAs with high C quality but low N content (e.g., glucose). OAs with low C quality and low N content (e.g., sawdust, cellulose, wood biochar and grass litter) showed a slow, but long-lasting N immobilization. We found that C/N ratio was unable to predict the N mineralization for OAs with low C quality. Considering 13C-CPMAS NMR spectral regions, the carbonyl C, and N-alkyl and methoxyl C regions had the most significant positive correlation with N mineralization, while the di-O-alkyl C and O-alkyl C were strongly associated with N immobilization. Conclusions: This study demonstrates that the biochemical quality of organic C defined by 13C-CPMAS NMR is capable of predicting N dynamic pattern better than C/N ratio. © 2019, Springer Nature Switzerland AG.</t>
  </si>
  <si>
    <t xml:space="preserve">         &lt;sup&gt;13&lt;/sup&gt;C-CPMAS NMR; C/N ratio; N mineralization; Organic amendment; Soil quality</t>
  </si>
  <si>
    <t>Medicago sativa; carbon; carbon isotope; mineralization; nitrogen; organic matter; prediction; soil amendment; soil quality</t>
  </si>
  <si>
    <t>2-s2.0-85066123756</t>
  </si>
  <si>
    <t>Kölbl A.; Marschner P.; Mosley L.; Fitzpatrick R.; Kögel-Knabner I.</t>
  </si>
  <si>
    <t>Kölbl, Angelika (8929225100); Marschner, Petra (7003680693); Mosley, Luke (6701659405); Fitzpatrick, Rob (7202803049); Kögel-Knabner, Ingrid (7004944025)</t>
  </si>
  <si>
    <t>8929225100; 7003680693; 6701659405; 7202803049; 7004944025</t>
  </si>
  <si>
    <t>Alteration of organic matter during remediation of acid sulfate soils</t>
  </si>
  <si>
    <t>10.1016/j.geoderma.2018.06.024</t>
  </si>
  <si>
    <t>https://www.scopus.com/inward/record.uri?eid=2-s2.0-85049938336&amp;doi=10.1016%2fj.geoderma.2018.06.024&amp;partnerID=40&amp;md5=ca8c22602ad147dbb34c51086f3a3fce</t>
  </si>
  <si>
    <t>Soil Science, Technical University of Munich, Freising, 85354, Germany; School of Agriculture, Food and Wine, The University of Adelaide, 5005, South Australia, Australia; Acid Sulfate Soils Centre, The University of Adelaide, 5064, South Australia, Australia; Institute for Advanced Study, Technical University of Munich, Garching, 85748, Germany</t>
  </si>
  <si>
    <t>Kölbl A., Soil Science, Technical University of Munich, Freising, 85354, Germany; Marschner P., School of Agriculture, Food and Wine, The University of Adelaide, 5005, South Australia, Australia; Mosley L., Acid Sulfate Soils Centre, The University of Adelaide, 5064, South Australia, Australia; Fitzpatrick R., Acid Sulfate Soils Centre, The University of Adelaide, 5064, South Australia, Australia; Kögel-Knabner I., Soil Science, Technical University of Munich, Freising, 85354, Germany, Institute for Advanced Study, Technical University of Munich, Garching, 85748, Germany</t>
  </si>
  <si>
    <t>When acid sulfate soils with hypersulfidic material dry, oxidation of pyrite can cause strong acidification due to formation of sulfuric (pH &lt; 4) material. Re-saturation of acid sulfate soils containing sulfuric material can lead to re-formation of pyrite and pH increase through activity of sulfate reducing bacteria, which require available organic carbon (OC). In the Lower River Murray region in Australia, a clayey acid sulfate soil had acidified during the severe “Millennium” drought between 2007 and early 2010. We investigated why it has not recovered for over a decade after being reflooded. We hypothesized that the low quality and availability of OC limits the activity of sulfate reducing bacteria. A long-term anoxic incubation experiment was conducted to test if OC additions can help to overcome OC limitation. Small-scale incubation vessels were used, allowing investigating general biochemical phenomena under controlled laboratory conditions. Pre-incubated acid sulfate soil with sulfuric material (approx. pH 3.5) was submerged and pre-adjusted to pH 5.0. We used different rates of wheat straw and cattle manure application to test different organic matter quantities and qualities. Both substrates were added in two portions, at the beginning of the experiment and after 190 days. With every addition, we added two different amounts of organic matter (2 mg g−1 soil and 9 mg g−1 soil), equivalent to approx. 10% and 50% of the native soil OC content. A control treatment without OC addition was also included. CO2 production as well as redox and pH values were monitored weekly over a year. At the start and the end of incubation, we determined OC concentrations and the proportion of available, non mineral-associated OC. OC composition was analyzed by solid-state 13C NMR spectroscopy to assess its chemical degradation. The pH values increased rapidly in treatments with high OC supply, reaching pH ≥ 6.0 within 3 weeks after the second OC addition. Treatments with low OC additions showed slower pH increases, reaching values between pH 5.5 and 6.0 after one year. The control treatment had pH values &lt;5.0 at the end of the experiment. After one year of anoxic incubation, the control treatment lost 10% of the native OC. Treatments with OC additions lost between 13 and 19% of total OC (native + added OC), with higher percentage loss in treatments with high OC additions. Highest losses were observed for the non mineral-associated OC fraction (up to 69% in treatments with high OC additions), with up to 20% being converted to the mineral-associated OC. OC composition changed little compared to the start of the experiment, showing slightly reduced proportions of carbohydrates (≤10% loss) and slightly higher proportions of lipids and lignin. Best remediation success was achieved by adding 50% of the native soil OC as wheat straw, resulting in fast pH neutralization, strongly reducing conditions, and decreased sulfur and iron concentrations in the soil solution. However, the amount of bioavailable OC was reduced to one third after the incubation period. Repeated OC addition is therefore recommended to keep the total amount of bioavailable, undecomposed plant residues high and to ensure long-term remediation success. © 2018 Elsevier B.V.</t>
  </si>
  <si>
    <t>Anoxic incubation; Non mineral-associated OC; OC consumption; Solid-state &lt;sup&gt;13&lt;/sup&gt;C NMR spectroscopy</t>
  </si>
  <si>
    <t>Bacteria; Chemical Analysis; Fertilizers; Ph; Pollution; Straw; Australia; Murray River; Bos; Triticum aestivum; Bacteria; Biogeochemistry; Chemical analysis; Fertilizers; Manures; Organic carbon; Oxidation; Pyrites; Soils; Sulfur compounds; Acid sulphate soils; Anoxic incubation; Carbon addition; Carbon consumption; Control treatments; NMR-spectroscopy; Non mineral-associated organic carbon; Organic carbon consumption; pH value; Solid-state 13C NMR spectroscopy; acid sulfate soil; acidification; anoxic conditions; biochemistry; carbon isotope; experimental study; incubation; neutralization; nuclear magnetic resonance; organic carbon; organic matter; pyrite; redox potential; soil remediation; sulfate; sulfate-reducing bacterium; Nuclear magnetic resonance spectroscopy</t>
  </si>
  <si>
    <t>2-s2.0-85049938336</t>
  </si>
  <si>
    <t>Liu S.; Zhu Y.; Meng W.; He Z.; Feng W.; Zhang C.; Giesy J.P.</t>
  </si>
  <si>
    <t>Liu, Shasha (57102167300); Zhu, Yuanrong (55776020200); Meng, Wei (7103208090); He, Zhongqi (26642988500); Feng, Weiying (55704720300); Zhang, Chen (57199501323); Giesy, John P. (35459135300)</t>
  </si>
  <si>
    <t>57102167300; 55776020200; 7103208090; 26642988500; 55704720300; 57199501323; 35459135300</t>
  </si>
  <si>
    <t>https://www.scopus.com/inward/record.uri?eid=2-s2.0-84962670102&amp;doi=10.1016%2fj.scitotenv.2015.11.080&amp;partnerID=40&amp;md5=3f50196a260d8317fa9716432885006b</t>
  </si>
  <si>
    <t>College of Water Sciences, Beijing Normal University, Beijing, 100875, China; State Key Laboratory of Environment Criteria and Risk Assessment, Chinese Research Academy of Environmental Sciences, Beijing, 100012, China; USDA-ARS Southern Regional Research Center, 1100 Robert E Lee Blvd, New Orleans, 70124, LA, United States; Department of Biomedical and Veterinary Biosciences and Toxicology Centre, University of Saskatchewan, Saskatoon, SK, Canada</t>
  </si>
  <si>
    <t>Liu S., College of Water Sciences, Beijing Normal University, Beijing, 100875, China, State Key Laboratory of Environment Criteria and Risk Assessment, Chinese Research Academy of Environmental Sciences, Beijing, 100012, China; Zhu Y., State Key Laboratory of Environment Criteria and Risk Assessment, Chinese Research Academy of Environmental Sciences, Beijing, 100012, China; Meng W., State Key Laboratory of Environment Criteria and Risk Assessment, Chinese Research Academy of Environmental Sciences, Beijing, 100012, China; He Z., USDA-ARS Southern Regional Research Center, 1100 Robert E Lee Blvd, New Orleans, 70124, LA, United States; Feng W., College of Water Sciences, Beijing Normal University, Beijing, 100875, China, State Key Laboratory of Environment Criteria and Risk Assessment, Chinese Research Academy of Environmental Sciences, Beijing, 100012, China; Zhang C., State Key Laboratory of Environment Criteria and Risk Assessment, Chinese Research Academy of Environmental Sciences, Beijing, 100012, China; Giesy J.P., State Key Laboratory of Environment Criteria and Risk Assessment, Chinese Research Academy of Environmental Sciences, Beijing, 100012, China, Department of Biomedical and Veterinary Biosciences and Toxicology Centre, University of Saskatchewan, Saskatoon, SK, Canada</t>
  </si>
  <si>
    <t>Water extractable organic matter (WEOM) derived from macrophytes plays an important role in biogeochemical cycling of nutrients, including carbon (C), nitrogen (N) and phosphorus (P) in lakes. However, reports of their composition and degradation in natural waters are scarce. Therefore, compositions and degradation of WEOM derived from six aquatic macrophytes species of Tai Lake, China, were investigated by use of solid-state 13C NMR and solution 31P NMR spectroscopy. Carbohydrates were the predominant constituents of WEOM fractions, followed by carboxylic acid. Orthophosphate (ortho-P) was the dominant form of P (78.7% of total dissolved P) in the water extracts, followed by monoester P (mono-P) (20.6%) and little diester P (0.65%). The proportion of mono-P in total P species increased with the percentage of O-alkyl and O-C-O increasing in the WEOM, which is likely due to degradation and dissolution of biological membranes and RNA from aquatic plants. Whereas the proportion of mono-P decreased with alkyl-C, NCH/OCH3 and COO/N-CO increasing, which may be owing to the insoluble compounds including C functional groups of alkyl-C, NCH/OCH3 and COO/N-CO, such as aliphatic biopolymers, lignin and peptides. Based on the results of this study and information in the literature about water column and sediment, we propose that WEOM, dominated by polysaccharides, are the most labile and bioavailable component in debris of macrophytes. Additionally, these WEOMs would also be a potential source for bioavailable organic P (e.g., RNA, DNA and phytate) for lakes. © 2015 Elsevier B.V.</t>
  </si>
  <si>
    <t>Eutrophication; Nuclear magnetic resonance spectroscopy; Phosphorus; Plant-derived water extractable organic matter; Sediment</t>
  </si>
  <si>
    <t>Biodegradation, Environmental; Carbon; China; Environmental Monitoring; Eutrophication; Lakes; Phosphorus; Plants; Water Pollutants, Chemical; China; Taihu Lake; Biogeochemistry; Biological materials; Biological membranes; Biopolymers; Cytology; Eutrophication; Lakes; Magnetic resonance spectroscopy; Nucleic acids; Organic compounds; Phosphorus; RNA; Sediments; carbohydrate; carbon; carboxylic acid; dissolved organic carbon; dissolved total nitrogen; DNA; glucose 6 phosphate; glycerol 2 phosphate; glycerophosphate; mononucleotide; nitrogen; nucleotide; organic carbon; organic matter; phosphate; phospholipid; phosphorus; phosphorylcholine; phytate; unclassified drug; water extractable organic matter; carbon; phosphorus; water pollutant; Aliphatic biopolymers; Aquatic macrophytes; Biogeochemical cycling; Insoluble compounds; Potential sources; Total dissolved p; Water extractable organic matter; Water extracts; carbon; eutrophication; lake pollution; macrophyte; nitrogen; nuclear magnetic resonance; organic matter; phosphorus; Article; biogeochemical cycling; carbon nuclear magnetic resonance; chemical analysis; chemical composition; China; concentration (parameters); degradation; dissolution; Hydrilla verticillata; macrophyte; Myriophyllum verticillatum; nonhuman; Nymphoides peltata; phosphorus nuclear magnetic resonance; plant; plant root; plant stem; Polygonum; Polygonum divaricatum; priority journal; proton nuclear magnetic resonance; solid state; solution and solubility; Trapa bispinosa; Zizania; Zizania caduciflora; bioremediation; environmental monitoring; eutrophication; lake; metabolism; plant; water pollutant; Nuclear magnetic resonance spectroscopy</t>
  </si>
  <si>
    <t>2-s2.0-84962670102</t>
  </si>
  <si>
    <t>Incerti G.; Cartenì F.; Cesarano G.; Sarker T.C.; Abd El-Gawad A.M.; D’Ascoli R.; Bonanomi G.; Giannino F.</t>
  </si>
  <si>
    <t>Incerti, Guido (23982376300); Cartenì, Fabrizio (36156290600); Cesarano, Gaspare (56497850200); Sarker, Tushar C. (56001050300); Abd El-Gawad, Ahmed M. (57210739973); D’Ascoli, Rosaria (56116225600); Bonanomi, Giuliano (9635236500); Giannino, Francesco (16636125500)</t>
  </si>
  <si>
    <t>23982376300; 36156290600; 56497850200; 56001050300; 57210739973; 56116225600; 9635236500; 16636125500</t>
  </si>
  <si>
    <t>Faster N release, but not C loss, from leaf litter of invasives compared to native species in mediterranean ecosystems</t>
  </si>
  <si>
    <t>https://www.scopus.com/inward/record.uri?eid=2-s2.0-85046902262&amp;doi=10.3389%2ffpls.2018.00534&amp;partnerID=40&amp;md5=aa5214c7ccc4df593e69dfe5218cc07f</t>
  </si>
  <si>
    <t>Department of Agri-Food, Animal and Environmental Sciences, University of Udine, Udine, Italy; Department of Agricultural Sciences, University of Naples Federico II, Portici, Italy; Department of Botany, Faculty of Sciences, Mansoura University, Al Dakahllia, Egypt; Dipartimento di Scienze Tecnologie Ambientali Biologiche e Farmaceutiche, Università degli Studi della Campania Luigi Vanvitelli, Caserta, Italy</t>
  </si>
  <si>
    <t>Incerti G., Department of Agri-Food, Animal and Environmental Sciences, University of Udine, Udine, Italy; Cartenì F., Department of Agricultural Sciences, University of Naples Federico II, Portici, Italy; Cesarano G., Department of Agricultural Sciences, University of Naples Federico II, Portici, Italy; Sarker T.C., Department of Agricultural Sciences, University of Naples Federico II, Portici, Italy; Abd El-Gawad A.M., Department of Botany, Faculty of Sciences, Mansoura University, Al Dakahllia, Egypt; D’Ascoli R., Dipartimento di Scienze Tecnologie Ambientali Biologiche e Farmaceutiche, Università degli Studi della Campania Luigi Vanvitelli, Caserta, Italy; Bonanomi G., Department of Agricultural Sciences, University of Naples Federico II, Portici, Italy; Giannino F., Department of Agricultural Sciences, University of Naples Federico II, Portici, Italy</t>
  </si>
  <si>
    <t>Plant invasions can have relevant impacts on biogeochemical cycles, whose extent, in Mediterranean ecosystems, have not yet been systematically assessed comparing litter carbon (C) and nitrogen (N) dynamics between invasive plants and native communities. We carried out a 1-year litterbag experiment in 4 different plant communities (grassland, sand dune, riparian and mixed forests) on 8 invasives and 24 autochthonous plant species, used as control. Plant litter was characterized for mass loss, N release, proximate lignin and litter chemistry by13 C CPMAS NMR. Native and invasive species showed significant differences in litter chemical traits, with invaders generally showing higher N concentration and lower lignin/N ratio. Mass loss data revealed no consistent differences between native andinvasive species, although some woody andvine invaders showed exceptionally high decomposition rate. In contrast, N release rate fromlitter was faster for invasive plants compared to native species. N concentration, lignin content and relative abundance of methoxyl and N-alkyl C region from13 C CPMAS NMR spectra were the parameters that better explained mass loss and N mineralization rates. Our findings demonstrate that during litter decomposition invasive species litter has no different decomposition rates but greater N release rate compared to natives. Accordingly, invasives are expected to affect Ncycle in Mediterranean plant communities, possibly promoting a shift of plant assemblages. © 2018 Incerti, Cartenì, Cesarano, Sarker, Abd El-Gawad, D’Ascoli, Bonanomi and Giannino.</t>
  </si>
  <si>
    <t xml:space="preserve"> &lt;sup&gt;13&lt;/sup&gt; C CPMAS NMR; C/N ratio; Exotic plant species; Lignin/N ratio; Litter decomposition; Mass ratio theory; Plant invasion; Whole-community approach</t>
  </si>
  <si>
    <t>2-s2.0-85046902262</t>
  </si>
  <si>
    <t>Zeng L.; Zhang X.; Zhang S.-Q.; Wang X.-B.; Liang G.-Q.; Zhou W.; Ai C.; Zhang Y.-Q.</t>
  </si>
  <si>
    <t>Zeng, Li (57214854887); Zhang, Xin (55156393200); Zhang, Shui-Qing (50462859600); Wang, Xiu-Bin (54400626900); Liang, Guo-Qing (36061952800); Zhou, Wei (56488946900); Ai, Chao (54399776100); Zhang, Yue-Qiang (35333409600)</t>
  </si>
  <si>
    <t>57214854887; 55156393200; 50462859600; 54400626900; 36061952800; 56488946900; 54399776100; 35333409600</t>
  </si>
  <si>
    <t>Characteristics of decomposition, nutrient release and structure change of wheat straw in a fluvo-aquic soil under different nitrogen application rates</t>
  </si>
  <si>
    <t>Journal of Plant Nutrition and Fertilizers</t>
  </si>
  <si>
    <t>10.11674/zwyf.20181</t>
  </si>
  <si>
    <t>https://www.scopus.com/inward/record.uri?eid=2-s2.0-85098553539&amp;doi=10.11674%2fzwyf.20181&amp;partnerID=40&amp;md5=e244ca1680045344d1c1daccaac3601a</t>
  </si>
  <si>
    <t>College of Resources and Environment, Southwest University, Chongqing, 400715, China; Institute of Agricultural Resources and Regional Planning, Chinese Academy of Agricultural Sciences, Key Laboratory of Plant Nutrition and Fertilizer, Ministry of Agriculture and Rural Affairs, Beijing, 100081, China; Institute of Plant Nutrient and Environmental Resources, Henan Academy of Agricultural Sciences, Zhengzhou, 450002, China</t>
  </si>
  <si>
    <t>Zeng L., College of Resources and Environment, Southwest University, Chongqing, 400715, China, Institute of Agricultural Resources and Regional Planning, Chinese Academy of Agricultural Sciences, Key Laboratory of Plant Nutrition and Fertilizer, Ministry of Agriculture and Rural Affairs, Beijing, 100081, China; Zhang X., Institute of Agricultural Resources and Regional Planning, Chinese Academy of Agricultural Sciences, Key Laboratory of Plant Nutrition and Fertilizer, Ministry of Agriculture and Rural Affairs, Beijing, 100081, China; Zhang S.-Q., Institute of Plant Nutrient and Environmental Resources, Henan Academy of Agricultural Sciences, Zhengzhou, 450002, China; Wang X.-B., Institute of Agricultural Resources and Regional Planning, Chinese Academy of Agricultural Sciences, Key Laboratory of Plant Nutrition and Fertilizer, Ministry of Agriculture and Rural Affairs, Beijing, 100081, China; Liang G.-Q., Institute of Agricultural Resources and Regional Planning, Chinese Academy of Agricultural Sciences, Key Laboratory of Plant Nutrition and Fertilizer, Ministry of Agriculture and Rural Affairs, Beijing, 100081, China; Zhou W., Institute of Agricultural Resources and Regional Planning, Chinese Academy of Agricultural Sciences, Key Laboratory of Plant Nutrition and Fertilizer, Ministry of Agriculture and Rural Affairs, Beijing, 100081, China; Ai C., Institute of Agricultural Resources and Regional Planning, Chinese Academy of Agricultural Sciences, Key Laboratory of Plant Nutrition and Fertilizer, Ministry of Agriculture and Rural Affairs, Beijing, 100081, China; Zhang Y.-Q., College of Resources and Environment, Southwest University, Chongqing, 400715, China</t>
  </si>
  <si>
    <t>[Objectives] Straw decomposition and element transformation are involved in complex biochemical process. Improving soil N content is a key measure to accelerate straw decomposition and nutrient release. Through the research on the decomposition rate, nutrient release and changes in structure and components of straw residues under different application N levels, we can further understand the mechanism of straw decomposition. The outcome through this research would be of great practical significance for high-efficient use of straw resources and sustainable development of farmland. [Methods] The experiment site was located in Yuanyang, Henan Province. The soil type was fluvo-aquic soil, and the cropping system was wheat-maize rotation. The wheat straw decomposition was studied using a 187-day straw-bag burying method with three different N fertilizer rates, including 0 (SN0), 180 (SN1) and 240 (SN2) kg/hm2. Ultra-high resolution field emission scanning electron microscopy(SEM), solid-state nuclear magnetic resonance (13C-NMR) and other methods were used to study dynamic changes of decomposition rate, nutrient release and structure of wheat straw. [Results] 1) The decomposition of wheat straw was fast in the early stage and became slow in the later stage. The first two weeks were the rapid decomposition period. The average decomposition rate of straw in this stage was 46%, and that of the whole maize season (100 days) was 71%. High N nutrient level had no significant effect on the decomposition rate of straw in the first two weeks, but the application of N fertilizer accelerated the decomposition of straw after the second week. The decomposition rates of SN1 and SN2 treatments were on average 6 percentage points higher than that of SN0 treatment, but there was no significant difference between SN1 and SN2. The trend of C release rate was basically consistent with the straw mass loss rate. 2) The order of final release rate of straw N, P and K nutrients after 187 days was K (96%‒97%) &gt; N (52%‒86%) &gt; P (29%‒45%), in which K was released completely in the first two weeks, while the release rate of N and P increased negatively in the later period. 3) The decomposition rate of cellulose and hemicellulose was basically consistent with the decomposition rate of straw, also showing a faster decomposition rate in the early stage and a slower one in the late stage. However, lignin decomposed faster in the middle and late stages. The final decomposition rates of cellulose, hemicellulose and lignin after 187 days were 78%‒87%, 86%‒91% and 66%‒73%, respectively. 4) Scanning electron microscopy showed that the structure of wheat straw was gradually destroyed, with the surface becoming rough, faults and cavities being increased, and fiber bundles becoming loose. The straw residues finally formed a network structure. The damage degree of the surface structure of wheat straw under high N rate was more apparent than that under no N treatment. 5) Nuclear magnetic resonance (NMR) results showed that the signal intensities of different organic C functional groups were as follows: O-Alkyl-C (47.02%‒60.13%) &gt; Alkyl-C (11.41%‒17.38%) &gt; di-O-Alkyl-C (10.79%‒13.31%) &gt; Methoxyl-C/N-Alkyl-C (7.53%‒12.02%) &gt; Aryl-C (2.70%‒7.18%) &gt; Carbonyl-C (1.07%‒2.60%) &gt; Phenol-C (0.75%‒2.02%). The relative contents of Alkyl-C, Methoxyl-C/N-Alkyl-C, Carbonyl-C and Phenol-C were significantly increased with straw decompisition, while O-Alkyl-C significantly decreased. 6) Correlation analysis showed that all organic carbon functional groups of straw residues had a significant or extremely significant correlation with the decomposition rate and C release rate. Among all organic C functional groups, only O-Alkyl-C and Methoxyl-C/N-Alkyl-C were significantly related to N release rate. O-Alkyl-C and di-OAlkyl-C were significantly negatively correlated with the decompositions of cellulose, hemicellulose, and lignin. Moreover, Carbonyl-C and Methoxyl-C/N-Alkyl-C were both highly correlated with lignin degradation rate. [Conclusions] The application of N fertilizer could promote the decomposition and C release of wheat straw, and this stimulating effect can only be observed when the straw is returned to soil for two weeks. During decomposition process, the relative content of O-Alkyl-C, which represents a dominant and easily decomposable carbohydrate in the residue of the straw, keeps decreasing with time, suggesting a key role in indicating the process of straw decomposition. Solid-state nuclear magnetic resonance technology shows a good capability to monitor the structural changes of different organic carbon functional groups during straw decomposition, so as to gain a deeper understanding of the mechanism of straw decomposition. © 2020 Chinese Academy of Agriculture Sciences,Editorial Department of Journal of Plant Nutrition and Fertilizer. All right reserved.</t>
  </si>
  <si>
    <t>&lt;sup&gt;13&lt;/sup&gt;C-NMR; Decomposition; Fluvo-aquic soil; Nutrient release; Organic components; SEM; Wheat straw</t>
  </si>
  <si>
    <t>2-s2.0-85098553539</t>
  </si>
  <si>
    <t>Xu J.-K.; Chen J.-H.; Sun R.-C.</t>
  </si>
  <si>
    <t>Xu, Ji-Kun (55541181000); Chen, Jing-Huan (56110241200); Sun, Run-Cang (55661525600)</t>
  </si>
  <si>
    <t>55541181000; 56110241200; 55661525600</t>
  </si>
  <si>
    <t>Hydrothermal microwave valorization of eucalyptus using acidic ionic liquid as catalyst toward a green biorefinery scenario</t>
  </si>
  <si>
    <t>Bioresource Technology</t>
  </si>
  <si>
    <t>10.1016/j.biortech.2015.06.003</t>
  </si>
  <si>
    <t>https://www.scopus.com/inward/record.uri?eid=2-s2.0-84934981641&amp;doi=10.1016%2fj.biortech.2015.06.003&amp;partnerID=40&amp;md5=f2bca1442acf94cfe17eba49875c232d</t>
  </si>
  <si>
    <t>Beijing Key Laboratory of Lignocellulosic Chemistry, Beijing Forestry University, Beijing, 100083, China</t>
  </si>
  <si>
    <t>Xu J.-K., Beijing Key Laboratory of Lignocellulosic Chemistry, Beijing Forestry University, Beijing, 100083, China; Chen J.-H., Beijing Key Laboratory of Lignocellulosic Chemistry, Beijing Forestry University, Beijing, 100083, China; Sun R.-C., Beijing Key Laboratory of Lignocellulosic Chemistry, Beijing Forestry University, Beijing, 100083, China</t>
  </si>
  <si>
    <t>The application of the acidic ionic liquid (IL), 1-butyl-3-methylimidazolium hydrogensulfate ([bmim]HSO4), as a catalyst in the hydrothermal microwave treatment (HMT) and green upgradation of eucalyptus biomass has been investigated. The process was carried out in a microwave reactor system at different temperatures (140-200°C) and evaluated for severities. The xylooligosaccharides (XOS, refers to a DP of 2-6) yield up to 5.04% (w/w) of the initial biomass and 26.72% (w/w) of xylan were achieved. Higher temperature resulted in lower molecular weight product, and enhanced the concentration of monosaccharides and byproducts. The morphology and structure of the solid residues were performed using an array of techniques, such as SEM, XRD, FTIR, BET surface area, and CP/MAS 13C NMR, by which the increase of crystallinity, the destruction of surface structure, and the changes in functional groups and compositions were studied after the pretreatment, thus significantly enhancing the enzymatic hydrolysis. © 2015 Elsevier Ltd.</t>
  </si>
  <si>
    <t>Biorefinery; Catalyst; Hydrolysis; Hydrothermal microwave treatment; Ionic liquid</t>
  </si>
  <si>
    <t>Acids; Biomass; Catalysis; Eucalyptus; Glucuronates; Hydrolysis; Imidazoles; Ionic Liquids; Microwaves; Molecular Weight; Monosaccharides; Oligosaccharides; Temperature; Eucalyptus; Byproducts; Catalysts; Functional groups; Hydrolysis; Ionic liquids; Liquids; Microwave heating; Microwaves; Refining; 5 hydroxymethylfurfural; acetic acid; alcohol; arabinan; arabinose; furfural; galactan; galactose; glucan; glucose; glucuronic acid; ionic liquid; lactic acid; lignin; mannan; mannose; methanol; monosaccharide; oligosaccharide; rhamnan; rhamnose; unclassified drug; xylan; xylobiose; xylohexaose; xylopentaose; xylose; xylotetraose; xylotriose; 1-butyl-3-methylimidazolium; acid; imidazole derivative; ionic liquid; xylooligosaccharide; Acidic ionic liquids; BET surface area; Biorefineries; Green biorefinery; Microwave reactor systems; Microwave treatment; Morphology and structures; Xylooligosaccharides; array; biofuel; biomass; bioreactor; biotechnology; catalyst; chemical analysis; concentration (composition); crystallinity; dicotyledon; hydrolysis; ionic composition; liquid; microwave radiation; monosaccharide; refining industry; temperature gradient; acidity; Article; biochemical composition; biomass production; bioreactor; carbon nuclear magnetic resonance; catalyst; controlled study; Eucalyptus; green biorefinery; green chemistry; hydrolysis; hydrothermal microwave valorization; infrared spectroscopy; microwave irradiation; molecular weight; priority journal; scanning electron microscopy; surface area; surface property; temperature; X ray diffraction; biomass; catalysis; chemistry; Eucalyptus; microwave radiation; Enzymatic hydrolysis</t>
  </si>
  <si>
    <t>2-s2.0-84934981641</t>
  </si>
  <si>
    <t>Preston C.M.; Trofymow J.A.</t>
  </si>
  <si>
    <t>Preston, Caroline M. (56713637300); Trofymow, J.A. (7004031990)</t>
  </si>
  <si>
    <t>56713637300; 7004031990</t>
  </si>
  <si>
    <t>https://www.scopus.com/inward/record.uri?eid=2-s2.0-84948092687&amp;doi=10.1007%2fs10533-015-0152-x&amp;partnerID=40&amp;md5=b70131b6299a807df4532cf5766da9f3</t>
  </si>
  <si>
    <t>Pacific Forestry Centre, Natural Resources Canada, 506 W. Burnside Rd., Victoria, V8Z 1M5, BC, Canada</t>
  </si>
  <si>
    <t>Preston C.M., Pacific Forestry Centre, Natural Resources Canada, 506 W. Burnside Rd., Victoria, V8Z 1M5, BC, Canada; Trofymow J.A., Pacific Forestry Centre, Natural Resources Canada, 506 W. Burnside Rd., Victoria, V8Z 1M5, BC, Canada</t>
  </si>
  <si>
    <t>Proximate analysis (PA) is widely used to assess foliar, litter, and wood quality. The acid-unhydrolyzable residue (AUR) of PA, originally known as Klason lignin from wood analysis, is often assumed to be entirely lignin-derived, but the AUR of much plant material also includes contributions from condensed tannins (CT) and cutin or suberin. To improve understanding of chemical changes throughout the PA procedure, we characterized seven foliar litters and their sequential PA fractions (nonpolar and hot-water extracted, AUR). Changes in total C and N, extractable and insoluble CT (as detected by butanol/HCl hydrolysis), δ13C values and solid-state 13C NMR spectra were consistent with loss of carbohydrates and protein after acid hydrolysis, and support previous studies that the AUR residue includes lignin, cutin and CT, all of which are depleted in δ13C. Hot-water extraction removed the bulk of extractable plus insoluble CT. Only trace levels were detected in the AUR, although 13C NMR shows that these are likely underestimates. The assumption of lignin-AUR equivalence still causes misinterpretation of PA results for many sample categories. It is time for the scientific community to limit use of “lignin” to chemically meaningful contexts? © 2015, @Her Majesty the Queen in Righ of Canada.</t>
  </si>
  <si>
    <t>C-13 CPMAS NMR; Condensed tannins; Litter decomposition; Proximate analysis; δ&lt;sup&gt;13&lt;/sup&gt;C</t>
  </si>
  <si>
    <t>carbohydrate; carbon isotope; decomposition; fractionation; hydrolysis; lignin; litter; nuclear magnetic resonance; protein; tannin; wood quality</t>
  </si>
  <si>
    <t>2-s2.0-84948092687</t>
  </si>
  <si>
    <t>Savy D.; Cozzolino V.; Drosos M.; Mazzei P.; Piccolo A.</t>
  </si>
  <si>
    <t>Savy, Davide (55809400400); Cozzolino, Vincenza (24537143600); Drosos, Marios (25936058200); Mazzei, Pierluigi (36182376600); Piccolo, Alessandro (7005241141)</t>
  </si>
  <si>
    <t>55809400400; 24537143600; 25936058200; 36182376600; 7005241141</t>
  </si>
  <si>
    <t>Replacing calcium with ammonium counterion in lignosulfonates from paper mills affects their molecular properties and bioactivity</t>
  </si>
  <si>
    <t>10.1016/j.scitotenv.2018.07.153</t>
  </si>
  <si>
    <t>https://www.scopus.com/inward/record.uri?eid=2-s2.0-85049972202&amp;doi=10.1016%2fj.scitotenv.2018.07.153&amp;partnerID=40&amp;md5=09ccd760627b30dbb6c4cec2c026f694</t>
  </si>
  <si>
    <t>Centro Interdipartimentale di Ricerca sulla Risonanza Magnetica Nucleare per l'Ambiente, l'Agro-Alimentare ed i Nuovi Materiali (CERMANU), Università di Napoli Federico II, Via Università 100, Portici, 80055, Italy; Plant Biology laboratory, Gembloux Agro-Bio Tech, University of Liège, 2 Passage des Déportés, Gembloux, B-5030, Belgium; Dipartimento di Agraria, Università di Napoli Federico II, Via Università 100, Portici, 80055, Italy</t>
  </si>
  <si>
    <t>Savy D., Centro Interdipartimentale di Ricerca sulla Risonanza Magnetica Nucleare per l'Ambiente, l'Agro-Alimentare ed i Nuovi Materiali (CERMANU), Università di Napoli Federico II, Via Università 100, Portici, 80055, Italy, Plant Biology laboratory, Gembloux Agro-Bio Tech, University of Liège, 2 Passage des Déportés, Gembloux, B-5030, Belgium; Cozzolino V., Centro Interdipartimentale di Ricerca sulla Risonanza Magnetica Nucleare per l'Ambiente, l'Agro-Alimentare ed i Nuovi Materiali (CERMANU), Università di Napoli Federico II, Via Università 100, Portici, 80055, Italy, Dipartimento di Agraria, Università di Napoli Federico II, Via Università 100, Portici, 80055, Italy; Drosos M., Centro Interdipartimentale di Ricerca sulla Risonanza Magnetica Nucleare per l'Ambiente, l'Agro-Alimentare ed i Nuovi Materiali (CERMANU), Università di Napoli Federico II, Via Università 100, Portici, 80055, Italy; Mazzei P., Centro Interdipartimentale di Ricerca sulla Risonanza Magnetica Nucleare per l'Ambiente, l'Agro-Alimentare ed i Nuovi Materiali (CERMANU), Università di Napoli Federico II, Via Università 100, Portici, 80055, Italy; Piccolo A., Centro Interdipartimentale di Ricerca sulla Risonanza Magnetica Nucleare per l'Ambiente, l'Agro-Alimentare ed i Nuovi Materiali (CERMANU), Università di Napoli Federico II, Via Università 100, Portici, 80055, Italy, Dipartimento di Agraria, Università di Napoli Federico II, Via Università 100, Portici, 80055, Italy</t>
  </si>
  <si>
    <t>Lignosulfonates are important by-products of the paper industry and may be transformed into different commodities. We studied the molecular properties of ammonium (LS-AM) and calcium Lignosulfonates (LS-C) and evaluated their bioactivity towards the early development of maize plantlets. The FT-IR, 13C NMR and 1H-13C-HSQC-NMR spectra showed that the two lignosulfonates varied in hydroxyl, sulfonate and phenolic content, while DOSY-NMR spectroscopy suggested a similar diffusivity. High Performance Size Exclusion Chromatography (HPSEC) was used to simulate the effects of root-exuded acids and describe the conformational dynamics of both LS substrates in acidic aqueous solutions. This technique showed that LS-C was stabilized by the divalent Ca2+ counterion, thus showing a greater conformational stability than LS-AM, whose components could not be as efficiently aggregated by the monovalent NH4+ counter-ion. The plant bioassays revealed that LS-AM enhanced the elongation of the root system, whereas LS-C significantly increased both total and shoot plant weights. We concluded that the lignosulfonate bioactivity on plant growth depended on the applied concentrations, their molecular properties and conformational stability. © 2018</t>
  </si>
  <si>
    <t>High performance size exclusion chromatography (HPSEC); Intensified sustainable agriculture; Maize growth and development; NMR spectroscopy; Plant biostimulants; Water-soluble lignin</t>
  </si>
  <si>
    <t>Agriculture; Calcium Lignosulfonates; Nuclear Magnetic Resonance; Plants; Solutions; Stability; Ammonium Compounds; Calcium; Chromatography, Gel; Industrial Waste; Lignin; Paper; Spectroscopy, Fourier Transform Infrared; Waste Disposal, Fluid; Zea mays; Agriculture; Calcium; Ions; Nuclear magnetic resonance spectroscopy; Paper and pulp industry; Size exclusion chromatography; ammonia; calcium; lignosulfonate derivative; sulfonic acid derivative; unclassified drug; ammonium derivative; calcium; lignin; lignosulfuric acid; Growth and development; High performance size exclusion chromatography; Intensified sustainable agriculture; Maize growth and development; NMR-spectroscopy; Plant biostimulant; Sustainable agriculture; Water-soluble lignin; Watersoluble; alternative agriculture; ammonium; bioactivity; calcium; chromatography; growth response; lignin; maize; milling; molecular analysis; nuclear magnetic resonance; polymer; pulp and paper industry; analysis of variance; Article; bioassay; biological activity; carbon nuclear magnetic resonance; chemical analysis; chemical structure; dispersity; hydrodynamics; hydrogen bond; hydroxylation; ion exchange; maize; molecular dynamics; molecular weight; nuclear magnetic resonance spectroscopy; paper industry; physical chemistry; plant growth; priority journal; proton nuclear magnetic resonance; retention time; size exclusion chromatography; sulfonation; two dimensional heteronuclear single quantum coherence nuclear magnetic resonance spectroscopy; analogs and derivatives; chemistry; industrial waste; infrared spectroscopy; paper; procedures; sewage; Bioactivity</t>
  </si>
  <si>
    <t>2-s2.0-85049972202</t>
  </si>
  <si>
    <t>Yang J.; Mu J.; Zhang Y.; Fu C.; Dong Q.; Yang Y.; Wu Q.</t>
  </si>
  <si>
    <t>Yang, Jiaping (57195487736); Mu, Junpeng (36240056600); Zhang, Yu (57195488772); Fu, Changkun (56206408600); Dong, Qing (57700924500); Yang, Yulian (54413350100); Wu, Qinggui (24588088600)</t>
  </si>
  <si>
    <t>57195487736; 36240056600; 57195488772; 56206408600; 57700924500; 54413350100; 24588088600</t>
  </si>
  <si>
    <t>https://www.scopus.com/inward/record.uri?eid=2-s2.0-85141850575&amp;doi=10.3390%2ff13111886&amp;partnerID=40&amp;md5=496ede5dcdc153f52797b4f8e5e32ea4</t>
  </si>
  <si>
    <t>Ecological Security and Protection Key Laboratory of Sichuan Province, Mianyang Normal University, Mianyang, 621000, China; School of Management, Lanzhou University, Lanzhou, 730000, China; College of Life Science, Sichuan Normal University, Chengdu, 610101, China</t>
  </si>
  <si>
    <t>Yang J., Ecological Security and Protection Key Laboratory of Sichuan Province, Mianyang Normal University, Mianyang, 621000, China; Mu J., Ecological Security and Protection Key Laboratory of Sichuan Province, Mianyang Normal University, Mianyang, 621000, China; Zhang Y., School of Management, Lanzhou University, Lanzhou, 730000, China; Fu C., College of Life Science, Sichuan Normal University, Chengdu, 610101, China; Dong Q., Ecological Security and Protection Key Laboratory of Sichuan Province, Mianyang Normal University, Mianyang, 621000, China; Yang Y., Ecological Security and Protection Key Laboratory of Sichuan Province, Mianyang Normal University, Mianyang, 621000, China; Wu Q., Ecological Security and Protection Key Laboratory of Sichuan Province, Mianyang Normal University, Mianyang, 621000, China</t>
  </si>
  <si>
    <t>The initial carbon (C) quality of plant litter is one of the major factors controlling the litter decomposition rate and regulating C sequestration, but a comprehensive understanding is still lacking. Here, we used proximate analysis and 13C nuclear magnetic resonance (NMR) with spectral editing techniques to quantify the variations in the initial C quality for four dominant species (fir: Abies faxoniana Rehd. et Wils.; spruce: Picea asperata Mast; willow: Salix paraplesia Schneid; and rosa: Rosa omeiensis Rolfe.), including the organic compositions and C-based chemical structures of newly shed foliar litter over eight months in an alpine forest on the eastern Tibetan Plateau. The results indicated that the fractions of acid-soluble extractives (ASE) and acid-unhydrolyzable residues (AUR) were the main fractions of organic components, and aliphatic C and O-alkyl C were the main functional C groups for all plant species. Under the effects of the plant species, higher levels of ASE (37.62%) and aliphatic C (35.44%) were detected in newly shed rosa foliar litter, while higher levels of AUR (fir: 37.05%; spruce: 41.45%; and willow: 40.04%) and O-alkyl C (fir: 32.03%; spruce: 35.02%; and willow: 32.34%) were detected in newly shed fir, spruce and willow foliar litter. Moreover, the A/O-A and HB/HI ratios in rosa litter were 0.88 and 1.15, respectively, which were higher than those in fir, spruce and willow litter. The C quality of newly shed foliar litter varied seasonally due to the litter quality and environmental conditions, especially nitrogen (N), dissolved organic carbon (DOC), manganese (Mn) and monthly air temperature. We also found that C loss during 4-year litter decomposition was highly related to the aromatic C and phenolic C contents in newly shed foliar litter, suggesting that litter decomposition was strongly controlled by the initial recalcitrant C fractions. We conclude that the C quality of newly shed foliar litter in rosa might be structurally stable and more resistant to degradation than that of fir, spruce and willow, which contain abundant labile C fractions, and the initial recalcitrant C fractions are closely related to C loss during litter decomposition, which might contribute to soil C sequestration in alpine forests. © 2022 by the authors.</t>
  </si>
  <si>
    <t>acid-unhydrolyzable residues; dissolved organic C; litter C quality; litter decomposition; soil C sequestration</t>
  </si>
  <si>
    <t>Abies; Chemical Analysis; Dissolving; Forestry; Fractions; Picea; Quality Control; Salix; China; Qinghai-Xizang Plateau; Chemical analysis; Decomposition; Dissolution; Forestry; Nuclear magnetic resonance spectroscopy; Quality control; Acid-unhydrolyzable residue; C sequestration; Carbon qualities; Dissolved organic C; Foliar litters; Litter C quality; Litter decomposition; Plant species; Proximate analysis; Soil C sequestration; alpine environment; carbon storage; decomposition; dissolved organic carbon; litter; nuclear magnetic resonance; soil carbon; spectroscopy; Organic carbon</t>
  </si>
  <si>
    <t>2-s2.0-85141850575</t>
  </si>
  <si>
    <t>Li M.-F.; Shen Y.; Sun J.-K.; Bian J.; Chen C.-Z.; Sun R.-C.</t>
  </si>
  <si>
    <t>Li, Ming-Fei (27172271300); Shen, Yue (56154753500); Sun, Jian-Kui (58422045700); Bian, Jing (28067530000); Chen, Chang-Zhou (56333638400); Sun, Run-Cang (55661525600)</t>
  </si>
  <si>
    <t>27172271300; 56154753500; 58422045700; 28067530000; 56333638400; 55661525600</t>
  </si>
  <si>
    <t>Wet Torrefaction of Bamboo in Hydrochloric Acid Solution by Microwave Heating</t>
  </si>
  <si>
    <t>ACS Sustainable Chemistry and Engineering</t>
  </si>
  <si>
    <t>10.1021/acssuschemeng.5b00296</t>
  </si>
  <si>
    <t>https://www.scopus.com/inward/record.uri?eid=2-s2.0-84941048435&amp;doi=10.1021%2facssuschemeng.5b00296&amp;partnerID=40&amp;md5=e7a0105e0c01cff61c573c8935d63c15</t>
  </si>
  <si>
    <t>Beijing Key Laboratory of Lignocellulosic Chemistry, Beijing Forestry University, No. 35 Qinghua East Road, Haidian District, Beijing, 100083, China</t>
  </si>
  <si>
    <t>Li M.-F., Beijing Key Laboratory of Lignocellulosic Chemistry, Beijing Forestry University, No. 35 Qinghua East Road, Haidian District, Beijing, 100083, China; Shen Y., Beijing Key Laboratory of Lignocellulosic Chemistry, Beijing Forestry University, No. 35 Qinghua East Road, Haidian District, Beijing, 100083, China; Sun J.-K., Beijing Key Laboratory of Lignocellulosic Chemistry, Beijing Forestry University, No. 35 Qinghua East Road, Haidian District, Beijing, 100083, China; Bian J., Beijing Key Laboratory of Lignocellulosic Chemistry, Beijing Forestry University, No. 35 Qinghua East Road, Haidian District, Beijing, 100083, China; Chen C.-Z., Beijing Key Laboratory of Lignocellulosic Chemistry, Beijing Forestry University, No. 35 Qinghua East Road, Haidian District, Beijing, 100083, China; Sun R.-C., Beijing Key Laboratory of Lignocellulosic Chemistry, Beijing Forestry University, No. 35 Qinghua East Road, Haidian District, Beijing, 100083, China</t>
  </si>
  <si>
    <t>Bamboo was hydrothermally torrefied in hydrochloric acid solution assisted by microwave heating at 180 °C for 5-30 min. For bamboo torrefied in water, the yield of the torrefied bamboo decreased slightly from 96.15% to 85.83% and the hemicellulose content decreased from 31.78% to 25.71% with increased torrefaction severity from 3.27 to 3.89. Whereas for bamboo torrefaction in acid solutions, the yield of the torrefied bamboo was below 51% and hemicellulose was completely removed as evidenced by the fact that the solid residue contained no hemicellulose. The carbon content of bamboo was 48.82% and it increased slightly after torrefaction in water. It raised largely up to 67.03% under torrefaction with 0.4 M HCl solution at 180 °C for 30 min. The atomic H/C and O/C ratios of bamboo were 1.479 and 0.694, and as bamboo was wet torrefied, they were in the range of 0.891-1.454 and 0.313-0.676, respectively. The higher heating value (HHV) of the torrefied bamboo increased by 45.20% after torrefaction at 0.2 M HCl for 30 min, which (24.86 MJ kg-1) was higher than that of Converse School-Sub C coal (21.67 MJ kg-1) and comparable with that of German Braunkohole lignite (25.10 MJ kg-1). In addition, the structural modifications of bamboo during the torrefaction process were investigated by chemical component and elemental analyses, CP/MAS 13C NMR, FTIR, XRD complemented with TG/DTA. © 2015 American Chemical Society.</t>
  </si>
  <si>
    <t>Bamboo; Higher heating value; Hydrochloric acid; Structural modification; Wet torrefaction</t>
  </si>
  <si>
    <t>Calorific value; Carbon; Cellulose; Chemical analysis; Chemical modification; Heating; Hydrochloric acid; Microwave heating; Acid solutions; Carbon content; Chemical component; Higher heating value; Hydrochloric acid solution; Solid residues; Structural modifications; Wet torrefaction; Bamboo</t>
  </si>
  <si>
    <t>2-s2.0-84941048435</t>
  </si>
  <si>
    <t>Kaur R.; Uppal S.K.</t>
  </si>
  <si>
    <t>Kaur, Ramandeep (57216201256); Uppal, S.K. (36743661500)</t>
  </si>
  <si>
    <t>57216201256; 36743661500</t>
  </si>
  <si>
    <t>Structural characterization and antioxidant activity of lignin from sugarcane bagasse</t>
  </si>
  <si>
    <t>Colloid and Polymer Science</t>
  </si>
  <si>
    <t>10.1007/s00396-015-3653-1</t>
  </si>
  <si>
    <t>https://www.scopus.com/inward/record.uri?eid=2-s2.0-84941314566&amp;doi=10.1007%2fs00396-015-3653-1&amp;partnerID=40&amp;md5=0d98601531439b6dab7d991ae97947c7</t>
  </si>
  <si>
    <t>Department of Chemistry, Punjab Agricultural University, Ludhiana, 141004, India</t>
  </si>
  <si>
    <t>Kaur R., Department of Chemistry, Punjab Agricultural University, Ludhiana, 141004, India; Uppal S.K., Department of Chemistry, Punjab Agricultural University, Ludhiana, 141004, India</t>
  </si>
  <si>
    <t>The aim of the present study was to extract lignin from sugarcane bagasse followed by its structural characterization, oxidation, and evaluation of antioxidant activities. Lignin was extracted in a process involving different concentrations (1, 5, and 10 %) of NaOH solutions. The chemical composition of untreated and treated bagasse samples was analyzed which clearly showed that the delignification was found to be maximum with 10 % NaOH. The scanning electron microscopy (SEM) images of untreated and treated samples of bagasse were taken to study the physical changes occurred in the bagasse during different treatments. Lignin extracted was purified with acidified water and oxidized with 10 % H2O2. Both lignin and oxidized lignin were structurally characterized using Fourier-transformed infrared (FTIR), 1H, and 13C NMR spectra. The antioxidant potential of lignin and its oxidized derivative was evaluated by radical scavenging activity using DPPH method. Lignin was found to have higher antioxidant activity than oxidized lignin. This was attributed to a higher number of phenolic groups in lignin than in oxidized lignin. Both lignin and its oxidized derivative were observed to have higher antioxidant activity than 3,5-di-tert-butyl-4-hydroxytoluene (BHT) and lower than 3-tert-butyl-4-hydroxyanisole (BHA). It was concluded that sugarcane bagasse lignin and its oxidized derivative could be used as potential antioxidant of food oils and fats. © 2015, Springer-Verlag Berlin Heidelberg.</t>
  </si>
  <si>
    <t>Antioxidant activity; DPPH; Lignin; Oxidized lignin; SEM; Sugarcane bagasse</t>
  </si>
  <si>
    <t>Antioxidants; Bagasse; Characterization; Chemical analysis; Delignification; Fourier transform infrared spectroscopy; Free radicals; Lignin; Nuclear magnetic resonance spectroscopy; Oxidation; Plants (botany); Scanning electron microscopy; antioxidant; bagasse; butylated hydroxyanisole; butylcresol; lignin; oxidized lignin; phenol; unclassified drug; 3 ,5-di-tert-butyl-4-hydroxytoluene; Anti-oxidant activities; DPPH; Oxidized lignin; Radical scavenging activity; Scanning electron microscopy image; Structural characterization; Sugar-cane bagasse; antioxidant activity; Article; carbon nuclear magnetic resonance; chemical analysis; chemical composition; controlled study; delignification; DPPH radical scavenging assay; extraction; infrared spectroscopy; oxidation; priority journal; proton nuclear magnetic resonance; purification; scanning electron microscopy; sugarcane; Oils and fats</t>
  </si>
  <si>
    <t>2-s2.0-84941314566</t>
  </si>
  <si>
    <t>Ning Q.; Chen L.; Li F.; Zhang C.; Ma D.; Zejiang C.A.I.; Zhang J.</t>
  </si>
  <si>
    <t>Ning, Qi (57201880373); Chen, Lin (57209903019); Li, Fang (57203791044); Zhang, Congzhi (20437055900); Ma, Donghao (8406686100); Zejiang, C.A.I. (57217117688); Zhang, Jiabao (55849990100)</t>
  </si>
  <si>
    <t>57201880373; 57209903019; 57203791044; 20437055900; 8406686100; 57217117688; 55849990100</t>
  </si>
  <si>
    <t>Effects of Mortierella on Nutrient Availability and Straw Decomposition in Soil; [被孢霉对土壤养分有效性和秸秆降解的影响]</t>
  </si>
  <si>
    <t>Acta Pedologica Sinica</t>
  </si>
  <si>
    <t>10.11766/trxb202006020213</t>
  </si>
  <si>
    <t>https://www.scopus.com/inward/record.uri?eid=2-s2.0-85134041760&amp;doi=10.11766%2ftrxb202006020213&amp;partnerID=40&amp;md5=d3935daebf4a8716164cb6f555fb2797</t>
  </si>
  <si>
    <t>State Key Laboratory of Soil and Sustainable Agriculture, Institute of Soil Science, Chinese Academy of Sciences, Nanjing, 210008, China; University of Chinese Academy of Sciences, Beijing, 100049, China; College of Resources and Environment, Henan Agricultural University, Zhengzhou, 450002, China; Hengyang Red Soil Experimental Station of Chinese Academy of Agricultural Sciences/National Observation and Research Station of Farmland Ecosystem in Qiyang, Hunan, Qiyang, 426182, China</t>
  </si>
  <si>
    <t>Ning Q., State Key Laboratory of Soil and Sustainable Agriculture, Institute of Soil Science, Chinese Academy of Sciences, Nanjing, 210008, China, University of Chinese Academy of Sciences, Beijing, 100049, China; Chen L., State Key Laboratory of Soil and Sustainable Agriculture, Institute of Soil Science, Chinese Academy of Sciences, Nanjing, 210008, China; Li F., College of Resources and Environment, Henan Agricultural University, Zhengzhou, 450002, China; Zhang C., State Key Laboratory of Soil and Sustainable Agriculture, Institute of Soil Science, Chinese Academy of Sciences, Nanjing, 210008, China; Ma D., State Key Laboratory of Soil and Sustainable Agriculture, Institute of Soil Science, Chinese Academy of Sciences, Nanjing, 210008, China; Zejiang C.A.I., Hengyang Red Soil Experimental Station of Chinese Academy of Agricultural Sciences/National Observation and Research Station of Farmland Ecosystem in Qiyang, Hunan, Qiyang, 426182, China; Zhang J., State Key Laboratory of Soil and Sustainable Agriculture, Institute of Soil Science, Chinese Academy of Sciences, Nanjing, 210008, China, University of Chinese Academy of Sciences, Beijing, 100049, China</t>
  </si>
  <si>
    <t>【Objective】Saprophytic fungi can convert complex organic substances into available components, which is closely related to soil nutrient availability and carbon (C) sequestration. Mortierella has been reported to be substantially enhanced after long-term fertilization in agricultural soils. Studies in the past demonstrated that some species of Mortierella did make important contributions to soil nutrient transformation and availability, and were able to degrade hemicellulose, cellulose and lignin, and hence could directly affect straw decomposition and alter nutrient status of the soil. Furthermore, Mortierella species show great ability to excrete a large volume of polyunsaturated fatty acids, which contained abundant C sources, thus altering the soil microhabitat. It was therefore, presumed that Mortierella inoculants could affect soil microbial communities in part by changing their nutrient uptake, thus indirectly influencing soil nutrient transformation and availability in the soil. However, empirical evidence of the effects of Mortierella inoculants on the soil microbial communities under planting conditions is seldom available. The objective of this study was to explore how indigenous strains of Mortierella affect soil nutrient availability during the process of straw decomposition. 【Method】 Two strains of Mortierella (Mortierella alpina and Mortierella elongata) were isolated from two types of agricultural soils (red soil and Shajiang black soil) that had been applied with organic manure for decades. A pot experiment, designed to have three treatments, i.e. no inoculation (Control); inoculation with Mortierella alpina (Ma); and inoculation with Mortierella elongata (Me), and three replicates for each treatment, was conducted with the two soils packed in the pots separately and incorporated with straw. Availability of C, nitrogen (N) and phosphorus (P) and activities of β-glucosidase, N-acetyl-β-glucosaminidase and phosphatase were determined. Chemical C structure of the residual straw and bacterial community composition in the soil was analyzed with the aid of the solid state 13C-nuclear magnetic resonance (13C-NMR) spectroscopy and the technique of 16S rRNA gene amplicon sequencing, respectively. 【Result】 In red soil, Treatment Ma increased the content of soil available P by 29.0%, while Treatment Me did the content of soil available N and the activity of β-glucosidase by 15.5% and 81.3%, respectively. In Shajiang black soil, both Mortierella treatments notably increased the content of soil available N and the activity of β-glucosidase. In addition, Treatment Ma significantly increased the activity of phosphatase, while Treatment Me did the content of dissolved organic C and soil available P by 16.2% and 11.5%, respectively. In red soil, Mortierella inoculants inhibited straw decomposition and significantly altered composition and metabolic functions of the bacterial community, while in Shajiang black soil, they promoted straw degradation but had little effect on bacterial community structure. Ochrobactrum, Achromobacter and Streptomyces were the most influential taxa contributing to differences in bacterial community between the treatments and the control in red soil. Network analysis showed that the interactions between soil microbes were more complex connectedness in red soil than in Shajiang black soil. Lysobacter, Stenotrophomonas, Pantoea, Phyllobacteriaceae and Solirubrobacterales were identified as the keystone taxa in red soil, while Comamonadaceae, Lysobacter, Cytophagaceae and Serpens flexibilis were in Shajiang black soil. These keystone taxa acted as decomposers or biocontrol agents, and played important roles in maintaining microbial interactions and in potential processes of straw decomposition.【Conclusion】The present study has demonstrated that Mortierella alpina and Mortierella elongata can improve soil C, N and P availability and associated enzyme activities, and provide evidence of roles of indigenous strains of Mortierella strains on straw decomposition and nutrient transformation in agricultural soils. © 2022 Science Press. All rights reserved.</t>
  </si>
  <si>
    <t>Bacterial community; Mortierella; Red soil; Shajiang black soil; Soil fertility; Straw degradation</t>
  </si>
  <si>
    <t>2-s2.0-85134041760</t>
  </si>
  <si>
    <t>de Aquino A.M.; Canellas L.P.; da Silva A.P.S.; Canellas N.O.; da S Lima L.; Olivares F.L.; Piccolo A.; Spaccini R.</t>
  </si>
  <si>
    <t>de Aquino, Adriana M. (55885812500); Canellas, Luciano P. (6602433423); da Silva, Aminthia P.S. (57209287668); Canellas, Natália O. (57203146760); da S Lima, Lívia (57209287021); Olivares, Fabio L. (6604089309); Piccolo, Alessandro (7005241141); Spaccini, Riccardo (57201843964)</t>
  </si>
  <si>
    <t>55885812500; 6602433423; 57209287668; 57203146760; 57209287021; 6604089309; 7005241141; 57201843964</t>
  </si>
  <si>
    <t>Evaluation of molecular properties of humic acids from vermicompost by 13 C-CPMAS-NMR spectroscopy and thermochemolysis–GC–MS</t>
  </si>
  <si>
    <t>https://www.scopus.com/inward/record.uri?eid=2-s2.0-85067180310&amp;doi=10.1016%2fj.jaap.2019.104634&amp;partnerID=40&amp;md5=863ee57734cf07ffed4b93180a225c9f</t>
  </si>
  <si>
    <t>Embrapa Agrobiologia - Rodovia BR-465, Km 7 (antiga Rodovia Rio/São Paulo) Bairro Ecologia Caixa, Postal: 74.505, CEP: 23891-000, Seropédica, Rio de Janeiro, Brazil; Núcleo de Desenvolvimento de Insumos Biológicos para Agricultura, Universidade Estadual do Norte Fluminense Darcy Ribeiro, Av Alberto Lamego 2000, Campos dos Goytacazes, 28013-602, Brazil; Centro Interdipartimentale per la Risonanza Magnetica Nucleare (CERMANU), Università di Napoli Federico II, Via Università 100, Portici, 80055, Italy</t>
  </si>
  <si>
    <t>de Aquino A.M., Embrapa Agrobiologia - Rodovia BR-465, Km 7 (antiga Rodovia Rio/São Paulo) Bairro Ecologia Caixa, Postal: 74.505, CEP: 23891-000, Seropédica, Rio de Janeiro, Brazil; Canellas L.P., Núcleo de Desenvolvimento de Insumos Biológicos para Agricultura, Universidade Estadual do Norte Fluminense Darcy Ribeiro, Av Alberto Lamego 2000, Campos dos Goytacazes, 28013-602, Brazil; da Silva A.P.S., Núcleo de Desenvolvimento de Insumos Biológicos para Agricultura, Universidade Estadual do Norte Fluminense Darcy Ribeiro, Av Alberto Lamego 2000, Campos dos Goytacazes, 28013-602, Brazil; Canellas N.O., Núcleo de Desenvolvimento de Insumos Biológicos para Agricultura, Universidade Estadual do Norte Fluminense Darcy Ribeiro, Av Alberto Lamego 2000, Campos dos Goytacazes, 28013-602, Brazil; da S Lima L., Núcleo de Desenvolvimento de Insumos Biológicos para Agricultura, Universidade Estadual do Norte Fluminense Darcy Ribeiro, Av Alberto Lamego 2000, Campos dos Goytacazes, 28013-602, Brazil; Olivares F.L., Núcleo de Desenvolvimento de Insumos Biológicos para Agricultura, Universidade Estadual do Norte Fluminense Darcy Ribeiro, Av Alberto Lamego 2000, Campos dos Goytacazes, 28013-602, Brazil; Piccolo A., Centro Interdipartimentale per la Risonanza Magnetica Nucleare (CERMANU), Università di Napoli Federico II, Via Università 100, Portici, 80055, Italy; Spaccini R., Centro Interdipartimentale per la Risonanza Magnetica Nucleare (CERMANU), Università di Napoli Federico II, Via Università 100, Portici, 80055, Italy</t>
  </si>
  <si>
    <t>The molecular characteristics of different vermicomposts, produced with variable rates of cattle manure and cotton residues, and of related humic acids were determined by 13C-CPMAS NMR and Off-line pyrolysis THM-GC–MS. The analyses highlighted a composition of mature vermicomposts based on differential amounts of lignocellulosic fraction and alkyl compounds inherited from original biomasses, thus revealing a decrease of overall hydrophobic character at increasing amounts of cotton input. The evaluation of molecular parameters derived from both solid state NMR spectra and from the specific biomarkers released by thermochemolysis suggested that the humification process was mainly characterized by the selective preservation of specific lignin derivatives. The potential bioactive properties of humic acids were hence evaluated in a bioassays test on maize seedlings. The humic extracts showed a differential response in root growth-promoting effect, depending on the specific molecular features. The higher bioactivity found in humic components isolated from vermicompost with no or low addition of cotton residues, supported the role of the overall hydrophobic character and of the large content of bioavailable lignin units and nitrogen moieties. These results confirm that the combination of solid state NMR and thermochemolysis are valuable and efficient tools to assess the molecular quality of natural organic matter. The detailed molecular characterization of compost materials may hence represent a useful requirement to select the most suitable application of bulk biomasses and derived fractions for soil organic matter managements. © 2019 Elsevier B.V.</t>
  </si>
  <si>
    <t>Cow manure and cotton residues; Humic extracts; Molecular characterization; Structural-activity relationship; Vermicompost</t>
  </si>
  <si>
    <t>Composting; Cotton; Fertilizers; Organic Acids; Water Repellence; Biogeochemistry; Biological materials; Composting; Cotton; Fertilizers; Hydrophobicity; Light polarization; Lignin; Manures; Organic acids; Soil testing; Cow manure; Humic extracts; Molecular characterization; Structural-activity relationship; Vermicomposts; Nuclear magnetic resonance spectroscopy</t>
  </si>
  <si>
    <t>2-s2.0-85067180310</t>
  </si>
  <si>
    <t>Xu Y.; Chen Z.; Fontaine S.; Wang W.; Luo J.; Fan J.; Ding W.</t>
  </si>
  <si>
    <t>Xu, Yehong (56442817300); Chen, Zengming (56099190200); Fontaine, Sébastien (22978940300); Wang, Weijin (55631643100); Luo, Jiafa (23103218000); Fan, Jianling (35725464000); Ding, Weixin (7201704751)</t>
  </si>
  <si>
    <t>56442817300; 56099190200; 22978940300; 55631643100; 23103218000; 35725464000; 7201704751</t>
  </si>
  <si>
    <t>https://www.scopus.com/inward/record.uri?eid=2-s2.0-85028704783&amp;doi=10.1016%2fj.soilbio.2017.08.029&amp;partnerID=40&amp;md5=c56bf903157adfe06b4f3442489e5dc7</t>
  </si>
  <si>
    <t>State Key Laboratory of Soil and Sustainable Agriculture, Institute of Soil Science, Chinese Academy of Sciences, Nanjing, 210008, China; University of Chinese Academy of Sciences, 100049, Beijing, China; INRA, UR 874, Grassland Ecosystem Research Team, Clermont-Ferrand, France; Department of Science, Information Technology and Innovation (DSITI), Dutton Park, 4102, QLD, Australia; Environmental Futures Research Institute, Griffith University, Nathan, 4111, QLD, Australia; AgResearch Limited, Ruakura Research Centre, Hamilton, 3240, New Zealand</t>
  </si>
  <si>
    <t>Xu Y., State Key Laboratory of Soil and Sustainable Agriculture, Institute of Soil Science, Chinese Academy of Sciences, Nanjing, 210008, China, University of Chinese Academy of Sciences, 100049, Beijing, China; Chen Z., State Key Laboratory of Soil and Sustainable Agriculture, Institute of Soil Science, Chinese Academy of Sciences, Nanjing, 210008, China, University of Chinese Academy of Sciences, 100049, Beijing, China; Fontaine S., INRA, UR 874, Grassland Ecosystem Research Team, Clermont-Ferrand, France; Wang W., Department of Science, Information Technology and Innovation (DSITI), Dutton Park, 4102, QLD, Australia, Environmental Futures Research Institute, Griffith University, Nathan, 4111, QLD, Australia; Luo J., AgResearch Limited, Ruakura Research Centre, Hamilton, 3240, New Zealand; Fan J., State Key Laboratory of Soil and Sustainable Agriculture, Institute of Soil Science, Chinese Academy of Sciences, Nanjing, 210008, China; Ding W., State Key Laboratory of Soil and Sustainable Agriculture, Institute of Soil Science, Chinese Academy of Sciences, Nanjing, 210008, China</t>
  </si>
  <si>
    <t>Understanding the change in chemical composition of crop residues during their decomposition is crucial to elucidate the mechanisms underlying the effects of residue retention on soil carbon (C) sequestration and nutrient cycling. Here a field experiment was carried out to investigate the decomposition process of maize, soybean, and wheat residues in a cultivated Mollisol in northeast China over a year. Using a litterbag method, we monitored the dynamics of residue mass loss, concentration of C and nitrogen (N), and C/N ratio, and evaluated the decomposition rates of residues and C functional groups. Chemical compositions of the crop residues were determined by solid-state 13C nuclear magnetic resonance spectroscopy, and the cellulose crystallinity, lignin concentration, and syringyl to guaiacyl (S/G) ratio of lignin were estimated. After one year of incubation in field conditions, mass loss was 57% for soybean residues, significantly greater than 52% for maize and 45% for wheat. The decomposition rate of residues significantly decreased from 0.223 to 0.379 month−1 during the first month to 0.054–0.076 month−1 over the whole period. The proportion of decomposed C ranged at 57–63% among different residues, and had a positive relationship with the mass loss of O-alkyl C, di-O-alkyl C, and carbonyl C. The decomposition rates of these three C functional groups were greater in soybean than those in maize and wheat residues, which was also the case for lignin S/G ratio, possibly accounting for the higher decomposition extent of soybean residues. As decomposition progressed, the C chemistry of maize, soybean, and wheat residues exhibited an increasing divergence, which was mainly related to relative decreases in O-alkyl C and di-O-alkyl C contents, and relative increases in phenolic C and aromatic C contents in the residues. Net N release was observed for all residues after one-year decomposition, and was significantly related to the mass loss of alkyl C, O-alkyl C, and aromatic C. Overall, our study provides insight into chemical changes of crop residues over the degradation processes in the field, and highlights the significant effects of organic C chemistry on residue decomposition. © 2017 Elsevier Ltd</t>
  </si>
  <si>
    <t>C decomposition; Crop residues; Litterbag; N release; Solid-state &lt;sup&gt;13&lt;/sup&gt;C NMR</t>
  </si>
  <si>
    <t>Carbon; Chemistry; Decay; Experimentation; Farm Crops; China; Glycine max; Triticum aestivum; Zea mays; Agricultural wastes; Aromatic compounds; Crops; Crystallinity; Degradation; Lignin; Nuclear magnetic resonance spectroscopy; Organic carbon; 13C NMR; Cellulose crystallinity; Chemical compositions; Crop residue; Decomposition dynamic; Decomposition process; Litterbags; Residue decomposition; carbon sequestration; cellulose; chemical composition; crop residue; decomposition; maize; Mollisol; nitrogen; organic carbon; soil carbon; soybean; wheat; Decomposition</t>
  </si>
  <si>
    <t>2-s2.0-85028704783</t>
  </si>
  <si>
    <t>Hou X.; Wang Z.; Sun J.; Li M.; Wang S.; Chen K.; Gao Z.</t>
  </si>
  <si>
    <t>Hou, Xianfeng (55553669400); Wang, Zhinan (57188554352); Sun, Jin (55716279000); Li, Meng (57960454200); Wang, Shujie (57204098689); Chen, Kai (56486347100); Gao, Zhenzhong (7402832777)</t>
  </si>
  <si>
    <t>55553669400; 57188554352; 55716279000; 57960454200; 57204098689; 56486347100; 7402832777</t>
  </si>
  <si>
    <t>A microwave-assisted aqueous ionic liquid pretreatment to enhance enzymatic hydrolysis of Eucalyptus and its mechanism</t>
  </si>
  <si>
    <t>10.1016/j.biortech.2018.10.003</t>
  </si>
  <si>
    <t>https://www.scopus.com/inward/record.uri?eid=2-s2.0-85054458387&amp;doi=10.1016%2fj.biortech.2018.10.003&amp;partnerID=40&amp;md5=0f7c8c34794d982e42fe46af365938bd</t>
  </si>
  <si>
    <t>College of Materials &amp; Energy, South China Agricultural University, Guangzhou, 510642, China</t>
  </si>
  <si>
    <t>Hou X., College of Materials &amp; Energy, South China Agricultural University, Guangzhou, 510642, China; Wang Z., College of Materials &amp; Energy, South China Agricultural University, Guangzhou, 510642, China; Sun J., College of Materials &amp; Energy, South China Agricultural University, Guangzhou, 510642, China; Li M., College of Materials &amp; Energy, South China Agricultural University, Guangzhou, 510642, China; Wang S., College of Materials &amp; Energy, South China Agricultural University, Guangzhou, 510642, China; Chen K., College of Materials &amp; Energy, South China Agricultural University, Guangzhou, 510642, China; Gao Z., College of Materials &amp; Energy, South China Agricultural University, Guangzhou, 510642, China</t>
  </si>
  <si>
    <t>A novel pretreatment strategy based on combination of microwave and ionic liquid [TBA][OH] was developed for enhancing enzymatic hydrolysis of Eucalyptus sawdust. The sugar yield of pretreated sample achieved 410.67 mg/g in 48 h, which suffered from optimized microwave-assisted [TBA][OH] pretreatment. The work mechanism was illuminated by chemical composition, Fourier transform infrared spectroscopy (FTIR), 13C cross polarization/magic-angle spinning solid state NMR (13C solid NMR), X-ray diffraction (XRD) and scanning electron microscope (SEM) analyses. The combined effect of microwave and [TBA][OH] leads to the violent deconstruction of lignin, removal of hemicelluloses, destruction of crystalline region and an eroded, pored and irregular micro-morphology. As a green, relatively inexpensive and high efficient pretreatment, microwave-assisted [TBA][OH] pretreatment has great potential in the field of bio-refinery. © 2018 Elsevier Ltd</t>
  </si>
  <si>
    <t>Combined effect; Enzymatic saccharification; Ionic liquid; Microwave; Work mechanism</t>
  </si>
  <si>
    <t>Eucalyptus; Hydrolysis; Ionic Liquids; Lignin; Microwaves; Polysaccharides; Water; Wood; Eucalyptus; Chemical analysis; Fourier transform infrared spectroscopy; Ionic liquids; Microwaves; Nuclear magnetic resonance spectroscopy; Saccharification; Scanning electron microscopy; hemicellulose; ionic liquid; lignin; ionic liquid; polysaccharide; water; Aqueous ionic liquids; Chemical compositions; Combined effect; Cross polarizations; Crystalline regions; Enzymatic saccharification; Microwave assisted; Work mechanism; cellulose; enzyme; enzyme activity; evergreen tree; hydrolysis; ionic liquid; lignin; microwave radiation; optimization; pollutant removal; sugar; Article; chemical composition; Eucalyptus; hydrolysis; infrared spectroscopy; microwave radiation; nonhuman; scanning electron microscopy; X ray diffraction; chemistry; Eucalyptus; hydrolysis; metabolism; wood; Enzymatic hydrolysis</t>
  </si>
  <si>
    <t>2-s2.0-85054458387</t>
  </si>
  <si>
    <t>Saravanan R.; Ravikumar L.</t>
  </si>
  <si>
    <t>Saravanan, R. (57226822729); Ravikumar, L. (25522844000)</t>
  </si>
  <si>
    <t>57226822729; 25522844000</t>
  </si>
  <si>
    <t>Renewable modified cellulose bearing chelating schiff base for adsorptive removal of heavy metal ions and antibacterial action</t>
  </si>
  <si>
    <t>Water Environment Research</t>
  </si>
  <si>
    <t>10.2175/106143016X14733681696329</t>
  </si>
  <si>
    <t>https://www.scopus.com/inward/record.uri?eid=2-s2.0-85028605128&amp;doi=10.2175%2f106143016X14733681696329&amp;partnerID=40&amp;md5=24b76f2ff5d9fddb6dc196933de06128</t>
  </si>
  <si>
    <t>Research and Development Centre, Bharathiar University, Coimbatore, 641046, India; KPR Institute of Engineering and Technology, Coimbatore, 641407, India; Department of Chemistry, C.B.M. College, (Affiliated to Bharathiar University), Coimbatore, 641042, India</t>
  </si>
  <si>
    <t>Saravanan R., Research and Development Centre, Bharathiar University, Coimbatore, 641046, India, KPR Institute of Engineering and Technology, Coimbatore, 641407, India; Ravikumar L., Department of Chemistry, C.B.M. College, (Affiliated to Bharathiar University), Coimbatore, 641042, India</t>
  </si>
  <si>
    <t>A novel approach toward chemically modified cellulose bearing active chelating Schiff base with hydroxyl group (Cell-Hy) was synthesized. The modified cellulose was examined for its heavy metal ion uptake potential from aqueous solution. The chemical and structural features of the adsorbent were characterized by Fourier transform infrared spectroscopy (FT-IR), solid state 13C-NMR, Scanning Electron Microscopy (SEM), and energy dispersive analysis of X-ray (EDAX) observations. The experimental conditions and adsorption parameters, including pH, initial metal ion concentration, adsorbent dosage, temperature, and contact time were optimized for the removal of Cu(II) and Pb(II) ions. Kinetic parameters, equilibrium adsorption capacities, and correlation coefficients for pseudo-first-order, pseudo-second-order, and intraparticle diffusion models were carried out. The data obtained from the adsorption of Cu(II) and Pb(II) onto Cell-Hy were subjected to Langmuir and Freundlich isotherm models. Thermodynamic parameters have also been evaluated. The antibacterial activity of modified cellulose was tested toward specific bacterial species.</t>
  </si>
  <si>
    <t>Antibacterial activity; Cellulose modification; Heavy metal adsorption; Selective oxidation</t>
  </si>
  <si>
    <t>Cellulose; Chelation; Heavy Metals; Hydroxyl Groups; Oxidation; Scanning Electron Microscopy; Adsorption; Cellulose; Chelating Agents; Metals, Heavy; Schiff Bases; Water Purification; Bacteria (microorganisms); Adsorption; Chelation; Chemical analysis; Dyes; Fourier transform infrared spectroscopy; Heavy metals; Lead; Metal ions; Metals; Scanning electron microscopy; Solutions; adsorbent; aminophenol; cellulose; copper; heavy metal; hydroxyl group; lead; periodate sodium; Schiff base; cellulose; chelating agent; heavy metal; Schiff base; Anti-bacterial activity; Cellulose modifications; Energy dispersive analysis of X-rays; Equilibrium adsorption capacity; Fourier transform infra red (FTIR) spectroscopy; Heavy metal adsorption; Langmuir and Freundlich isotherm models; Selective oxidation; adsorption; analytical method; antimicrobial activity; aqueous solution; bacterium; cellulose; chelate; heavy metal; hydroxyl radical; ion; optimization; organic nitrogen compound; oxidation; pollutant removal; reaction kinetics; thermodynamics; adsorption kinetics; antibacterial activity; Article; carbon nuclear magnetic resonance; concentration (parameters); diffusion; energy dispersive X ray spectroscopy; Enterococcus faecalis; Escherichia coli; heavy metal removal; infrared spectroscopy; kinetic parameters; nonhuman; pH; priority journal; scanning electron microscopy; solid state; Staphylococcus aureus; synthesis; temperature; thermodynamics; adsorption; chemistry; procedures; water management; Cellulose</t>
  </si>
  <si>
    <t>2-s2.0-85028605128</t>
  </si>
  <si>
    <t>Incerti G.; Bonanomi G.; Giannino F.; Cartenì F.; Spaccini R.; Mazzei P.; Piccolo A.; Mazzoleni S.</t>
  </si>
  <si>
    <t>Incerti, Guido (23982376300); Bonanomi, Giuliano (9635236500); Giannino, Francesco (16636125500); Cartenì, Fabrizio (36156290600); Spaccini, Riccardo (57201843964); Mazzei, Pierluigi (36182376600); Piccolo, Alessandro (7005241141); Mazzoleni, Stefano (24348390800)</t>
  </si>
  <si>
    <t>23982376300; 9635236500; 16636125500; 36156290600; 57201843964; 36182376600; 7005241141; 24348390800</t>
  </si>
  <si>
    <t>https://www.scopus.com/inward/record.uri?eid=2-s2.0-84984799786&amp;doi=10.1007%2fs11104-016-3039-2&amp;partnerID=40&amp;md5=5c66d96e6d5c72c30d0b8bf1297fc452</t>
  </si>
  <si>
    <t>Dipartimento di Agraria, Università di Napoli Federico II, via Università 100, Portici, 80055, NA, Italy; Centro Interdipartimentale di Ricerca CERMANU, Università di Napoli Federico II, via Università 100, Portici, 80055, NA, Italy</t>
  </si>
  <si>
    <t>Incerti G., Dipartimento di Agraria, Università di Napoli Federico II, via Università 100, Portici, 80055, NA, Italy; Bonanomi G., Dipartimento di Agraria, Università di Napoli Federico II, via Università 100, Portici, 80055, NA, Italy; Giannino F., Dipartimento di Agraria, Università di Napoli Federico II, via Università 100, Portici, 80055, NA, Italy; Cartenì F., Dipartimento di Agraria, Università di Napoli Federico II, via Università 100, Portici, 80055, NA, Italy; Spaccini R., Dipartimento di Agraria, Università di Napoli Federico II, via Università 100, Portici, 80055, NA, Italy, Centro Interdipartimentale di Ricerca CERMANU, Università di Napoli Federico II, via Università 100, Portici, 80055, NA, Italy; Mazzei P., Centro Interdipartimentale di Ricerca CERMANU, Università di Napoli Federico II, via Università 100, Portici, 80055, NA, Italy; Piccolo A., Dipartimento di Agraria, Università di Napoli Federico II, via Università 100, Portici, 80055, NA, Italy, Centro Interdipartimentale di Ricerca CERMANU, Università di Napoli Federico II, via Università 100, Portici, 80055, NA, Italy; Mazzoleni S., Dipartimento di Agraria, Università di Napoli Federico II, via Università 100, Portici, 80055, NA, Italy</t>
  </si>
  <si>
    <t>Background and Aims: Modelling organic matter decomposition is fundamental to understand biogeochemical cycling in terrestrial ecosystems. Current models use C/N or Lignin/N ratios to describe susceptibility to decomposition, or implement separate C pools decaying with different rates, disregarding biomolecular transformations and interactions and their effect on decomposition dynamics. We present a new process-based model of decomposition including a description of biomolecular dynamics obtained by 13C-CPMAS NMR spectroscopy. Methods: Baseline decay rates for relevant molecular classes and intermolecular protection were calibrated by best fitting of experimental data from leaves of 20 plant species decomposing for 180 days in controlled optimal conditions. The model was validated against field data from leaves of 32 plant species decomposing for 1-year at four sites in Mediterranean ecosystems. Results: Simulations correctly reproduced mass loss data and variations of selected molecular classes both in controlled conditions and in the field, for a wide range of plant molecular composition and environmental conditions. Conclusions: Our innovative approach accurately predicted decomposition of a wide range of litters across different climates. Prediction accuracy emerged from the species-specific partitioning of molecular types and from the representation of intermolecular interactions. Further application should be planned in other ecosystems based on long-term decomposition datasets. © 2016, Springer International Publishing Switzerland.</t>
  </si>
  <si>
    <t>Decay rate; Intermolecular protection; Litter; Molecular quality; Plant residues; System dynamics</t>
  </si>
  <si>
    <t>decomposition; litter; molecular analysis; nuclear magnetic resonance; nutrient cycling; organic matter; plant residue</t>
  </si>
  <si>
    <t>2-s2.0-84984799786</t>
  </si>
  <si>
    <t>Nacas A.M.; Ito N.M.; Sousa R.R.D., JR; Spinacé M.A.; Dos Santos D.J.</t>
  </si>
  <si>
    <t>Nacas, A.M. (57190444940); Ito, N.M. (57190491893); Sousa, R. R. De (57190486563); Spinacé, M.A. (7801558055); Dos Santos, D.J. (37020056100)</t>
  </si>
  <si>
    <t>57190444940; 57190491893; 57190486563; 7801558055; 37020056100</t>
  </si>
  <si>
    <t>Effects of NCO:OH ratio on the mechanical properties and chemical structure of Kraft lignin–based polyurethane adhesive</t>
  </si>
  <si>
    <t>Journal of Adhesion</t>
  </si>
  <si>
    <t>10.1080/00218464.2016.1177793</t>
  </si>
  <si>
    <t>https://www.scopus.com/inward/record.uri?eid=2-s2.0-84980370615&amp;doi=10.1080%2f00218464.2016.1177793&amp;partnerID=40&amp;md5=a2d10fe6a692abee2bc33bc10909332d</t>
  </si>
  <si>
    <t>Engineering, Modeling and Applied Social Sciences Center, ABC Federal University, Santo André, Brazil</t>
  </si>
  <si>
    <t>Nacas A.M., Engineering, Modeling and Applied Social Sciences Center, ABC Federal University, Santo André, Brazil; Ito N.M., Engineering, Modeling and Applied Social Sciences Center, ABC Federal University, Santo André, Brazil; Sousa R.R.D., JR, Engineering, Modeling and Applied Social Sciences Center, ABC Federal University, Santo André, Brazil; Spinacé M.A., Engineering, Modeling and Applied Social Sciences Center, ABC Federal University, Santo André, Brazil; Dos Santos D.J., Engineering, Modeling and Applied Social Sciences Center, ABC Federal University, Santo André, Brazil</t>
  </si>
  <si>
    <t>This work aimed to evaluate the influence of the aliphatic and aromatic hydroxyl level on the polyurethane adhesive property and chemical structure. This adhesive was obtained through the reaction of technical Kraft lignin (TKL) as polyol with diphenylmethane diisocyanate (MDI). Thus, lignopolyurethane adhesives were obtained with NCO:OH ratios of 0.8:1.0, 0.9:1.0, 1.0:1.0, 1.1:1.0, and 1.2:1.0. Initially only the TKL aliphatic hydroxyl level was taken into consideration in the stoichiometry in order to define the mass ratio between MDI and polyol. Subsequently, lignopolyurethane adhesive was obtained using the same NCO:OH ratios considering TKL total hydroxyls’ level, and aromatic and aliphatic hydroxyls. The chemical structures of the synthesized adhesives were analyzed by Fourier transform infrared spectroscopy (FTIR) and nuclear magnetic resonance (13C NMR). The mechanical property of the adhesively bonded joints, comprising wood substrates and synthesized adhesives, was measured using single lap shear tests. Results illustrated that by increasing the NCO:OH ratio, there is an increase in the free isocyanate content leading to higher shear strength values. Higher free isocyanate content leads to MDI dimer formation in the lignopolyurethane structure. © 2017 Taylor &amp; Francis.</t>
  </si>
  <si>
    <t>Adhesives for wood; lignin; polyurethane; wood</t>
  </si>
  <si>
    <t>Adhesives; Alcohols; Aromatic compounds; Chemical analysis; Dimers; Fourier transform infrared spectroscopy; Lignin; Mechanical properties; Nuclear magnetic resonance; Nuclear magnetic resonance spectroscopy; Polyurethanes; Structure (composition); Wood; Adhesively bonded joints; Adhesives for wood; Dimer formation; Diphenylmethane diisocyanate; Polyurethane adhesives; Single-lap shear tests; Strength values; Wood substrates; Adhesive joints</t>
  </si>
  <si>
    <t>2-s2.0-84980370615</t>
  </si>
  <si>
    <t>Vaidya A.A.; Collet C.; Gaugler M.; Lloyd-Jones G.</t>
  </si>
  <si>
    <t>Vaidya, Alankar A. (7103078565); Collet, Christophe (57196088669); Gaugler, Marc (55193912200); Lloyd-Jones, Gareth (7005241489)</t>
  </si>
  <si>
    <t>7103078565; 57196088669; 55193912200; 7005241489</t>
  </si>
  <si>
    <t>Integrating softwood biorefinery lignin into polyhydroxybutyrate composites and application in 3D printing</t>
  </si>
  <si>
    <t>Materials Today Communications</t>
  </si>
  <si>
    <t>10.1016/j.mtcomm.2019.02.008</t>
  </si>
  <si>
    <t>https://www.scopus.com/inward/record.uri?eid=2-s2.0-85062000192&amp;doi=10.1016%2fj.mtcomm.2019.02.008&amp;partnerID=40&amp;md5=3f62d3e52912e0b04869e93716d2c495</t>
  </si>
  <si>
    <t>Scion, Te Papa Tipu Innovation Park, Private Bag 3020, Rotorua, New Zealand</t>
  </si>
  <si>
    <t>Vaidya A.A., Scion, Te Papa Tipu Innovation Park, Private Bag 3020, Rotorua, New Zealand; Collet C., Scion, Te Papa Tipu Innovation Park, Private Bag 3020, Rotorua, New Zealand; Gaugler M., Scion, Te Papa Tipu Innovation Park, Private Bag 3020, Rotorua, New Zealand; Lloyd-Jones G., Scion, Te Papa Tipu Innovation Park, Private Bag 3020, Rotorua, New Zealand</t>
  </si>
  <si>
    <t xml:space="preserve">                             The massive volumes of residual lignin that will be generated as a biorefinery industry by-product provide an opportunity for bio-composite manufacture. In this context, biorefinery lignin produced from the saccharification of Pinus radiata wood pulp without any further derivatization or coupling or chemical modifications was blended and melt extruded with polyhydroxybutyrate (PHB) to form composite filaments. The filaments were cut into pellets and compression moulded into films. The pellets/films were characterised by FTIR, SEM,                              13                             C NMR, water contact angle, TGA and DSC. The FTIR and SEM analyses suggested a particulate polymer composite in which filaments have a PHB-rich surface and discrete lignin particles contained within the filament core. The                              13                             C NMR spectroscopy showed the proportion of phenolic carbon signal associated with aromatic moieties in lignin increased with the proportion of the biorefinery lignin added into the composite. The decomposition, melting and crystallization temperature of PHB polymer did not appreciably change after the inclusion of biorefinery lignin into the composite. The PHB composite containing biorefinery lignin had a shear thinning profile which enhanced layer adhesion during 3D printing. The water contact angle of the moulded films was increased with the addition of the biorefinery lignin indicating lignin exerted a hydrophobic effect on the PHB films. The rheology results indicate that lignin when added as a filler at 20% w/w changes melt viscosity and is conducive for 3D printing. Hence, as an example of the additive manufacturing, the extruded composite filament with 20% biorefinery lignin was 3D printed and showed between 34 to 78% less warpage compared to the 100% PHB printed object. Incorporating biorefinery lignin into 3D printed PHB filaments represents a potential application for valorising softwood biorefinery lignin.                          © 2019 Elsevier Ltd</t>
  </si>
  <si>
    <t>3D printing; Additive manufacturing; Bioplastic; Biorefinery lignin; Filler; Softwood</t>
  </si>
  <si>
    <t>Additives; Contact Angle; Fillers; Pelleting; Water Repellence; Additives; Bioconversion; Biological materials; Carbon phenolic composites; Chemical modification; Contact angle; Fillers; Fourier transform infrared spectroscopy; Hydrophobicity; Lignin; Nuclear magnetic resonance spectroscopy; Pelletizing; Pulp materials; Refining; Saccharification; Shear thinning; Softwoods; 13C NMR spectroscopy; 3-D printing; Bioplastics; Biorefineries; Melting and crystallization temperatures; Particulate polymer composites; Polyhydroxybutyrate; Water contact angle; 3D printers</t>
  </si>
  <si>
    <t>2-s2.0-85062000192</t>
  </si>
  <si>
    <t>Balmori D.M.; Domínguez C.Y.A.; Carreras C.R.; Rebatos S.M.; Farías L.B.P.; Izquierdo F.G.; Berbara R.L.L.; García A.C.</t>
  </si>
  <si>
    <t>Balmori, D.M. (55210007900); Domínguez, C.Y.A. (57209466197); Carreras, C.R. (57209476037); Rebatos, S.M. (57209472211); Farías, L.B.P. (57209464206); Izquierdo, F.G. (55792231000); Berbara, R.L.L. (6507484500); García, Andrés Calderín (57199310813)</t>
  </si>
  <si>
    <t>55210007900; 57209466197; 57209476037; 57209472211; 57209464206; 55792231000; 6507484500; 57199310813</t>
  </si>
  <si>
    <t>Foliar application of humic liquid extract from vermicompost improves garlic (Allium sativum L.) production and fruit quality</t>
  </si>
  <si>
    <t>International Journal of Recycling of Organic Waste in Agriculture</t>
  </si>
  <si>
    <t>10.1007/s40093-019-0279-1</t>
  </si>
  <si>
    <t>https://www.scopus.com/inward/record.uri?eid=2-s2.0-85067846087&amp;doi=10.1007%2fs40093-019-0279-1&amp;partnerID=40&amp;md5=4a4d2b4c57b58e399a72c2dc51cb34bb</t>
  </si>
  <si>
    <t>Department of Chemistry, Institute of Agronomy, Agrarian University of Havana (UNAH), Autopista Nacional km 231/2, San José de Las Lajas, Mayabeque, Cuba; Department of Soil, Instituto de Agronomy, Federal and Rural University of Rio de Janeiro (UFRRJ), BR 465 km 7, Seropédica, CEP 23890-000, RJ, Brazil</t>
  </si>
  <si>
    <t>Balmori D.M., Department of Chemistry, Institute of Agronomy, Agrarian University of Havana (UNAH), Autopista Nacional km 231/2, San José de Las Lajas, Mayabeque, Cuba; Domínguez C.Y.A., Department of Chemistry, Institute of Agronomy, Agrarian University of Havana (UNAH), Autopista Nacional km 231/2, San José de Las Lajas, Mayabeque, Cuba; Carreras C.R., Department of Chemistry, Institute of Agronomy, Agrarian University of Havana (UNAH), Autopista Nacional km 231/2, San José de Las Lajas, Mayabeque, Cuba; Rebatos S.M., Department of Chemistry, Institute of Agronomy, Agrarian University of Havana (UNAH), Autopista Nacional km 231/2, San José de Las Lajas, Mayabeque, Cuba; Farías L.B.P., Department of Chemistry, Institute of Agronomy, Agrarian University of Havana (UNAH), Autopista Nacional km 231/2, San José de Las Lajas, Mayabeque, Cuba; Izquierdo F.G., Department of Chemistry, Institute of Agronomy, Agrarian University of Havana (UNAH), Autopista Nacional km 231/2, San José de Las Lajas, Mayabeque, Cuba; Berbara R.L.L., Department of Soil, Instituto de Agronomy, Federal and Rural University of Rio de Janeiro (UFRRJ), BR 465 km 7, Seropédica, CEP 23890-000, RJ, Brazil; García A.C., Department of Soil, Instituto de Agronomy, Federal and Rural University of Rio de Janeiro (UFRRJ), BR 465 km 7, Seropédica, CEP 23890-000, RJ, Brazil</t>
  </si>
  <si>
    <t>Purpose: The beneficial effects of liquid humus applied to plants are well reported in the literature; however, studies of liquid humic application in the production and quality of garlic culture are practically nonexistent. The objective of this work was to evaluate the effects of foliar application of a liquid humic extract from vermicompost (HEVC) that is well characterized by solid-state 13C NMR on garlic production and fruit quality under field conditions. Methods: After 45 days in the field, garlic plants received foliar applications of HEVC at three different dilutions: 1:40, 1:60 and 1:80 (v:v). Humic substances (HS) in HEVC were characterized by 13C NMR CP/MAS spectroscopy. At 125 days after planting, the plants were collected, and growth and production parameters were determined: quantity of garlic cloves, fresh and dry bulb, diameter of garlic cloves and bulb, as well as parameters of fruit quality including caliber, firmness, acidity, brix, pungency, carbohydrate and protein contents. Results: The structure of HS in HEVC is composed mainly of carbohydrates and peptides as well as lignin fragments, explaining the stimulus effects on plant metabolism. The foliar application of HEVC improves the productive, commercial and internal quality parameters of fruits when compared to the control treatment. The HEVC foliar application in 1:40 v:v ratio was the most promising treatment in terms of increases in fruit quality indices, promoting improvements in bulb caliber, numbers of garlic cloves and internal fruit content. Conclusion: The foliar application of HEVC benefits garlic production and fruit quality. The use of HEVC can be a sustainable alternative within the small-scale garlic phytotechnology package. © 2019, The Author(s).</t>
  </si>
  <si>
    <t>Biostimulant; Garlic; Humic substances; Pungency</t>
  </si>
  <si>
    <t>Allium oleraceum; Allium sativum; biotechnology; compost; crop production; fruit; humic substance; leaf; sustainability</t>
  </si>
  <si>
    <t>2-s2.0-85067846087</t>
  </si>
  <si>
    <t>Hyväkkö U.; Maltari R.; Kakko T.; Kontro J.; Mikkilä J.; Kilpelaïnen P.; Enqvist E.; Tikka P.; Hildén K.; Nousiainen P.; Sipilä J.</t>
  </si>
  <si>
    <t>Hyväkkö, Uula (36547962700); Maltari, Riku (57213171303); Kakko, Tia (55827407300); Kontro, Jussi (50461922100); Mikkilä, Joona (55838447800); Kilpelaïnen, Petri (55541837700); Enqvist, Eric (57202377924); Tikka, Panu (35613368700); Hildén, Kristiina (7006581359); Nousiainen, Paula (7003951285); Sipilä, Jussi (7004988927)</t>
  </si>
  <si>
    <t>36547962700; 57213171303; 55827407300; 50461922100; 55838447800; 55541837700; 57202377924; 35613368700; 7006581359; 7003951285; 7004988927</t>
  </si>
  <si>
    <t>On the Effect of Hot-Water Pretreatment in Sulfur-Free Pulping of Aspen and Wheat Straw</t>
  </si>
  <si>
    <t>ACS Omega</t>
  </si>
  <si>
    <t>10.1021/acsomega.9b02619</t>
  </si>
  <si>
    <t>https://www.scopus.com/inward/record.uri?eid=2-s2.0-85077661456&amp;doi=10.1021%2facsomega.9b02619&amp;partnerID=40&amp;md5=6743dda7859df7dbd94046791006c30a</t>
  </si>
  <si>
    <t>Department of Chemistry, University of Helsinki, A.I. Virtasen Aukio 1, Helsinki, FI-00014, Finland; Department of Microbiology, University of Helsinki, Viikinkaari 9, Helsinki, FI-00014, Finland; Natural Resources Institute Finland, Tietotie 2, Espoo, FI-02150, Finland; SciTech-Service Oy Ltd, Etelaësplanadi 22, Helsinki, FI-00130, Finland</t>
  </si>
  <si>
    <t>Hyväkkö U., Department of Chemistry, University of Helsinki, A.I. Virtasen Aukio 1, Helsinki, FI-00014, Finland; Maltari R., Department of Chemistry, University of Helsinki, A.I. Virtasen Aukio 1, Helsinki, FI-00014, Finland, Department of Microbiology, University of Helsinki, Viikinkaari 9, Helsinki, FI-00014, Finland; Kakko T., Department of Chemistry, University of Helsinki, A.I. Virtasen Aukio 1, Helsinki, FI-00014, Finland; Kontro J., Department of Chemistry, University of Helsinki, A.I. Virtasen Aukio 1, Helsinki, FI-00014, Finland; Mikkilä J., Department of Chemistry, University of Helsinki, A.I. Virtasen Aukio 1, Helsinki, FI-00014, Finland, Department of Microbiology, University of Helsinki, Viikinkaari 9, Helsinki, FI-00014, Finland; Kilpelaïnen P., Natural Resources Institute Finland, Tietotie 2, Espoo, FI-02150, Finland; Enqvist E., SciTech-Service Oy Ltd, Etelaësplanadi 22, Helsinki, FI-00130, Finland; Tikka P., SciTech-Service Oy Ltd, Etelaësplanadi 22, Helsinki, FI-00130, Finland; Hildén K., Department of Microbiology, University of Helsinki, Viikinkaari 9, Helsinki, FI-00014, Finland; Nousiainen P., Department of Chemistry, University of Helsinki, A.I. Virtasen Aukio 1, Helsinki, FI-00014, Finland; Sipilä J., Department of Chemistry, University of Helsinki, A.I. Virtasen Aukio 1, Helsinki, FI-00014, Finland</t>
  </si>
  <si>
    <t>In modern biorefineries, low value lignin and hemicellulose fractions are produced as side streams. New extraction methods for their purification are needed in order to utilize the whole biomass more efficiently and to produce special target products. In several new applications using plant-based biomaterials, the native-type chemical and polymeric properties are desired. Especially, production of high-quality native-type lignin enables valorization of biomass entirely, thus making novel processes sustainable and economically viable. To investigate sulfur-free possibilities for so-called "lignin first" technologies, we compared alkaline organosolv, formic acid organosolv, and ionic liquid processes to simple soda "cooking" using wheat straw and aspen as raw materials. All experiments were carried out using microwave-assisted pulping approach to enable rapid heat transfer and convenient control of temperature and pressure. The main target was to evaluate the advantage of a brief hot water extraction as a pretreatment for the pulping process. Most of these novel pulping methods resulted in high-quality lignin, which may be valorized more diversely than kraft lignin. Lignin fractions were thoroughly analyzed with NMR (13C and HSQC) and gel permeation chromatography to study the quality of the collected lignin. The cellulose fractions were analyzed by determining their lignin contents and carbohydrate profiles for further utilization in cellulose-based products or biofuels. © 2019 American Chemical Society.</t>
  </si>
  <si>
    <t>2-s2.0-85077661456</t>
  </si>
  <si>
    <t>Kumar S.; Sharma S.; Arumugam S.M.; Miglani C.; Elumalai S.</t>
  </si>
  <si>
    <t>Kumar, Sandeep (57219301154); Sharma, Shelja (57213924004); Arumugam, Senthil Murugan (57218114553); Miglani, Chirag (57210392361); Elumalai, Sasikumar (54891577600)</t>
  </si>
  <si>
    <t>57219301154; 57213924004; 57218114553; 57210392361; 54891577600</t>
  </si>
  <si>
    <t>Biphasic Separation Approach in the des Biomass Fractionation Facilitates Lignin Recovery for Subsequent Valorization to Phenolics</t>
  </si>
  <si>
    <t>10.1021/acssuschemeng.0c07747</t>
  </si>
  <si>
    <t>https://www.scopus.com/inward/record.uri?eid=2-s2.0-85099047979&amp;doi=10.1021%2facssuschemeng.0c07747&amp;partnerID=40&amp;md5=1953ebfdc28bc0d63cbe03fb9581a144</t>
  </si>
  <si>
    <t>Chemical Engineering Division, DBT-Center of Innovative and Applied Bioprocessing, Mohali, 140306, Punjab, India; Dr. Ssb University Institute of Chemical Engineering and Technology, Panjab University, Chandigarh, 160014, India; Chemical Biology Unit, Institute of Nano Science and Technology, Mohali, 160062, Punjab, India</t>
  </si>
  <si>
    <t>Kumar S., Chemical Engineering Division, DBT-Center of Innovative and Applied Bioprocessing, Mohali, 140306, Punjab, India, Dr. Ssb University Institute of Chemical Engineering and Technology, Panjab University, Chandigarh, 160014, India; Sharma S., Chemical Engineering Division, DBT-Center of Innovative and Applied Bioprocessing, Mohali, 140306, Punjab, India; Arumugam S.M., Chemical Engineering Division, DBT-Center of Innovative and Applied Bioprocessing, Mohali, 140306, Punjab, India; Miglani C., Chemical Biology Unit, Institute of Nano Science and Technology, Mohali, 160062, Punjab, India; Elumalai S., Chemical Engineering Division, DBT-Center of Innovative and Applied Bioprocessing, Mohali, 140306, Punjab, India</t>
  </si>
  <si>
    <t>Herein, we demonstrate a sustainable technique for quality facile lignin recovery by adopting a biphasic separation approach during the deep eutectic solvent (DES) disintegration of biomass for subsequent valorization. The tetrahydrofuran (THF)/aq NaCl combination influenced the attainment of biphasic layer separation, consequently accelerating the movement of DES-solubilized lignin to the organic phase and allowing for the easy recovery of lignin and solvents (both THF and DES) for reuse. The modified protocol facilitated μ32% wt lignin per wt of sawdust with a 95% purity (based on a Klason analysis), which was nearly 88% of the lignin extracted to the potential lignin of sawdust. This was achieved through the fractionation of sawdust using a choline chloride and lactic acid combination at a 1:2 molar ratio under modest thermal conditions. The obtained results were μ2-fold higher than those of the conventional DES protocol, employing the H2O-EtOH mixture for lignin precipitation using a similar wood substrate. All of the analytical characterization techniques, including 13C NMR, Fourier transform infrared, gel permeation chromatography, and pyrolysis-gas chromatography-mass spectrometry (Py-GC/MS), established the relevant structural and morphological characteristics, making the resultant lignin an adequate feedstock for the potential production of aromatic chemicals because of the dominance of the β-O-4 content and the limited residual constituents, including sugars and silica. Upon evaluating its suitability for phenolic chemical synthesis via hydrogenolysis, a μ48% butylated hydroxytoluene yield was obtained as a dominant phenolic product over heterogeneous Ru@V2O5. Overall, the findings indicated that DES is proficient in fractionating lignocellulose for the entire release of lignin (&gt;90%). The maximum recovery of the released lignin was attributed to the superlative performance of the novel THF/aq NaCl combination through the influence of molecular interactions, such as hydrogen bonding and dipole-dipole interactions between the lignin and solvent, thereby establishing an alternative trend for quality lignin extraction for deriving phenolics.  © 2020 American Chemical Society.</t>
  </si>
  <si>
    <t>butylated hydroxytoluene; deep eutectic solvent; hydrogenolysis; lignin; lignocellulose</t>
  </si>
  <si>
    <t>Biomass; Fractionation; Gel Permeation Chromatography; Lignins; Quality; Recovery; Separation; Solvents; Disintegration; Fractionation; Gas chromatography; Gel permeation chromatography; Hydrogen bonds; Lactic acid; Mass spectrometry; Molar ratio; Organic solvents; Recovery; Silica; Sodium chloride; Vanadium pentoxide; Wood; Analytical characterization; Butylated hydroxytoluene; Deep eutectic solvents; Dipole dipole interactions; Fourier transform infra reds; Morphological characteristic; Potential production; Pyrolysis-gas chromatography- mass spectrometries; Lignin</t>
  </si>
  <si>
    <t>2-s2.0-85099047979</t>
  </si>
  <si>
    <t>Zou W.; Zhang X.; Stockmann R.</t>
  </si>
  <si>
    <t>Zou, Wei (57216552446); Zhang, Xiaoqing (55715557500); Stockmann, Regine (7004609220)</t>
  </si>
  <si>
    <t>57216552446; 55715557500; 7004609220</t>
  </si>
  <si>
    <t>Thermally processed lignin reduces the apparent hydrolysis rate of pancreatic α-amylase in starchy foods</t>
  </si>
  <si>
    <t>Carbohydrate Polymers</t>
  </si>
  <si>
    <t>10.1016/j.carbpol.2021.117961</t>
  </si>
  <si>
    <t>https://www.scopus.com/inward/record.uri?eid=2-s2.0-85103687133&amp;doi=10.1016%2fj.carbpol.2021.117961&amp;partnerID=40&amp;md5=8a046b9571b35332b991b27c214329ce</t>
  </si>
  <si>
    <t>Agriculture and Food, Commonwealth Scientiﬁc and Industrial Research Organisation, Werribee, VIC, Australia; Manufacturing, Commonwealth Scientiﬁc and Industrial Research Organisation, Clayton, VIC, Australia</t>
  </si>
  <si>
    <t>Zou W., Agriculture and Food, Commonwealth Scientiﬁc and Industrial Research Organisation, Werribee, VIC, Australia; Zhang X., Manufacturing, Commonwealth Scientiﬁc and Industrial Research Organisation, Clayton, VIC, Australia; Stockmann R., Agriculture and Food, Commonwealth Scientiﬁc and Industrial Research Organisation, Werribee, VIC, Australia</t>
  </si>
  <si>
    <t>Lignin, despite being the second most abundant constituent of plant cell walls, is thought to be chemically inert during gastrointestinal digestion and therefore attracts little attention for its role in the human diet. This study explores the heat modifications of lignin to derive species capable of slowing starch digestion in vitro. We applied various advanced biochemical (e.g. enzymic digestion, solubility) and physio-chemical (e.g. scanning electron microscopy, Fourier-Transform-Infrared Spectroscopy, 13C-NMR) analyses to characterize the structure-function of lignin induced by heat treatment. It was found that lignin thermally processed above 300 °C reduced the apparent hydrolysis rate of pancreatic α-amylase, which is ascribed mainly to the insoluble lignin with a modified particle surface morphology. Further kinetic experiments showed that lignin species derived by thermal processing slowed in vitro digestion rates of potato starch and pasta. These findings highlight the potential for utilizing thermally processed lignin in slowing digestion of starchy foods. © 2021</t>
  </si>
  <si>
    <t>In-vitro gastrointestinal digestion; Lignin; Slow starch hydrolysis rate; Thermal processing</t>
  </si>
  <si>
    <t>Anatomy; Chemical Analysis; Hydrolysis; Scanning Electron Microscopy; Starch; Amylases; Chemical analysis; Fourier transform infrared spectroscopy; Hydrolysis; Lignin; Morphology; Scanning electron microscopy; Starch; Surface morphology; Thermal processing (foods); Gastrointestinal digestion; Human diet; In-vitro; In-vitro gastrointestinal digestion; Plant cell wall; Slow starch hydrolysis rate; Starch digestions; Starchy foods; Thermal; Heat treatment</t>
  </si>
  <si>
    <t>2-s2.0-85103687133</t>
  </si>
  <si>
    <t>Martha R.; Mubarok M.; Batubara I.; Rahayu I.S.; Setiono L.; Darmawan W.; Akong F.O.; George B.; Gérardin C.; Gérardin P.</t>
  </si>
  <si>
    <t>Martha, Resa (57209970062); Mubarok, Mahdi (57191912536); Batubara, Irmanida (26031903000); Rahayu, Istie S. (15059276400); Setiono, Loedy (57218950479); Darmawan, Wayan (6507191387); Akong, Firmin Obounou (36809137200); George, Béatrice (57213754982); Gérardin, Christine (6603350145); Gérardin, Philippe (55444716900)</t>
  </si>
  <si>
    <t>57209970062; 57191912536; 26031903000; 15059276400; 57218950479; 6507191387; 36809137200; 57213754982; 6603350145; 55444716900</t>
  </si>
  <si>
    <t>Effect of furfurylation treatment on technological properties of short rotation teak wood</t>
  </si>
  <si>
    <t>Journal of Materials Research and Technology</t>
  </si>
  <si>
    <t>10.1016/j.jmrt.2021.03.092</t>
  </si>
  <si>
    <t>https://www.scopus.com/inward/record.uri?eid=2-s2.0-85106893389&amp;doi=10.1016%2fj.jmrt.2021.03.092&amp;partnerID=40&amp;md5=ba509050261d215e748db35492dadac9</t>
  </si>
  <si>
    <t>Department of Forest Products, Faculty of Forestry and Environment, IPB University, Bogor, 16680, Indonesia; Université de Lorraine, INRAE, LERMAB, Nancy, F-54000, France; Department of Chemistry, Faculty of Mathematics and Natural Sciences, Tropical Biopharmaca Research Center, IPB University, Bogor, 16680, Indonesia; PERHUTANI Research and Development Centre, Cepu, 58313, Indonesia</t>
  </si>
  <si>
    <t>Martha R., Department of Forest Products, Faculty of Forestry and Environment, IPB University, Bogor, 16680, Indonesia, Université de Lorraine, INRAE, LERMAB, Nancy, F-54000, France; Mubarok M., Department of Forest Products, Faculty of Forestry and Environment, IPB University, Bogor, 16680, Indonesia, Université de Lorraine, INRAE, LERMAB, Nancy, F-54000, France; Batubara I., Department of Chemistry, Faculty of Mathematics and Natural Sciences, Tropical Biopharmaca Research Center, IPB University, Bogor, 16680, Indonesia; Rahayu I.S., Department of Forest Products, Faculty of Forestry and Environment, IPB University, Bogor, 16680, Indonesia; Setiono L., PERHUTANI Research and Development Centre, Cepu, 58313, Indonesia; Darmawan W., Department of Forest Products, Faculty of Forestry and Environment, IPB University, Bogor, 16680, Indonesia; Akong F.O., Université de Lorraine, INRAE, LERMAB, Nancy, F-54000, France; George B., Université de Lorraine, INRAE, LERMAB, Nancy, F-54000, France; Gérardin C., Université de Lorraine, INRAE, LERMAB, Nancy, F-54000, France; Gérardin P., Université de Lorraine, INRAE, LERMAB, Nancy, F-54000, France</t>
  </si>
  <si>
    <t>Short rotation teak wood has low quality especially in dimensional stability and durability. Furfurylation treatment was applied to improve technological properties of the short rotation teak wood. The purpose of the study was to improve dimensional stability and durability through furfurylation treatment. Short rotation teak sapwoods (Plus Perhutani and Biotrop teaks) were treated through the impregnation process of 45% of furfuryl alcohol (FA) and 5% of tartaric acid as catalyst followed by heated in oven at 120 °C for 16 h under nitrogen atmosphere. Dimensional stability was characterized by volumetric swelling, anti-swelling efficiency (ASE), water uptake (WU), and bulking effect (BE), meanwhile decay durability was determined by the weight loss (WL). The results show that ASE increased in the average of 64%, WU decreased in the average of 59%, and BE increased in the average of 11%, which indicated the improvement of dimensional stability. Weight losses of furfurylated teak woods due to fungal decay of Coriolus versicolor (CV), Pycnoporus sanguineus (PS), and Coniophora puteana (CP) were in the average of 2%, 1%, and 1%, respectively, which categorized their durability to be class 1 (very durable). The increase of lignin content showed by Klason lignin content measurement and Fourier Transform Infrared (FTIR) and Carbon 13 Nuclear Magnetic Resonance (13C NMR) analysis indicated that the reaction of FA with lignin occurred after furfurylation treatment. Furfurylated sapwood presented also better thermic stability compared to untreated wood by Thermogravimetric Analysis (TGA). The FA treatment can be applied for improving the quality of short rotation teaks for high quality wood product utilization. © 2021 The Author(s).</t>
  </si>
  <si>
    <t>Decay durability; Dimensional stability; FTIR and TGA analysis; Furfuryl alcohol; Lignin content; Short rotation teak</t>
  </si>
  <si>
    <t>Dimensional Stability; Durability; Gravimetry; Nuclear Magnetic Resonance; Quality Control; Rotation; Thermal Analysis; Wood Products; Decay (organic); Dimensional stability; Durability; Fourier transform infrared spectroscopy; Nuclear magnetic resonance; Quality control; Rotation; Wood products; Anti-swelling efficiencies; Decay durability; Fourier transform infrared and thermogravimetric analyse analyse; Furfuryl alcohol; Furfurylation; Lignin contents; Short rotation; Short rotation teak; Technological properties; Water uptake; Thermogravimetric analysis</t>
  </si>
  <si>
    <t>2-s2.0-85106893389</t>
  </si>
  <si>
    <t>Macreadie P.I.; Trevathan-Tackett S.M.; Baldock J.A.; Kelleway J.J.</t>
  </si>
  <si>
    <t>Macreadie, Peter I. (6503983109); Trevathan-Tackett, Stacey M. (55814423000); Baldock, Jeffrey A. (7003626351); Kelleway, Jeffrey J. (36008552200)</t>
  </si>
  <si>
    <t>6503983109; 55814423000; 7003626351; 36008552200</t>
  </si>
  <si>
    <t>Converting beach-cast seagrass wrack into biochar: A climate-friendly solution to a coastal problem</t>
  </si>
  <si>
    <t>10.1016/j.scitotenv.2016.09.021</t>
  </si>
  <si>
    <t>https://www.scopus.com/inward/record.uri?eid=2-s2.0-84986567878&amp;doi=10.1016%2fj.scitotenv.2016.09.021&amp;partnerID=40&amp;md5=29d9b5953477feae4d2b2f3edfe01bbc</t>
  </si>
  <si>
    <t>School of Life and Environmental Sciences, Centre for Integrative Ecology, Deakin University, 3125, Victoria, Australia; Climate Change Cluster, University of Technology Sydney, 2007, NSW, Australia; CSIRO Agriculture and Food, PMB2, Glen Osmond, 5064, SA, Australia; Department of Environmental Sciences, Macquarie University, Sydney, 2109, NSW, Australia</t>
  </si>
  <si>
    <t>Macreadie P.I., School of Life and Environmental Sciences, Centre for Integrative Ecology, Deakin University, 3125, Victoria, Australia, Climate Change Cluster, University of Technology Sydney, 2007, NSW, Australia; Trevathan-Tackett S.M., School of Life and Environmental Sciences, Centre for Integrative Ecology, Deakin University, 3125, Victoria, Australia, Climate Change Cluster, University of Technology Sydney, 2007, NSW, Australia; Baldock J.A., CSIRO Agriculture and Food, PMB2, Glen Osmond, 5064, SA, Australia; Kelleway J.J., Climate Change Cluster, University of Technology Sydney, 2007, NSW, Australia, Department of Environmental Sciences, Macquarie University, Sydney, 2109, NSW, Australia</t>
  </si>
  <si>
    <t>Excessive accumulation of plant ‘wrack’ on beaches as a result of coastal development and beach modification (e.g. groin installation) is a global problem. This study investigated the potential for converting beach-cast seagrass wrack into biochar as a ‘climate-friendly’ disposal option for resource managers. Wrack samples from 11 seagrass species around Australia were initially screened for their biochar potential using pyrolysis techniques, and then two species – Posidonia australis and Zostera muelleri – underwent detailed analyses. Both species had high levels of refractory materials and high conversion efficiency (48–57%) of plant carbon into biochar carbon, which is comparable to high-quality terrestrial biochar products. P. australis wrack gave higher biochar yields than Z. muelleri consistent with its higher initial carbon content. According to 13C NMR, wrack predominantly comprised carbohydrates, protein, and lignin. Aryl carbon typical of pyrogenic materials dominated the spectrum of the thermally-altered organic materials. Overall, this study provides the first data on the feasibility of generating biochar from seagrass wrack, showing that biocharring offers a promising climate-friendly alternative to disposal of beach wrack in landfill by avoiding a portion of the greenhouse gas emissions that would otherwise occur if wrack was left to decompose. © 2016</t>
  </si>
  <si>
    <t>Adaptive management; Blue carbon; Climate change; CO&lt;sub&gt;2&lt;/sub&gt;; Coastal; Emissions</t>
  </si>
  <si>
    <t>Australia; Posidonia australis; Zostera muelleri; Beaches; Carbon dioxide; Carbonaceous refractories; Gas emissions; Greenhouse gases; Particulate emissions; Plants (botany); biochar; biological product; carbohydrate; carbon; lignin; protein; pyrogen; unclassified drug; Adaptive Management; Coastal; Coastal development; High conversion efficiency; Organic materials; Pyrolysis technique; Resource managers; Zostera muelleri; adaptive management; biochar; carbon emission; climate change; coastal zone management; seagrass; waste disposal; adaptive environmental management; Article; carbon footprint; carbon nuclear magnetic resonance; climate change; coastal waters; plant yield; Posidonia australis; priority journal; pyrolysis; seagrass; seagrass wrack; seashore; waste; Zostera muelleri; Climate change</t>
  </si>
  <si>
    <t>2-s2.0-84986567878</t>
  </si>
  <si>
    <t>Bonanomi G.; Zotti M.; Cesarano G.; Sarker T.C.; Saulino L.; Saracino A.; Idbella M.; Agrelli D.; D’Ascoli R.; Rita A.; Adamo P.; Allevato E.</t>
  </si>
  <si>
    <t>Bonanomi, Giuliano (9635236500); Zotti, Maurizio (56890927700); Cesarano, Gaspare (56497850200); Sarker, Tushar C. (56001050300); Saulino, Luigi (57193323584); Saracino, Antonio (7003735120); Idbella, Mohamed (57211626039); Agrelli, Diana (16835843400); D’Ascoli, Rosaria (57222553103); Rita, Angelo (56383791600); Adamo, Paola (56652027100); Allevato, Emilia (36093995600)</t>
  </si>
  <si>
    <t>9635236500; 56890927700; 56497850200; 56001050300; 57193323584; 7003735120; 57211626039; 16835843400; 57222553103; 56383791600; 56652027100; 36093995600</t>
  </si>
  <si>
    <t>https://www.scopus.com/inward/record.uri?eid=2-s2.0-85103165705&amp;doi=10.1007%2fs11104-020-04799-4&amp;partnerID=40&amp;md5=bd4d490fdb85a9c3ef6dab86f850c43c</t>
  </si>
  <si>
    <t>Department of Agricultural Sciences, University of Naples Federico II, via Università 100, Portici, 80055, NA, Italy; Task Force on Microbiome Studies, University of Naples Federico II, Naples, Italy; School of Environmental and Resource Sciences, Zhejiang A&amp;F University, Lin’an, 311300, China; Dipartimento di Scienze Tecnologie Ambientali Biologiche e Farmaceutiche, Università degli Studi della Campania ’Luigi Vanvitelli’, Caserta, Italy; Scuola di Scienze Agrarie, Forestali, Alimentari e Ambientali, Università della Basilicata, Viale dell’Ateneo Lucano 10, Potenza, 85100, Italy</t>
  </si>
  <si>
    <t>Bonanomi G., Department of Agricultural Sciences, University of Naples Federico II, via Università 100, Portici, 80055, NA, Italy, Task Force on Microbiome Studies, University of Naples Federico II, Naples, Italy; Zotti M., Department of Agricultural Sciences, University of Naples Federico II, via Università 100, Portici, 80055, NA, Italy; Cesarano G., Department of Agricultural Sciences, University of Naples Federico II, via Università 100, Portici, 80055, NA, Italy; Sarker T.C., School of Environmental and Resource Sciences, Zhejiang A&amp;F University, Lin’an, 311300, China; Saulino L., Department of Agricultural Sciences, University of Naples Federico II, via Università 100, Portici, 80055, NA, Italy; Saracino A., Department of Agricultural Sciences, University of Naples Federico II, via Università 100, Portici, 80055, NA, Italy; Idbella M., Department of Agricultural Sciences, University of Naples Federico II, via Università 100, Portici, 80055, NA, Italy; Agrelli D., Department of Agricultural Sciences, University of Naples Federico II, via Università 100, Portici, 80055, NA, Italy; D’Ascoli R., Dipartimento di Scienze Tecnologie Ambientali Biologiche e Farmaceutiche, Università degli Studi della Campania ’Luigi Vanvitelli’, Caserta, Italy; Rita A., Department of Agricultural Sciences, University of Naples Federico II, via Università 100, Portici, 80055, NA, Italy, Scuola di Scienze Agrarie, Forestali, Alimentari e Ambientali, Università della Basilicata, Viale dell’Ateneo Lucano 10, Potenza, 85100, Italy; Adamo P., Department of Agricultural Sciences, University of Naples Federico II, via Università 100, Portici, 80055, NA, Italy; Allevato E., Department of Agricultural Sciences, University of Naples Federico II, via Università 100, Portici, 80055, NA, Italy</t>
  </si>
  <si>
    <t>Aims: Data about woody debris (WD) decomposition are very scarce for the Mediterranean basin. The specific aim of this work is to explore the relationships between WD traits with the decay rate. Methods: We carried out a three-year litterbag decomposition experiment using ten WD types incubated in two plant communities (i.e. shrubland and woodland) and in laboratory conditions. WD was characterized for 31 chemical and anatomical traits, including macro- and micronutrients, lignin, and cellulose as well as organic chemistry by Solid-state Cross-Polarization Magic Angle Spinning Carbon-13 Nuclear Magnetic Resonance (13C CPMAS NMR) and Fourier transform infrared spectroscopy/ Attenuated Total Reflection (FT-IR/ATR spectroscopy). Results: WD decay rate was negatively associated with di-O-alkyl, lignin/N and C/N ratios, but positively with N concentration. Less consistent but positive correlations were recored for K, Mn, and Na concentration. The alkyl C and carboxylic C regions, associated with aliphatic and amide compounds, was positively correlated with WD decomposition. Conversely, di-O-alkyl C and O-alkyl C fractions, largely associated with cellulose and hemicellulose, were negatively correlated with WD decay rate. Finally, the positive correlation between Na concentration and WD mass loss in field conditions suggest a role of this neglected micronutrient for wood decomposition. WD specific density and anatomical features, have a minor capability to explain decomposition rate. Conclusions: Our findings demonstrate a major role of WD chemical traits in explaining the variability of decomposition in Mediterranean ecosystems. © 2021, The Author(s), under exclusive licence to Springer Nature Switzerland AG part of Springer Nature.</t>
  </si>
  <si>
    <t xml:space="preserve">         &lt;sup&gt;13&lt;/sup&gt;C CPMAS NMR; C/N ratio; FT-IR/ATR; Lignin/N ratio; Manganese; Nutrients; Potassium; Sodium; Wood anatomy; Wood density</t>
  </si>
  <si>
    <t>anatomy; cellulose; decomposition; lignin; Mediterranean environment; phytochemistry; shrubland; trace element; woody debris</t>
  </si>
  <si>
    <t>2-s2.0-85103165705</t>
  </si>
  <si>
    <t>Wang A.; Austin D.; He P.; Mao X.; Zeng H.; Song H.</t>
  </si>
  <si>
    <t>Wang, Aiguo (57189716039); Austin, Danielle (57194602770); He, Peng (56384879600); Mao, Xiaohui (57201989520); Zeng, Hongbo (12809349200); Song, Hua (56859195200)</t>
  </si>
  <si>
    <t>57189716039; 57194602770; 56384879600; 57201989520; 12809349200; 56859195200</t>
  </si>
  <si>
    <t>Direct catalytic co-conversion of cellulose and methane to renewable petrochemicals</t>
  </si>
  <si>
    <t>Catalysis Science and Technology</t>
  </si>
  <si>
    <t>10.1039/c8cy01749b</t>
  </si>
  <si>
    <t>https://www.scopus.com/inward/record.uri?eid=2-s2.0-85056004009&amp;doi=10.1039%2fc8cy01749b&amp;partnerID=40&amp;md5=8c1999457f220ec9a2fd044e57f3d145</t>
  </si>
  <si>
    <t>Department of Chemical and Petroleum Engineering, University of Calgary, 2500 University Drive, NW, Calgary, T2N 1N4, AB, Canada; Department of Chemical and Materials Engineering, University of Alberta, 9211-116 Street NW, Edmonton, T6G 1H9, AB, Canada</t>
  </si>
  <si>
    <t>Wang A., Department of Chemical and Petroleum Engineering, University of Calgary, 2500 University Drive, NW, Calgary, T2N 1N4, AB, Canada; Austin D., Department of Chemical and Petroleum Engineering, University of Calgary, 2500 University Drive, NW, Calgary, T2N 1N4, AB, Canada; He P., Department of Chemical and Petroleum Engineering, University of Calgary, 2500 University Drive, NW, Calgary, T2N 1N4, AB, Canada; Mao X., Department of Chemical and Materials Engineering, University of Alberta, 9211-116 Street NW, Edmonton, T6G 1H9, AB, Canada; Zeng H., Department of Chemical and Materials Engineering, University of Alberta, 9211-116 Street NW, Edmonton, T6G 1H9, AB, Canada; Song H., Department of Chemical and Petroleum Engineering, University of Calgary, 2500 University Drive, NW, Calgary, T2N 1N4, AB, Canada</t>
  </si>
  <si>
    <t>The catalytic co-conversion of cellulose and methane to aromatics was investigated over various Zn-containing zeolite catalysts. Higher aromatic yield (42.3% C) with BTEX selectivity of 70% and much lower solid residue yield (char: 9.45% C) are achieved over 3%Zn(ii)-Znδ+/ZSM5 (0 &lt; δ &lt; 2) at 450 °C and 2.5 MPa. The loading of ZnO clusters or Zn2+ ions could be beneficial for the formation of aromatic products, and the introduction of Znδ+ species via CVD could improve BTEX selectivity and methane conversion. Co-feeding with methane inhibits the formation of coke or heavy substances and maximizes the carbon utilization efficiency for the formation of aromatics. Methane also enhances the oxygen removal efficiency to improve the quality of the liquid products. Methane participation in the formation of aromatic products is evidenced by liquid 1H, 2H and 13C NMR investigations, which reveal that methane tends to be incorporated into both the methyl group and the phenyl ring. The results of pyridine absorption and NH3-TPD indicate that the balanced distribution of Brønsted and Lewis acid sites and the appropriate ratio of weak to moderate acidic sites may benefit aromatic formation. XPS and XAS spectra of Zn species confirm the presence of Znδ+ species with oxygen vacancies, which show a higher selectivity for petrochemicals. The results reported in this work will give more insight into the catalytic chemistry of cellulose valorization under a methane environment and the design of rational catalysts for the cost-efficient utilization of biomass resources and natural gas. © 2018 The Royal Society of Chemistry.</t>
  </si>
  <si>
    <t>Ammonia; Aromatic Compounds; Catalysts; Cellulose; Efficiency; Methane; Ammonia; Aromatic compounds; Aromatization; Catalysts; Cellulose; Efficiency; II-VI semiconductors; Methane; Natural gas deposits; Natural gasoline plants; Oxygen vacancies; Petrochemicals; Zeolites; Zinc oxide; 13C-NMR investigations; Biomass resources; Carbon utilization; Catalytic chemistry; Lewis acid site; Liquid products; Methane conversions; Zeolite catalyst; Liquid methane</t>
  </si>
  <si>
    <t>2-s2.0-85056004009</t>
  </si>
  <si>
    <t>Frouz J.; Špaldoňová A.; Lhotáková Z.; Cajthaml T.</t>
  </si>
  <si>
    <t>Frouz, Jan (7004742264); Špaldoňová, Alexandra (56179196500); Lhotáková, Zuzana (14042154100); Cajthaml, Tomáš (6601942737)</t>
  </si>
  <si>
    <t>7004742264; 56179196500; 14042154100; 6601942737</t>
  </si>
  <si>
    <t>Major mechanisms contributing to the macrofauna-mediated slow down of litter decomposition</t>
  </si>
  <si>
    <t>10.1016/j.soilbio.2015.08.024</t>
  </si>
  <si>
    <t>https://www.scopus.com/inward/record.uri?eid=2-s2.0-84941249049&amp;doi=10.1016%2fj.soilbio.2015.08.024&amp;partnerID=40&amp;md5=7a7e95652c498821d170f40ec4dfe2f6</t>
  </si>
  <si>
    <t>Institute for Environmental Studies, Faculty of Science, Charles University in Prague, Czech Republic; Institute of Soil Biology, Biology Centre AS CR, České Budějovice, Czech Republic; Department of Experimental Plant Biology, Faculty of Science, Charles University, Viničná 5, Prague, Czech Republic</t>
  </si>
  <si>
    <t>Frouz J., Institute for Environmental Studies, Faculty of Science, Charles University in Prague, Czech Republic, Institute of Soil Biology, Biology Centre AS CR, České Budějovice, Czech Republic; Špaldoňová A., Institute for Environmental Studies, Faculty of Science, Charles University in Prague, Czech Republic; Lhotáková Z., Department of Experimental Plant Biology, Faculty of Science, Charles University, Viničná 5, Prague, Czech Republic; Cajthaml T., Institute for Environmental Studies, Faculty of Science, Charles University in Prague, Czech Republic</t>
  </si>
  <si>
    <t>To understand why excrements of soil macrofauna often decompose more slowly than leaf litter, we fed Bibio marci larvae the litter of tree species differing in litter quality (Alnus glutinosa, Salix caprea, and Quercus robur) and then measured respiration induced by litter and excrements. We also measured respiration induced by the same litter artificially modified to mimic faunal effects; the litter was modified by grinding, grinding with alkalinization to pH = 11, grinding with coating by kaolinite, and grinding with both alkalinization and coating. Decomposition of excrements tended to be slower for willow and was significantly slower for oak and alder than for the corresponding litter. With oak, decomposition was slower for all artificially modified litter than for non-modified litter. The reduction in the decomposition was similar for excrements and for alder and willow litter that was ground, coated, and alkalinized. In alder, a similar reduction was found in ground and alkalinized litter. 13C NMR indicated that gut passage increases aliphatic components and decreases polysaccharides. Pyrolysis indicated that gut passage increases the ratio of guaiacyl to hydroxymethyl derivatives in lignin. Our findings indicate that the decreased decomposition rate of excrements might result from the removal of easily available polysaccharides, the increase in aliphatic components, an increase in the resistant components of lignin, the accumulation of microbial cell walls, and the binding of nitrogen into complexes with aromatic components. Several of these mechanisms are supported or determined by litter alkalinization during gut passage. © 2015 Elsevier Ltd.</t>
  </si>
  <si>
    <t>Alkalinization; Bibio; CN ratio; Litter decomposition; Mineralization; Pyrolysis</t>
  </si>
  <si>
    <t>Decay; Forest Litter; Polysaccharides; Pyrolysis; Alnus; Alnus glutinosa; Bibio; Bibio marci; Quercus robur; Salix; Salix caprea; Coatings; Forestry; Kaolinite; Lignin; Nitrogen removal; Polysaccharides; Pyrolysis; Alkalinization; Bibio; CN ratio; Litter decomposition; Mineralization; alkalinization; carbon; decomposition; fly; kaolinite; larva; leaf litter; lignin; mineralization; nitrogen; nuclear magnetic resonance; polysaccharide; pyrolysis; soil fauna; Grinding (machining)</t>
  </si>
  <si>
    <t>2-s2.0-84941249049</t>
  </si>
  <si>
    <t>Okugawa A.; Ishihara K.; Taniguchi H.; Kono H.; Yamane C.</t>
  </si>
  <si>
    <t>Okugawa, Akari (57212492480); Ishihara, Kengo (7402878213); Taniguchi, Hirokazu (35265243400); Kono, Hiroyuki (7102807612); Yamane, Chihiro (7003362345)</t>
  </si>
  <si>
    <t>57212492480; 7402878213; 35265243400; 7102807612; 7003362345</t>
  </si>
  <si>
    <t>In vivo decomposition of 13C-labeled cellulose in the mouse</t>
  </si>
  <si>
    <t>10.1007/s10570-020-02968-3</t>
  </si>
  <si>
    <t>https://www.scopus.com/inward/record.uri?eid=2-s2.0-85077676670&amp;doi=10.1007%2fs10570-020-02968-3&amp;partnerID=40&amp;md5=4f563088c04dd07171097c5bb1f8c7ff</t>
  </si>
  <si>
    <t>Faculty of Home Economics, Kobe Women’s University, 2-1 Aoyama, Higashisuma Suma-ku, Kobe City, 654-8585, Japan; Faculty of Agriculture, Ryukoku University, 1-5 Yokotani, Seta Oe-cho, Otsu City, 520-2194, Shiga, Japan; National Institute of Technology, Tomakomai College, 443 Nishikioka, Tomakomai City, 059-1275, Hokkaido, Japan</t>
  </si>
  <si>
    <t>Okugawa A., Faculty of Home Economics, Kobe Women’s University, 2-1 Aoyama, Higashisuma Suma-ku, Kobe City, 654-8585, Japan; Ishihara K., Faculty of Agriculture, Ryukoku University, 1-5 Yokotani, Seta Oe-cho, Otsu City, 520-2194, Shiga, Japan; Taniguchi H., Faculty of Agriculture, Ryukoku University, 1-5 Yokotani, Seta Oe-cho, Otsu City, 520-2194, Shiga, Japan; Kono H., National Institute of Technology, Tomakomai College, 443 Nishikioka, Tomakomai City, 059-1275, Hokkaido, Japan; Yamane C., Faculty of Home Economics, Kobe Women’s University, 2-1 Aoyama, Higashisuma Suma-ku, Kobe City, 654-8585, Japan</t>
  </si>
  <si>
    <t>The in vivo decomposition of regenerated cellulose in the digestive organs of a mouse was investigated for the first time, in anticipation of food products of regenerated cellulose becoming commercially available. In past studies, plants were grown from their seeds in a labeled CO2 environment and labeled cellulose was then extracted from these plants. The small amounts of the obtained labeled cellulose made the study of in vivo decomposition of cellulose in a digestive tract difficult. In the present study, a new method was developed to overcome this. 13C-labeled natural cellulose (13C-NC) was produced from cultures of Gluconacetobacter xylinus supplemented with 13C-labeled glucose. 13C-labeled regenerated cellulose was then prepared from a hydrolyzed 13C-NC/aqueous cuprammonium solution. 13C NMR revealed that the labeling ratio of 13C to 12C in 13C-labeled cellulose was 48.3% (mol/mol). The degree of in vivo decomposition is defined as the ratio of 13C in 13CO2 in the expired gas from mice to 13C in 13C-labeled cellulose fed to the mice. Although the decomposition rate for regenerated cellulose by enzymatic saccharification was markedly higher than that for natural cellulose under in vitro conditions, the decomposition of regenerated cellulose by mice was similar to that for natural cellulose under in vivo conditions, with decomposition rates of 18.1% (w/w) for regenerated cellulose and 15.4% (w/w) for natural cellulose. These results suggest the potential of regenerated cellulose as a low-calorie food material similar to natural cellulose. © 2020, Springer Nature B.V.</t>
  </si>
  <si>
    <t xml:space="preserve">         &lt;sup&gt;13&lt;/sup&gt;C NMR; Bacterial cellulose; Detection of &lt;sup&gt;13&lt;/sup&gt;CO&lt;sub&gt;2&lt;/sub&gt;                             ; In vivo decomposition; Mouse; Regenerated cellulose</t>
  </si>
  <si>
    <t>Food; Glucose; Labeling; Mammals; Plants; Regenerated Cellulose; Saccharification; Food products; Mammals; Saccharification; Seed; 13C NMR; Bacterial cellulose; In-vivo; Mouse; Regenerated cellulose; Cellulose</t>
  </si>
  <si>
    <t>2-s2.0-85077676670</t>
  </si>
  <si>
    <t>Chen Z.; Xu Y.; Castellano M.J.; Fontaine S.; Wang W.; Ding W.</t>
  </si>
  <si>
    <t>Chen, Zengming (56099190200); Xu, Yehong (56442817300); Castellano, Michael J. (12792326700); Fontaine, Sébastien (22978940300); Wang, Weijin (55631643100); Ding, Weixin (7201704751)</t>
  </si>
  <si>
    <t>56099190200; 56442817300; 12792326700; 22978940300; 55631643100; 7201704751</t>
  </si>
  <si>
    <t>Journal of Geophysical Research: Biogeosciences</t>
  </si>
  <si>
    <t>https://www.scopus.com/inward/record.uri?eid=2-s2.0-85062785528&amp;doi=10.1029%2f2018JG004771&amp;partnerID=40&amp;md5=38d19b677556b2a46dab445b27754a9d</t>
  </si>
  <si>
    <t>State Key Laboratory of Soil and Sustainable Agriculture, Institute of Soil Sciences, Chinese Academy of Sciences, Nanjing, China; Institute of Agricultural Resources and Environment, Jiangsu Academy of Agricultural Sciences, Nanjing, China; Department of Agronomy, Iowa State University, Ames, IA, United States; INRA, UR, Grassland Ecosystem Research Team, Clermont-Ferrand, France; Environmental Futures Research Institute, Griffith University, Nathan, QLD, Australia</t>
  </si>
  <si>
    <t>Chen Z., State Key Laboratory of Soil and Sustainable Agriculture, Institute of Soil Sciences, Chinese Academy of Sciences, Nanjing, China; Xu Y., State Key Laboratory of Soil and Sustainable Agriculture, Institute of Soil Sciences, Chinese Academy of Sciences, Nanjing, China, Institute of Agricultural Resources and Environment, Jiangsu Academy of Agricultural Sciences, Nanjing, China; Castellano M.J., Department of Agronomy, Iowa State University, Ames, IA, United States; Fontaine S., INRA, UR, Grassland Ecosystem Research Team, Clermont-Ferrand, France; Wang W., Environmental Futures Research Institute, Griffith University, Nathan, QLD, Australia; Ding W., State Key Laboratory of Soil and Sustainable Agriculture, Institute of Soil Sciences, Chinese Academy of Sciences, Nanjing, China</t>
  </si>
  <si>
    <t>Understanding autotrophic (Ra) and heterotrophic (Rh) components of soil respiration (Rs) and their temperature sensitivity (Q10) is critical for predictingsoil carbon (C) cycle and its feedback to climate change. In agricultural systems, these processes can be considerably altered by chemical fertilizer and compost application due to changes in nitrogen (N) supply and substrate quality (decomposability). We conducted a field experiment including control, urea, and four compost treatments. Ra and Rh were separated using the root exclusion method. Composts were characterized by chemical analyses, 13C solid-state nuclear magnetic resonance, and lignin monomers. Annual cumulative Ra, along with root biomass, increased with soil mineral N, while Rh was suppressed by excessive N supply. Thus, Ra was stimulated but Rh was decreased by urea alone application. Annual Rh was increased by application of compost, especially that containing most lignin vanillyl and syringyl units, O-alkyl C, di-O-alkyl C, and manganese. However, during the initial period, Rh was most effectively stimulated by the compost containing most carbohydrates, lignin cinnamyl units, phenolic C, and calcium. Ra was mediated by N release from compost decomposition and thus exhibited similar responses to compost quality as Rh. The Rh Q10 was reduced, while Ra Q10was increased by chemical fertilizer and compost application. Moreover, the Rh Q10 negatively related to soil mineral N supply and compost indicators referring to high substrate quality. Overall, our results suggest that N supply and substrate quality played an important role in regulating soil C flux and its response to climate warming. ©2019. American Geophysical Union. All Rights Reserved.</t>
  </si>
  <si>
    <t>autotrophic respiration; chemical fertilizer and compost application; heterotrophic respiration; lignin; Q&lt;sub&gt;10&lt;/sub&gt; value; solid-state &lt;sup&gt;13&lt;/sup&gt;C-CPMAS NMR</t>
  </si>
  <si>
    <t>agricultural soil; chemical compound; compost; decomposition; experimental study; fertilizer; fertilizer application; heterotrophy; lignin; nitrogen cycle; nuclear magnetic resonance; sensitivity analysis; soil carbon; soil respiration; substrate; temperature effect</t>
  </si>
  <si>
    <t>2-s2.0-85062785528</t>
  </si>
  <si>
    <t>Wilson M.A.</t>
  </si>
  <si>
    <t>Wilson, Michael A. (57202523352)</t>
  </si>
  <si>
    <t>Application of nuclear magnetic resonance spectroscopy to organic matter in whole soils</t>
  </si>
  <si>
    <t>Humic Substances in Soil and Crop Sciences: Selected Readings</t>
  </si>
  <si>
    <t>10.2136/1990.humicsubstances.c10</t>
  </si>
  <si>
    <t>https://www.scopus.com/inward/record.uri?eid=2-s2.0-85102913822&amp;doi=10.2136%2f1990.humicsubstances.c10&amp;partnerID=40&amp;md5=ba6df6b17b65f2addde63a96b81e2c84</t>
  </si>
  <si>
    <t>CSIRO Institute of Earth Resources, P.O. Box 136, North Ryde, 2113, NSW, Australia</t>
  </si>
  <si>
    <t>Wilson M.A., CSIRO Institute of Earth Resources, P.O. Box 136, North Ryde, 2113, NSW, Australia</t>
  </si>
  <si>
    <t>Basic principles of solid state nuclear magnetic resonance (NMR) spectroscopy relevant to the study of the structure of organic matter of whole soils or solid fractions of soils are outlined. These include cross polarization, magic angle spinning, relaxation phenomena, and decoupling. There are problems in obtaining quantitative data by cross polarization techniques since there is more than one spin lattice relaxation time in the rotating frame. Selective relaxation can be used, however, to identify specific functional groups in soil. Spectra of wood, cellulose, lignin, and their decomposition products can be related to spectra obtained from soil organic matter. The most notable feature about 13C-NMR spectra of whole soils is their variability, and it is shown that this is due to soil-forming factors such as climate and vegetation. The isotopes 31P and 15N in soils can also be studied by NMR spectroscopy and can be used to trace the incorporation of these elements into soils. © 1990 by the American Society of Agronomy, Inc. Soil Science Society of America, Inc.</t>
  </si>
  <si>
    <t>Free induction decays; High power decoupling; Magic angle spinning; Nuclear magnetic resonance spectroscopy; Relaxation phenomena; Soil nitrogen; Soil organic matter; Soil phosphorus</t>
  </si>
  <si>
    <t>Book chapter</t>
  </si>
  <si>
    <t>2-s2.0-85102913822</t>
  </si>
  <si>
    <t>Bonanomi G.; Zotti M.; Idbella M.; Termolino P.; De Micco V.; Mazzoleni S.</t>
  </si>
  <si>
    <t>Bonanomi, Giuliano (9635236500); Zotti, Maurizio (56890927700); Idbella, Mohamed (57211626039); Termolino, Pasquale (55179473800); De Micco, Veronica (6506844046); Mazzoleni, Stefano (24348390800)</t>
  </si>
  <si>
    <t>9635236500; 56890927700; 57211626039; 55179473800; 6506844046; 24348390800</t>
  </si>
  <si>
    <t>New Phytologist</t>
  </si>
  <si>
    <t>https://www.scopus.com/inward/record.uri?eid=2-s2.0-85135801680&amp;doi=10.1111%2fnph.18391&amp;partnerID=40&amp;md5=9a39e3b652cdfda635ae8aa67e02e800</t>
  </si>
  <si>
    <t>Department of Agricultural Sciences, University of Naples Federico II, via Università 100, Portici (Naples), 80055, Italy; Task Force on Microbiome Studies, University of Naples Federico II, Naples, 80100, Italy; CNR-IBBR institute of Bioscience and BioResources, Via Università 133, Portici (Naples), 80055, Italy</t>
  </si>
  <si>
    <t>Bonanomi G., Department of Agricultural Sciences, University of Naples Federico II, via Università 100, Portici (Naples), 80055, Italy, Task Force on Microbiome Studies, University of Naples Federico II, Naples, 80100, Italy; Zotti M., Department of Agricultural Sciences, University of Naples Federico II, via Università 100, Portici (Naples), 80055, Italy; Idbella M., Department of Agricultural Sciences, University of Naples Federico II, via Università 100, Portici (Naples), 80055, Italy; Termolino P., CNR-IBBR institute of Bioscience and BioResources, Via Università 133, Portici (Naples), 80055, Italy; De Micco V., Department of Agricultural Sciences, University of Naples Federico II, via Università 100, Portici (Naples), 80055, Italy; Mazzoleni S., Department of Agricultural Sciences, University of Naples Federico II, via Università 100, Portici (Naples), 80055, Italy, Task Force on Microbiome Studies, University of Naples Federico II, Naples, 80100, Italy</t>
  </si>
  <si>
    <t>Litter decomposition releases nutrients beneficial to plants but also induces phytotoxicity. Phytotoxicity can result from either labile allelopathic compounds or species specific and caused by conspecific DNA. Aquatic plants in flowing water generally do not suffer phytotoxicity because litter is regularly removed. In stagnant water or in litter packs an impact on root functionality can occur. So far, studies on water plant roots have been carried out in laboratory and never in field conditions. The effect of conspecific vs heterospecific litter and purified DNA were assessed on aquatic roots of the riparian woody species Alnus glutinosa L. using a novel method, using closed and open plastic tubes fixed to single roots in the field with closed tubes analogous to stagnant water. Four fresh and four decomposed litter types were used and analysed on extractable C, cellulose, lignin, N content and using 13C-CPMAS NMR spectroscopy. Inhibitory effects were observed with fresh litter in closed systems, with a positive correlation with extractable C and negative with lignin and lignin : N ratio. Alnus self-DNA, but not heterologous one, caused acute toxic effects in the closed system. Our results demonstrate the first field-based evidence for self-DNA inhibition as causal factor of negative feedback between plants and substrate. © 2022 The Authors. New Phytologist © 2022 New Phytologist Foundation.</t>
  </si>
  <si>
    <t xml:space="preserve">         &lt;sup&gt;13&lt;/sup&gt;C-CPMAS NMR; aquatic root; C : N ratio; decomposition; epifluorescence microscopy; plant–soil feedback; root anatomy</t>
  </si>
  <si>
    <t>Alnus; Ecosystem; Lignin; Plant Leaves; Plants; Plastics; Soil; Water; lignin; plastic; water; DNA; lignin; litter; phytotoxicity; woody plant; alder; chemistry; ecosystem; plant; plant leaf; soil</t>
  </si>
  <si>
    <t>2-s2.0-85135801680</t>
  </si>
  <si>
    <t>Momayez F.; Hedenström M.; Stagge S.; Jönsson L.J.; Martín C.</t>
  </si>
  <si>
    <t>Momayez, Forough (56565628000); Hedenström, Mattias (6508252416); Stagge, Stefan (35590813800); Jönsson, Leif J. (7102349315); Martín, Carlos (56484787200)</t>
  </si>
  <si>
    <t>56565628000; 6508252416; 35590813800; 7102349315; 56484787200</t>
  </si>
  <si>
    <t>Valorization of hydrolysis lignin from a spruce-based biorefinery by applying γ-valerolactone treatment</t>
  </si>
  <si>
    <t>10.1016/j.biortech.2022.127466</t>
  </si>
  <si>
    <t>https://www.scopus.com/inward/record.uri?eid=2-s2.0-85132773450&amp;doi=10.1016%2fj.biortech.2022.127466&amp;partnerID=40&amp;md5=f4073bce836b659d53f3d3efa29e44a9</t>
  </si>
  <si>
    <t>Umeå University, Department of Chemistry, Umeå, SE-901 87, Sweden; Inland Norway University of Applied Sciences, Department of Biotechnology, Hamar, N-2317, Norway</t>
  </si>
  <si>
    <t>Momayez F., Umeå University, Department of Chemistry, Umeå, SE-901 87, Sweden; Hedenström M., Umeå University, Department of Chemistry, Umeå, SE-901 87, Sweden; Stagge S., Umeå University, Department of Chemistry, Umeå, SE-901 87, Sweden; Jönsson L.J., Umeå University, Department of Chemistry, Umeå, SE-901 87, Sweden; Martín C., Umeå University, Department of Chemistry, Umeå, SE-901 87, Sweden, Inland Norway University of Applied Sciences, Department of Biotechnology, Hamar, N-2317, Norway</t>
  </si>
  <si>
    <t>Hydrolysis lignin, i.e., the hydrolysis residue of cellulosic ethanol plants, was extracted with the green solvent γ-valerolactone (GVL). Treatments at 170–210 °C were performed with either non-acidified GVL/water mixtures (NA-GVL) or with mixtures containing sulfuric acid (SA-GVL). SA-GVL treatment at 210 °C resulted in the highest lignin solubilization (64% (w/w) of initial content), and 76% of the solubilized mass was regenerated by water-induced precipitation. Regenerated lignins were characterized through compositional analysis with sulfuric acid, as well as using pyrolysis–gas chromatography/mass spectrometry (Py-GC/MS), high-performance size-exclusion chromatography (HPSEC), solid-state cross-polarization/magic angle spinning 13C nuclear magnetic resonance (CP/MAS 13C NMR) spectroscopy, 1H–13C heteronuclear single-quantum coherence NMR (HSQC NMR), and Fourier-transform infrared (FTIR) spectroscopy. The characterization revealed that the main difference between regenerated lignins was their molecular weight. Molecular weight averages increased with treatment temperature, and they were higher and had broader distribution for SA-GVL lignins than for NA-GVL lignins. © 2022 The Author(s)</t>
  </si>
  <si>
    <t>Biorefinery; Enzymatic saccharification; Hydrolysis lignin; Lignocellulose; γ-valerolactone</t>
  </si>
  <si>
    <t>Enzymolysis; Ethanol; Gas Chromatography; Mixtures; Molecular Weight; Hydrolysis; Lactones; Lignin; Spectroscopy, Fourier Transform Infrared; Water; Enzymatic hydrolysis; Ethanol; Fourier transform infrared spectroscopy; Gas chromatography; Lignin; Mixtures; Molecular weight; Nuclear magnetic resonance; Nuclear magnetic resonance spectroscopy; Organic solvents; Quantum theory; Refining; Size exclusion chromatography; Sulfuric acid; carbon 13; gamma valerolactone; lactone derivative; lignin; lignocellulose; proton; solvent; sulfuric acid; unclassified drug; water; gamma-valerolactone; lactone; Biorefineries; Enzymatic saccharification; Ethanol plants; Greener solvents; Hydrolysis lignins; Hydrolysis residues; Solubilisation; Valorisation; Water mixture; Γ-valerolactone; ethanol; hydrolysis; lignin; solvent; valorization; Article; carbon nuclear magnetic resonance; chemical analysis; enzymatic hydrolysis; Fourier transform infrared spectroscopy; heteronuclear single quantum coherence; high performance liquid chromatography; molecular weight; nonhuman; polarization; precipitation; proton nuclear magnetic resonance; pyrolysis gas chromatography mass spectrometry; saccharification; size exclusion chromatography; solid state; solubilization; spruce; valorization; chemistry; hydrolysis; infrared spectroscopy; Lignocellulose</t>
  </si>
  <si>
    <t>2-s2.0-85132773450</t>
  </si>
  <si>
    <t>Yu G.; Teng Y.; Lai W.; Yin C.</t>
  </si>
  <si>
    <t>Yu, Guomin (56999557700); Teng, Yun (57191348868); Lai, Weidong (57191345221); Yin, Cuiyu (15063647800)</t>
  </si>
  <si>
    <t>56999557700; 57191348868; 57191345221; 15063647800</t>
  </si>
  <si>
    <t>The preparation and study of cellulose carbamates and their regenerated membranes</t>
  </si>
  <si>
    <t>10.1016/j.ijbiomac.2016.09.081</t>
  </si>
  <si>
    <t>https://www.scopus.com/inward/record.uri?eid=2-s2.0-84988919012&amp;doi=10.1016%2fj.ijbiomac.2016.09.081&amp;partnerID=40&amp;md5=f7aea4f5b04b0a08008d3917182fdadf</t>
  </si>
  <si>
    <t>Tianjin Municipal Key Laboratory of Advanced Fiber and Energy Storage, School of Material Science and Engineering, TianJin Polytechnic University, TianJin, 300387, China</t>
  </si>
  <si>
    <t>Yu G., Tianjin Municipal Key Laboratory of Advanced Fiber and Energy Storage, School of Material Science and Engineering, TianJin Polytechnic University, TianJin, 300387, China; Teng Y., Tianjin Municipal Key Laboratory of Advanced Fiber and Energy Storage, School of Material Science and Engineering, TianJin Polytechnic University, TianJin, 300387, China; Lai W., Tianjin Municipal Key Laboratory of Advanced Fiber and Energy Storage, School of Material Science and Engineering, TianJin Polytechnic University, TianJin, 300387, China; Yin C., Tianjin Municipal Key Laboratory of Advanced Fiber and Energy Storage, School of Material Science and Engineering, TianJin Polytechnic University, TianJin, 300387, China</t>
  </si>
  <si>
    <t>Using wood pulps with the average degree of polymerization 300–350 and urea as raw materials, cellulose carbamates were successfully synthesized by esterification reaction in N, N-dimethylacetamide(DMAc), an inexpensive, high boiling aprotic and polar solvent, for the purpose of improving the solubility of cellulose, reducing costs and environmental pollution. The products were dissolved in 9% sodium hydroxide solution at a low temperature after washing and drying and the cellulose carbamates solutions were obtained. The solutions were uniformly casted on a glass support after degassing. The regenerated cellulose membranes (CMs) were prepared by immersing the support in coagulation bath for some minutes. The structures of cellulose carbamates were characterized by Fourier transform infrared spectroscopy (FT-IR), 13C solid state nuclear magnetic resonance spectrometry (13C NMR), Thermal gravimetric analysis(TG), Scanning electron microscopy (SEM) and X-ray diffractometry(XRD). The filtration performances of CMs were tested. The results reveal that part groups of cellulose were substituted by amino in the medium, the cellulose carbamates were prepared with the reducing crystallinity and thermal decomposition temperature. The CMs have good separation performance for methylene blue. © 2016 Elsevier B.V.</t>
  </si>
  <si>
    <t>Cellulose carbamates; Membrane; N,N-dimethylacetamide</t>
  </si>
  <si>
    <t>Carbamates; Cellulose; Membranes, Artificial; Sodium Hydroxide; Temperature; Waste Water; Water Purification; carbamic acid; cellulose; cellulose carbamate; methylene blue; n,n dimethylacetamide; nitrogen; sodium hydroxide; unclassified drug; urea; artificial membrane; carbamic acid derivative; cellulose; waste water; Article; carbon nuclear magnetic resonance; dissolution; esterification; filtration; infrared spectroscopy; membrane; membrane transport; reaction time; scanning electron microscopy; separation technique; solubility; thermogravimetry; thermostability; wood pulp; X ray diffraction; artificial membrane; chemistry; temperature; waste water; water management</t>
  </si>
  <si>
    <t>2-s2.0-84988919012</t>
  </si>
  <si>
    <t>Cesarano G.; Incerti G.; Bonanomi G.</t>
  </si>
  <si>
    <t>Cesarano, Gaspare (56497850200); Incerti, Guido (23982376300); Bonanomi, Giuliano (9635236500)</t>
  </si>
  <si>
    <t>56497850200; 23982376300; 9635236500</t>
  </si>
  <si>
    <t>The influence of plant litter on soil water repellency: Insight from 13CNMR spectroscopy</t>
  </si>
  <si>
    <t>https://www.scopus.com/inward/record.uri?eid=2-s2.0-84962146771&amp;doi=10.1371%2fjournal.pone.0152565&amp;partnerID=40&amp;md5=5d17e1e6d7edb161b66bb254f2d8c6af</t>
  </si>
  <si>
    <t>Dipartimento di Agraria, University of Naples Federico II, via Università 100, Portici, Naples, 80055, Italy</t>
  </si>
  <si>
    <t>Cesarano G., Dipartimento di Agraria, University of Naples Federico II, via Università 100, Portici, Naples, 80055, Italy; Incerti G., Dipartimento di Agraria, University of Naples Federico II, via Università 100, Portici, Naples, 80055, Italy; Bonanomi G., Dipartimento di Agraria, University of Naples Federico II, via Università 100, Portici, Naples, 80055, Italy</t>
  </si>
  <si>
    <t>Soil water repellency (SWR, i.e. reduced affinity for water owing to the presence of organic hydrophobic coatings on soil particles) has relevant hydrological implications because low rates of infiltration enhance water runoff, and untargeted diffusion of fertilizers and pesticides. Previous studies investigated the occurrence of SWR in ecosystems with different vegetation cover but did not clarify its relationships with litter biochemical quality. Here, we investigated the capability of different plant litter types to induce SWR by using fresh and decomposed leaf materials from 12 species, to amend a model sandy soil over a year-long microcosm experiment. Water repellency, measured by the Molarity of an Ethanol Droplet (MED) test, was tested for the effects of litter species and age, and compared with litter quality assessed by 13C-CPMAS NMR in solid state and elemental chemical parameters. All litter types were highly water repellent, with MED values of 18% or higher. In contrast, when litter was incorporated into the soil, only undecomposed materials induced SWR, but with a large variability of onset and peak dynamics among litter types. Surprisingly, SWR induced by litter addition was unrelated to the aliphatic fraction of litter. In contrast, lignin-poor but labile C-rich litter, as defined by O-alkyl C and N-alkyl and methoxyl C of 13C-CPMAS NMR spectral regions, respectively, induced a stronger SWR. This study suggests that biochemical quality of plant litter is a major controlling factor of SWR and, by defining litter quality with 13C-CPMAS NMR, our results provide a significant novel contribution towards a full understanding of the relationships between plant litter biochemistry and SWR. © 2016 Cesarano et al. This is an open access article distributed under the terms of the Creative Commons Attribution License, which permits unrestricted use, distribution, and reproduction in any medium, provided the original author and source are credited.</t>
  </si>
  <si>
    <t>Carbon-13 Magnetic Resonance Spectroscopy; Plant Leaves; Plants; Principal Component Analysis; Soil; Water; soil; water; Article; biochemistry; carbon nuclear magnetic resonance; controlled study; hydrophobicity; incubation time; microcosm; plant leaf; plant litter; sandy soil; soil property; soil water repellency; solid state; substitution reaction; chemistry; plant; principal component analysis; soil</t>
  </si>
  <si>
    <t>2-s2.0-84962146771</t>
  </si>
  <si>
    <t>Bonanomi G.; Cesarano G.; Iacomino G.; Cozzolino A.; Motti R.; Idbella M.</t>
  </si>
  <si>
    <t>Bonanomi, Giuliano (9635236500); Cesarano, Gaspare (56497850200); Iacomino, Giuseppina (57279181700); Cozzolino, Alessia (58000586500); Motti, Riccardo (6506575387); Idbella, Mohamed (57211626039)</t>
  </si>
  <si>
    <t>9635236500; 56497850200; 57279181700; 58000586500; 6506575387; 57211626039</t>
  </si>
  <si>
    <t>Waste and Biomass Valorization</t>
  </si>
  <si>
    <t>https://www.scopus.com/inward/record.uri?eid=2-s2.0-85142271068&amp;doi=10.1007%2fs12649-022-01990-9&amp;partnerID=40&amp;md5=80d7e6774664bed985f802e4d34a24fa</t>
  </si>
  <si>
    <t>Department of Agricultural Sciences, University of Federico II, Via Università 100, Portici, 80055, Italy; Task Force On Microbiome Studies, University of Federico II, Naples, Italy; Laboratory of Biosciences, Faculty of Sciences and Techniques, Hassan II University, Casablanca, Morocco; Dipartimento di Agraria, University of Naples Federico II, Naples, Italy</t>
  </si>
  <si>
    <t>Bonanomi G., Department of Agricultural Sciences, University of Federico II, Via Università 100, Portici, 80055, Italy, Task Force On Microbiome Studies, University of Federico II, Naples, Italy; Cesarano G., Department of Agricultural Sciences, University of Federico II, Via Università 100, Portici, 80055, Italy; Iacomino G., Department of Agricultural Sciences, University of Federico II, Via Università 100, Portici, 80055, Italy; Cozzolino A., Department of Agricultural Sciences, University of Federico II, Via Università 100, Portici, 80055, Italy; Motti R., Department of Agricultural Sciences, University of Federico II, Via Università 100, Portici, 80055, Italy; Idbella M., Department of Agricultural Sciences, University of Federico II, Via Università 100, Portici, 80055, Italy, Laboratory of Biosciences, Faculty of Sciences and Techniques, Hassan II University, Casablanca, Morocco, Dipartimento di Agraria, University of Naples Federico II, Naples, Italy</t>
  </si>
  <si>
    <t>Purpose: Posidonia oceanica litter debris accumulate in large quantities in coastal areas and pose a serious problem of negative economic impact on tourism activities. Here, we investigated the possibility of managing such residues by in situ decomposition using green leaves, brown litter, and rhizomes for 720 days at two temperatures (10 and 20 °C) alone or in the presence of nitrogen-rich soil or compost. Methods: P. oceanica debris were characterized for remaining mass, carbon, nitrogen, sodium, cellulose, lignin content, and by 13C CPMAS NMR. Temperature sensitivity of litter decomposition was assessed by Q10 index. Results: Nitrogen was highest in green leaves compared to brown litter and rhizomes, with C/N and lignin/N ratios highest in rhizomes. Lignin was higher in brown litter and rhizomes compared to green leaves. Sodium was highest in green leaves compared to brown litter and rhizomes. Data from 13C CPMAS NMR showed that O-alkyl-C predominated in all litter. Aromatic C regions were highest in rhizomes compared to green leaves and brown litter. Decomposition was slow in all debris, with mass loss never exceeding 46.59% after 720 days of incubation. Based on Q10 values, P. oceanica debris showed a limited temperature sensitivity to decomposition, and was highest for brown litter compared to green leaves and rhizomes. Conclusion: Our two-year experiment showed that P. oceanica is highly resistant to microbial decomposition, and the presence of nitrogen-rich substrate does little to promote the process. Overall, in situ decomposition does not seem to be a suitable way to manage human-induced P. oceanica deposition under terrestrial conditions. Graphical Abstract: [Figure not available: see fulltext.]. © 2022, The Author(s), under exclusive licence to Springer Nature B.V.</t>
  </si>
  <si>
    <t xml:space="preserve">                 &lt;sup&gt;13&lt;/sup&gt;C CPMAS NMR; C/N and Lignin/N ratio; N cycle; Organic amendment; Pollution; Sodium</t>
  </si>
  <si>
    <t>Composting; Leaves; Mass; Nitrogen; Nuclear Magnetic Resonance; Sodium; Temperature; Composting; Debris; Lignin; Nitrogen; Nuclear magnetic resonance spectroscopy; 13C CPMAS NMR; C/N and lignin/N ratio; Condition; Cp/mas nmr; Green leaves; N cycles; Organic amendments; P. oceanica; Posidonia oceanica; Temperature sensitivity; Sodium</t>
  </si>
  <si>
    <t>2-s2.0-85142271068</t>
  </si>
  <si>
    <t>Sarker T.C.; Incerti G.; Spaccini R.; Piccolo A.; Mazzoleni S.; Bonanomi G.</t>
  </si>
  <si>
    <t>Sarker, Tushar C. (56001050300); Incerti, Guido (23982376300); Spaccini, Riccardo (57201843964); Piccolo, Alessandro (7005241141); Mazzoleni, Stefano (24348390800); Bonanomi, Giuliano (9635236500)</t>
  </si>
  <si>
    <t>56001050300; 23982376300; 57201843964; 7005241141; 24348390800; 9635236500</t>
  </si>
  <si>
    <t>https://www.scopus.com/inward/record.uri?eid=2-s2.0-85035765347&amp;doi=10.1016%2fj.soilbio.2017.11.011&amp;partnerID=40&amp;md5=74aedb7368267a3b90e0c936e4c27a38</t>
  </si>
  <si>
    <t>Department of Agricultural Science, University of Naples Federico II, via Università 100, Portici (NA), 80055, Italy; Di4A, Department of Agri-Food, Animal and Environmental Sciences, University of Udine, via delle Scienze 206, Udine, 33100, Italy; Interdepartmental Research Centre on Nuclear Magnetic Resonance for the Environment, Agro-Food and New Materials (CERMANU), University of Naples Federico II, Via Università 100, Portici (NA), 80055, Italy</t>
  </si>
  <si>
    <t>Sarker T.C., Department of Agricultural Science, University of Naples Federico II, via Università 100, Portici (NA), 80055, Italy; Incerti G., Di4A, Department of Agri-Food, Animal and Environmental Sciences, University of Udine, via delle Scienze 206, Udine, 33100, Italy; Spaccini R., Interdepartmental Research Centre on Nuclear Magnetic Resonance for the Environment, Agro-Food and New Materials (CERMANU), University of Naples Federico II, Via Università 100, Portici (NA), 80055, Italy; Piccolo A., Interdepartmental Research Centre on Nuclear Magnetic Resonance for the Environment, Agro-Food and New Materials (CERMANU), University of Naples Federico II, Via Università 100, Portici (NA), 80055, Italy; Mazzoleni S., Department of Agricultural Science, University of Naples Federico II, via Università 100, Portici (NA), 80055, Italy; Bonanomi G., Department of Agricultural Science, University of Naples Federico II, via Università 100, Portici (NA), 80055, Italy</t>
  </si>
  <si>
    <t>Soil aggregation is considered as a crucial process in agro-system sustainability due to the role in soil physical, chemical and biological dynamics. Here we tested the hypothesis that the initial chemical traits of organic matter (OM) may help to explain the variability of soil aggregation dynamics after organic amendment. We characterized ten OM types (alfalfa litter, biochar, cellulose, glucose, green compost, maize litter, manure compost, meat powder, sawdust, and solid digestate) by 13C-CPMAS NMR and elemental chemical features to investigate the effects of amendment quality on soil aggregation. In a manipulative factorial experiment, dry samples (200 g) of three soil types (S1, S2 and S3) with different texture, high pH (7–9), and similar OM content, were incorporated with 4 g (2% w/w) of dry, 2 mm-grounded OM, incubated in mesocosms for 300 days under controlled temperature (18 ± 2 °C night and 24 ± 2 °C day), and sampled at 4 dates for measuring aggregation index (AI), based on water stability of soil aggregates (WSA). We found that meat powder and alfalfa litter induced a rapid initial increase of AI, exceeding that of the controls by one to two orders of magnitude, likely acting as a C source for microbes. Biochar incorporation in soil barely affected AI, with intermediate effects with other OM types. Considering C bond types corresponding to OM 13C-CPMAS NMR spectral regions, carbonyl C was only correlated to early AI, possibly due to overlapping signals of amide structures; O-alkyl C and di-O-alkyl C (carbohydrate fraction) were positively associated to AI, indicating a promoting effect on soil structure, while aromatic C fractions showed an opposite pattern, possibly related to aggregate protection by coatings associated to water repellency, or to direct aggregate internal binding. This study demonstrates that OM chemical quality plays an important role in soil aggregation process, with the molecular composition defined by 13C-CPMAS NMR spectroscopy being more predictive of aggregation dynamics compared to classical elemental features. As such, this study provides a significant novel contribution to clarify the relationships between OM chemistry and soil aggregation. © 2017 Elsevier Ltd</t>
  </si>
  <si>
    <t>&lt;sup&gt;13&lt;/sup&gt;C-CPMAS NMR; C/N ratio; Organic amendment; Soil aggregation; Soil microbes</t>
  </si>
  <si>
    <t>Agglomeration; Soil; Medicago sativa; Zea mays; Aggregates; Bacteria; Biogeochemistry; Biological materials; Composting; Dynamics; Fertilizers; Microorganisms; Nuclear magnetic resonance spectroscopy; Organic compounds; 13C CP-MAS; C/N ratio; Organic amendments; Soil aggregation; Soil microbes; aggregation; carbon isotope; isotopic ratio; nitrogen isotope; nuclear magnetic resonance; organic matter; soil aggregate; soil amendment; soil microorganism; soil quality; soil stabilization; soil type; spectroscopy; sustainability; Soils</t>
  </si>
  <si>
    <t>2-s2.0-85035765347</t>
  </si>
  <si>
    <t>Sarker T.C.; Maisto G.; De Marco A.; Esposito F.; Panico S.C.; Alam M.F.; Mazzoleni S.; Bonanomi G.</t>
  </si>
  <si>
    <t>Sarker, Tushar C. (56001050300); Maisto, Giulia (6701384726); De Marco, Anna (7007173891); Esposito, Francesco (58329064100); Panico, Speranza C. (57201999819); Alam, M. Firoz (16232699700); Mazzoleni, Stefano (24348390800); Bonanomi, Giuliano (9635236500)</t>
  </si>
  <si>
    <t>56001050300; 6701384726; 7007173891; 58329064100; 57201999819; 16232699700; 24348390800; 9635236500</t>
  </si>
  <si>
    <t xml:space="preserve">                         Explaining trajectories of chemical changes during decomposition of tropical litter by                          13                         C-CPMAS NMR, proximate and nutrients analysis                     </t>
  </si>
  <si>
    <t>https://www.scopus.com/inward/record.uri?eid=2-s2.0-85058661772&amp;doi=10.1007%2fs11104-018-03907-9&amp;partnerID=40&amp;md5=1305332855f0af6c874c68b26d803471</t>
  </si>
  <si>
    <t>Department of Agricultural Science, University of Naples Federico II, via Università 100, Portici, 80055, NA, Italy; Department of Biology, University of Naples Federico II, Via Cinthia, Naples, 80126, Italy; Department of Botany, University of Rajshahi, Rajshahi, 6205, Bangladesh</t>
  </si>
  <si>
    <t>Sarker T.C., Department of Agricultural Science, University of Naples Federico II, via Università 100, Portici, 80055, NA, Italy; Maisto G., Department of Biology, University of Naples Federico II, Via Cinthia, Naples, 80126, Italy; De Marco A., Department of Biology, University of Naples Federico II, Via Cinthia, Naples, 80126, Italy; Esposito F., Department of Biology, University of Naples Federico II, Via Cinthia, Naples, 80126, Italy; Panico S.C., Department of Biology, University of Naples Federico II, Via Cinthia, Naples, 80126, Italy; Alam M.F., Department of Botany, University of Rajshahi, Rajshahi, 6205, Bangladesh; Mazzoleni S., Department of Agricultural Science, University of Naples Federico II, via Università 100, Portici, 80055, NA, Italy; Bonanomi G., Department of Agricultural Science, University of Naples Federico II, via Università 100, Portici, 80055, NA, Italy</t>
  </si>
  <si>
    <t xml:space="preserve">                             Background and aim: Litter decomposition is of great concern as it plays a key role in regulating global carbon cycle and nutrient budgets, especially in tropical forests where it is very fast. Therefore, we studied the decomposition and subsequent changes in element concentrations and amounts of 11 tropical leaf litter. Methods: Fresh litters were characterized in terms of elemental, proximate features, as well as organic carbon compositions by                              13                             C-NMR spectroscopy. Controlled litterbag decomposition was carried out for 180 days in the laboratory, bags were retrieved at three dates and analyzed for mass loss and concentration of nitrogen (N), potassium (K), sodium (Na), carbon (C), magnesium (Mg), manganese (Mn), iron (Fe), phosphorus (P), zinc (Zn), and percentage of ash, extractives, cellulose and lignin. Results: Terminalia arjuna showed highest mass loss, while the lowest was observed in Shorea robusta showing significant positive correlation with litter initial K, Mg, Fe and di-O-alkyl C, O-alkyl C, while significant negative correlation with Mn, lignin and Methoxyl C, Alkyl C. Trajectories shows that Fe, Mg, K, Mn, Zn and Na concentrations increased in most of the litter types, except Terminalia arjuna and Toona ciliata, where Fe, Mg, K concentrations decreased during decomposition. Surprisingly, in most of the species with the exception of Terminalia arjuna, N concentrations decreased at a faster rate than C concentrations, resulting in an increase in C/N ratios. Expectedly, lignin progressively increased, while cellulose decreased. Conclusions: Observed differences in decomposition rate and dynamics of chemical changes among litters were strongly affected by the litter type, decomposition time and their interactions.                          © 2018, Springer Nature Switzerland AG.</t>
  </si>
  <si>
    <t>C/N ratio; Decomposition; Nutrients dynamics; Proximate features; Tropical litter</t>
  </si>
  <si>
    <t>Shorea robusta; Terminalia arjuna; Toona ciliata; carbon budget; carbon cycle; cellulose; chemical analysis; chemical composition; concentration (composition); decomposition; litter; nutrient dynamics; organic carbon; trajectory; tropical forest</t>
  </si>
  <si>
    <t>2-s2.0-85058661772</t>
  </si>
  <si>
    <t>Ma H.; Hsiao B.S.</t>
  </si>
  <si>
    <t>Ma, Hongyang (7403096493); Hsiao, Benjamin S. (7103170691)</t>
  </si>
  <si>
    <t>7403096493; 7103170691</t>
  </si>
  <si>
    <t>Nanocellulose Extracted from Defoliation of Ginkgo Leaves</t>
  </si>
  <si>
    <t>MRS Advances</t>
  </si>
  <si>
    <t>10.1557/adv.2018.148</t>
  </si>
  <si>
    <t>https://www.scopus.com/inward/record.uri?eid=2-s2.0-85050966330&amp;doi=10.1557%2fadv.2018.148&amp;partnerID=40&amp;md5=2a2d753b4050066b21217bba3fc6c00b</t>
  </si>
  <si>
    <t>State Key Laboratory of Organic-Inorganic Composites, Beijing University of Chemical Technology, Beijing, 100029, China; Department of Chemistry, Stony Brook University, Stony Brook, 11794-3400, NY, United States</t>
  </si>
  <si>
    <t>Ma H., State Key Laboratory of Organic-Inorganic Composites, Beijing University of Chemical Technology, Beijing, 100029, China, Department of Chemistry, Stony Brook University, Stony Brook, 11794-3400, NY, United States; Hsiao B.S., Department of Chemistry, Stony Brook University, Stony Brook, 11794-3400, NY, United States</t>
  </si>
  <si>
    <t>Nanocelluloses with fiber diameter of ∼ 5 nm were extracted facilely from seasonal defoliation of ginkgo leaves by combined TEMPO-mediated oxidation/mechanical treatment and were used as adsorbents to remove charged contaminants from water. The chemical composition of nanocellulose was determined by solid-state 13C NMR and elemental analysis, whereas the morphology was characterized by TEM and POM techniques. The adsorption capacity of ginkgo nanocellulose against cationic dye molecules and heavy metal ions (e.g., cupric ions) were investigated in a static adsorption study. The results verified that nanocelluloses extracted from biomass waste, such as ginkgo leaves, could be used as efficient adsorption media for remediation of contaminated water. © Materials Research Society 2018.</t>
  </si>
  <si>
    <t>adsorption; biomaterial; environment; fiber; nanoscale</t>
  </si>
  <si>
    <t>Adsorption; Biomaterials; Cellulose; Chemical analysis; Dyes; Extraction; Fibers; Heavy metals; Metal ions; Remediation; Water pollution; Adsorption capacities; Charged contaminants; Chemical compositions; Contaminated water; environment; Nano scale; Static adsorption; TEMPO-mediated oxidation; Nanocellulose</t>
  </si>
  <si>
    <t>Conference paper</t>
  </si>
  <si>
    <t>2-s2.0-85050966330</t>
  </si>
  <si>
    <t>Angst G.; Heinrich L.; Kögel-Knabner I.; Mueller C.W.</t>
  </si>
  <si>
    <t>Angst, Gerrit (56593042100); Heinrich, Lukas (57203069055); Kögel-Knabner, Ingrid (7004944025); Mueller, Carsten W. (35181835200)</t>
  </si>
  <si>
    <t>56593042100; 57203069055; 7004944025; 35181835200</t>
  </si>
  <si>
    <t>Organic Geochemistry</t>
  </si>
  <si>
    <t>https://www.scopus.com/inward/record.uri?eid=2-s2.0-84976240386&amp;doi=10.1016%2fj.orggeochem.2016.02.006&amp;partnerID=40&amp;md5=9732c917676281810690477245c0273e</t>
  </si>
  <si>
    <t>Lehrstuhl für Bodenkunde, TU München, Emil-Ramann-Strasse 2, Freising, D-85354, Germany; Institute for Advanced Study, TU München, Lichtenbergstraße 2a, Garching, D-85748, Germany</t>
  </si>
  <si>
    <t>Angst G., Lehrstuhl für Bodenkunde, TU München, Emil-Ramann-Strasse 2, Freising, D-85354, Germany; Heinrich L., Lehrstuhl für Bodenkunde, TU München, Emil-Ramann-Strasse 2, Freising, D-85354, Germany; Kögel-Knabner I., Lehrstuhl für Bodenkunde, TU München, Emil-Ramann-Strasse 2, Freising, D-85354, Germany, Institute for Advanced Study, TU München, Lichtenbergstraße 2a, Garching, D-85748, Germany; Mueller C.W., Lehrstuhl für Bodenkunde, TU München, Emil-Ramann-Strasse 2, Freising, D-85354, Germany</t>
  </si>
  <si>
    <t>The lipid biopolymers cutin and suberin are frequently used as biomarkers to distinguish above - from below-ground plant tissue input in soil. Despite a growing number of studies, still little is known about their fate during decomposition. The aim of this study was to investigate the decomposition of bound fatty acids with a special emphasis on cutin and suberin and to evaluate the effect of inherent chemical properties on decomposition. We incubated fresh leaves, needles and roots of European beech and Norway spruce for 84 days in a laboratory experiment. Cutin and suberin derived monomers were obtained by a sequential extraction procedure with subsequent GC-MS measurement. We monitored the mass loss of the plant materials, changes in chemical composition using solid-state 13C NMR spectroscopy and, from this, calculated relative amounts of biomolecule components (i.e., relative lignin content). Our results suggest that both cutin and suberin biopolymers are readily decomposed without any indication of suberin being more resistant than cutin. The concentrations of cutin and suberin derived monomers were exponentially correlated to the mass loss of the respective plant material and rapidly decreased (beech: cutin: 47.4 ± 2.1%, suberin: 30.8 ± 5.5%; spruce: cutin: 31.2 ± 2.4%, suberin: 22.0 ± 4.8% of the initial concentration) at the beginning of the incubation, but leveled off towards the end. This indicates that studies which assume a similar degradation of biomarker and source plant material might underestimate the turnover of root and shoot derived soil organic matter. Beside the tested inherent chemical properties of the lipids (number of C atoms in each monomer, type and location of chemical functional groups), the relative lignin content explained a considerable portion of the variation in lipid concentrations over time. We thus propose a two phase model for the initial decomposition of cutin and suberin: (1) in early phases, cutin or suberin that is not associated with lignin is readily consumed by microorganisms resulting in a rapid decrease of the respective polymer. (2) After the first phase, only cutin or suberin associated with lignin remains, resulting in a decomposition that proceeds with the initially low decay rate of lignin. However, a substantial part of the variation in lipid concentrations was not accounted for by the tested factors. This suggests that the decomposition of cutin and suberin is additionally modulated by a not yet quantified external factor. © 2016 Elsevier Ltd.</t>
  </si>
  <si>
    <t xml:space="preserve">                             &lt;sup&gt;13&lt;/sup&gt;C CPMAS NMR spectroscopy; Biomarkers; Fagus sylvatica L.; Forest floor material; GC-MS; Laboratory incubation; Lipids; Picea abies L. Karst.</t>
  </si>
  <si>
    <t>Fagus; Fagus sylvatica; Picea; Picea abies; Biomarkers; Biomolecules; Biopolymers; Chemical properties; Decay (organic); Degradation; Fatty acids; Forestry; Lignin; Lipids; Monomers; Needles; Nuclear magnetic resonance spectroscopy; 13C CP-MAS; Fagus sylvatica L; Forest floors; GC-MS; Picea abies; biodegradation; biomarker; carbon isotope; chemical composition; concentration (composition); coniferous tree; deciduous tree; decomposition; fatty acid; forest floor; functional group; gas chromatography; karst; laboratory method; lignin; lipid; mass spectrometry; nuclear magnetic resonance; polymer; Plants (botany)</t>
  </si>
  <si>
    <t>2-s2.0-84976240386</t>
  </si>
  <si>
    <t>Joseph J.; Rasmussen M.J.; Fecteau J.P.; Kim S.; Lee H.; Tracy K.A.; Jensen B.L.; Frederick B.G.; Stemmler E.A.</t>
  </si>
  <si>
    <t>Joseph, Jincy (35810472100); Rasmussen, Matthew J. (57220552127); Fecteau, James P. (57189875474); Kim, Sally (57189876245); Lee, Hyunji (57189872048); Tracy, Katelyn A. (57189871937); Jensen, Bruce L. (7403218462); Frederick, Brian G. (7005578746); Stemmler, Elizabeth A. (6604058670)</t>
  </si>
  <si>
    <t>35810472100; 57220552127; 57189875474; 57189876245; 57189872048; 57189871937; 7403218462; 7005578746; 6604058670</t>
  </si>
  <si>
    <t>Compositional Changes to Low Water Content Bio-oils during Aging: An NMR, GC/MS, and LC/MS Study</t>
  </si>
  <si>
    <t>Energy and Fuels</t>
  </si>
  <si>
    <t>10.1021/acs.energyfuels.6b00238</t>
  </si>
  <si>
    <t>https://www.scopus.com/inward/record.uri?eid=2-s2.0-84975469022&amp;doi=10.1021%2facs.energyfuels.6b00238&amp;partnerID=40&amp;md5=ff5e3c8a85e5ffc072ead741b75b52d8</t>
  </si>
  <si>
    <t>Department of Chemistry, Forest Bioproducts Research Institute, Laboratory for Surface Science and Technology, University of Maine, Orono, 04469, ME, United States; Department of Chemistry, Bowdoin College, Brunswick, 04011, ME, United States</t>
  </si>
  <si>
    <t>Joseph J., Department of Chemistry, Forest Bioproducts Research Institute, Laboratory for Surface Science and Technology, University of Maine, Orono, 04469, ME, United States; Rasmussen M.J., Department of Chemistry, Bowdoin College, Brunswick, 04011, ME, United States; Fecteau J.P., Department of Chemistry, Forest Bioproducts Research Institute, Laboratory for Surface Science and Technology, University of Maine, Orono, 04469, ME, United States; Kim S., Department of Chemistry, Bowdoin College, Brunswick, 04011, ME, United States; Lee H., Department of Chemistry, Bowdoin College, Brunswick, 04011, ME, United States; Tracy K.A., Department of Chemistry, Forest Bioproducts Research Institute, Laboratory for Surface Science and Technology, University of Maine, Orono, 04469, ME, United States; Jensen B.L., Department of Chemistry, Forest Bioproducts Research Institute, Laboratory for Surface Science and Technology, University of Maine, Orono, 04469, ME, United States; Frederick B.G., Department of Chemistry, Forest Bioproducts Research Institute, Laboratory for Surface Science and Technology, University of Maine, Orono, 04469, ME, United States; Stemmler E.A., Department of Chemistry, Bowdoin College, Brunswick, 04011, ME, United States</t>
  </si>
  <si>
    <t>Bio-oil generated by the fast pyrolysis of biomass is an unstable material, undergoing chemical and physical transformations as the oil ages at room temperature. In this study, electrostatic precipitator (ESP) pine wood-derived bio-oil, which contains less water and does not undergo phase-separation upon aging, was characterized following accelerated aging. Bulk oil properties (percent water and viscosity) were found to increase in ways similar to conventional bio-oils. The unaged and aged bio-oil samples were characterized by gel permeation chromatography (GPC), solvent fractionation, solution 13C NMR, gas chromatography/mass spectrometry (GC/MS), and chip-based nanoelectrospray ionization, liquid chromatography, quadrupole time-of-flight (nanoESI-LC-Q-TOF) MS/MS. Using the formation of the silyated derivatives to extend the range of detectable compounds, GC/MS analysis was used to identify specific compounds that showed elevated reactivity, extending the understanding of reactivity characteristics beyond the known reactivity of aldehydes and some aromatics to distinguishing the reactivity of ring-conjugated aromatics and certain polyhydroxylated benzenes, specifically the 1,3-di-, 1,2,3-tri-, and 1,2,4-trihydroxy substituted compounds. To explain the enhanced reactivity of these compounds, we propose acid-catalyzed formation of quinone methides as important intermediates. Additionally, we find significant changes to the composition of mono- and disaccharides, where specific monosaccharides (arabinose, xylose, and glucose) increased in concentration with aging and high reactivity was observed for certain sugars with furano-ring mass spectral characteristics. In contrast, we also found that three anhydrosugars (levoglucosan, mannosan, and galactosan) were largely stable with respect to aging. High mass resolution nanoESI-LC/MS/MS analyses of peracetylated samples permitted the analysis and chromatographic separation of both lignin and carbohydrate-derived oil components and were used for the identification of a putative formaldehyde-trihydroxybenzene dimer. This work provides further insights into chemically specific entities and the processes responsible for bio-oil aging. © 2016 American Chemical Society.</t>
  </si>
  <si>
    <t>Biofuels; Chemical analysis; Cracking (chemical); Dimers; Electrostatic precipitators; Gas chromatography; Gel permeation chromatography; Glucose; Ionization of gases; Ionization of liquids; Liquid chromatography; Organic polymers; Phase separation; Chromatographic separations; Electrostatic precipitators (ESP); Gas chromatography/Mass spectrometry; Gel permeation chromatography (GPC); Mono- and disaccharides; Nano-electrospray ionizations; Quadrupole-time of flights; Solvent fractionation; Chromatography</t>
  </si>
  <si>
    <t>2-s2.0-84975469022</t>
  </si>
  <si>
    <t>Zhang P.; Wei Y.; Liu Y.; Gao J.; Chen Y.; Fan Y.</t>
  </si>
  <si>
    <t>Zhang, Peng (55447490100); Wei, Yanxia (57196346080); Liu, Yang (57192563489); Gao, Jianmin (55702651600); Chen, Yao (36645586300); Fan, Yongming (7403492376)</t>
  </si>
  <si>
    <t>55447490100; 57196346080; 57192563489; 55702651600; 36645586300; 7403492376</t>
  </si>
  <si>
    <t>Heat-induced discoloration of chromophore structures in Eucalyptus lignin</t>
  </si>
  <si>
    <t>Materials</t>
  </si>
  <si>
    <t>10.3390/ma11091686</t>
  </si>
  <si>
    <t>https://www.scopus.com/inward/record.uri?eid=2-s2.0-85053244393&amp;doi=10.3390%2fma11091686&amp;partnerID=40&amp;md5=bb2fce190537ca3f14ea7aec6fd149f5</t>
  </si>
  <si>
    <t>MOE Key Laboratory of Wooden Material Science and Application, College of Materials Science and Technology, Beijing Forestry University, Beijing, 100083, China</t>
  </si>
  <si>
    <t>Zhang P., MOE Key Laboratory of Wooden Material Science and Application, College of Materials Science and Technology, Beijing Forestry University, Beijing, 100083, China; Wei Y., MOE Key Laboratory of Wooden Material Science and Application, College of Materials Science and Technology, Beijing Forestry University, Beijing, 100083, China; Liu Y., MOE Key Laboratory of Wooden Material Science and Application, College of Materials Science and Technology, Beijing Forestry University, Beijing, 100083, China; Gao J., MOE Key Laboratory of Wooden Material Science and Application, College of Materials Science and Technology, Beijing Forestry University, Beijing, 100083, China; Chen Y., MOE Key Laboratory of Wooden Material Science and Application, College of Materials Science and Technology, Beijing Forestry University, Beijing, 100083, China; Fan Y., MOE Key Laboratory of Wooden Material Science and Application, College of Materials Science and Technology, Beijing Forestry University, Beijing, 100083, China</t>
  </si>
  <si>
    <t>The color changes corresponding to chromophore structures in lignin caused by exposure of Eucalyptus (Eucalyptus grandis and E. urophylla) to heat were investigated. Eucalyptus wood powders were heat treated under saturated steam atmospheres for 10 h at 110 °C, 130 °C and 150 °C. The lignin was isolated before and after heat treatment. The physicochemical properties of the lignin and changes in chromophore structures during heat treatment was evaluated through wet chemical analysis, Fourier transform infrared spectroscopy (FTIR), diffuse reflectance ultraviolet-visible spectroscopy (DRUV-Vis), gel permeation chromatography (GPC), X-ray photoelectron spectroscopy (XPS) and 13C Cross polarization magic angle spinning nuclear magnetic resonance (13C CPMAS NMR).Wood color darkened and reddened with the increase in pressure and temperature. Depolymerization and dehydration reactions occurred via demethoxylation with heat treatment in saturated steam at 110 °C or 130 °C. Lignin condensed to form insoluble compounds after heat treatment in saturated steam at 150 °C. G units increased and S units decreased through demethylation during heat treatment, as revealed by FTIR and 13C-NMR analysis. © 2018 by the authors.</t>
  </si>
  <si>
    <t>Chromophore system; Eucalyptus; Heat-induced; Lignin; Wood discoloration</t>
  </si>
  <si>
    <t>Dehydration; Discoloration; Gel Permeation Chromatography; Heat Treatment; Wood; X Ray Spectroscopy; Dehydration; Discoloration; Fourier transform infrared spectroscopy; Gel permeation chromatography; Heat treatment; Lignin; Magic angle spinning; Nuclear magnetic resonance spectroscopy; Spectrum analysis; Ultraviolet visible spectroscopy; Wood; X ray photoelectron spectroscopy; Cross polarization magic-angle spinnings; Dehydration reactions; Eucalyptus; Gel permeation chromatography (GPC); Increase in pressure; Induced discoloration; Physicochemical property; Wet chemical analysis; Chromophores</t>
  </si>
  <si>
    <t>2-s2.0-85053244393</t>
  </si>
  <si>
    <t>Wang J.-J.; Pisani O.; Lin L.H.; Lun O.O.Y.; Bowden R.D.; Lajtha K.; Simpson A.J.; Simpson M.J.</t>
  </si>
  <si>
    <t>Wang, Jun-Jian (36627632900); Pisani, Oliva (15766433600); Lin, Lisa H. (57022654500); Lun, Olivia O.Y. (57023866800); Bowden, Richard D. (7102165904); Lajtha, Kate (7004213663); Simpson, André J. (7402780400); Simpson, Myrna J. (7202043362)</t>
  </si>
  <si>
    <t>36627632900; 15766433600; 57022654500; 57023866800; 7102165904; 7004213663; 7402780400; 7202043362</t>
  </si>
  <si>
    <t>Long-term litter manipulation alters soil organic matter turnover in a temperate deciduous forest</t>
  </si>
  <si>
    <t>607-608</t>
  </si>
  <si>
    <t>10.1016/j.scitotenv.2017.07.063</t>
  </si>
  <si>
    <t>https://www.scopus.com/inward/record.uri?eid=2-s2.0-85023638351&amp;doi=10.1016%2fj.scitotenv.2017.07.063&amp;partnerID=40&amp;md5=1d9fad6ef9d75993a8317287f64ee374</t>
  </si>
  <si>
    <t>Environmental NMR Centre, Department of Physical and Environmental Sciences, University of Toronto Scarborough, 1265 Military Trail, Toronto, M1C 1A4, ON, Canada; Department of Environmental Science, Allegheny College, Meadville, 16335, PA, United States; Department of Crop and Soil Science, Oregon State University, Corvallis, 97331, OR, United States</t>
  </si>
  <si>
    <t>Wang J.-J., Environmental NMR Centre, Department of Physical and Environmental Sciences, University of Toronto Scarborough, 1265 Military Trail, Toronto, M1C 1A4, ON, Canada; Pisani O., Environmental NMR Centre, Department of Physical and Environmental Sciences, University of Toronto Scarborough, 1265 Military Trail, Toronto, M1C 1A4, ON, Canada; Lin L.H., Environmental NMR Centre, Department of Physical and Environmental Sciences, University of Toronto Scarborough, 1265 Military Trail, Toronto, M1C 1A4, ON, Canada; Lun O.O.Y., Environmental NMR Centre, Department of Physical and Environmental Sciences, University of Toronto Scarborough, 1265 Military Trail, Toronto, M1C 1A4, ON, Canada; Bowden R.D., Department of Environmental Science, Allegheny College, Meadville, 16335, PA, United States; Lajtha K., Department of Crop and Soil Science, Oregon State University, Corvallis, 97331, OR, United States; Simpson A.J., Environmental NMR Centre, Department of Physical and Environmental Sciences, University of Toronto Scarborough, 1265 Military Trail, Toronto, M1C 1A4, ON, Canada; Simpson M.J., Environmental NMR Centre, Department of Physical and Environmental Sciences, University of Toronto Scarborough, 1265 Military Trail, Toronto, M1C 1A4, ON, Canada</t>
  </si>
  <si>
    <t>Understanding soil organic matter (OM) biogeochemistry at the molecular-level is essential for assessing potential impacts from management practices and climate change on shifts in soil carbon storage. Biomarker analyses and nuclear magnetic resonance (NMR) spectroscopy were used in an ongoing detrital input and removal treatment experiment in a temperate deciduous forest in Pennsylvania, USA, to examine how above- and below-ground plant inputs control soil OM quantity and quality at the molecular-level. From plant material to surface soils, the free acyclic lipids and cutin, suberin, and lignin biomarkers were preferentially retained over free sugars and free cyclic lipids. After 20 years of above-ground litter addition (Double Litter) or exclusion (No Litter) treatments, soil OM composition was relatively more degraded, as revealed by solid-state 13C NMR spectroscopy. Under Doubled Litter inputs, soil carbon and phospholipid fatty acid (PLFA) concentrations were unchanged, suggesting that the current OM degradation status is a reflection of microbial-mediated degradation that occurred prior to the 20-year sampling campaign. Soil OM degradation was higher in the No Litter treatments, likely due to the decline in fresh, above-ground litter inputs over time. Furthermore, root and root and litter exclusion treatments (No Roots and No Inputs, respectively) both significantly reduced free sugars and PLFAs and increased preservation of suberin-derived compounds. PLFA stress ratios and the low N-acetyl resonances from diffusion edited 1H NMR also indicate substrate limitations and reduced microbial biomass with these treatments. Overall, we highlight that storage of soil carbon and its biochemical composition do not linearly increase with plant inputs because the microbial processing of soil OM is also likely altered in the studied forest. © 2017 Elsevier B.V.</t>
  </si>
  <si>
    <t>Carbohydrates; Cutin; Detrital input and removal treatment (DIRT); Lignin; Lipids; Suberin</t>
  </si>
  <si>
    <t>Carbohydrates; Cutin; Lignins; Lipids; Removal; Suberins; Biomass; Carbon; Climate Change; Forests; Pennsylvania; Plant Leaves; Soil; Soil Microbiology; Pennsylvania; United States; Biogeochemistry; Biological materials; Biomarkers; Carbohydrates; Climate change; Fatty acids; Forestry; Lignin; Lipids; Nuclear magnetic resonance spectroscopy; Phospholipids; Sugars; carbohydrate; carbon; cutin; fatty acid; free acyclic lipid; lignin; lipid; polymer; soil organic matter; suberin; unclassified drug; Biochemical composition; Cutin; Nuclear Magnetic Resonance (NMR); Phospholipid fatty acids; Removal treatments; Soil organic matter turnover; Suberin; Temperate deciduous forest; carbohydrate; deciduous forest; lignin; lipid; litter; soil organic matter; temperate environment; Article; biochemical analysis; carbon nuclear magnetic resonance; carbon storage; chemical composition; concentration (parameters); controlled study; microbial biomass; microbial degradation; nonhuman; nuclear magnetic resonance spectroscopy; organic matter production; Pennsylvania; plant litter; plant root; priority journal; proton nuclear magnetic resonance; root litter; soil analysis; soil chemistry; soil property; surface soil; temperate deciduous forest; waste management; biomass; chemistry; climate change; forest; microbiology; plant leaf; soil; Soils</t>
  </si>
  <si>
    <t>2-s2.0-85023638351</t>
  </si>
  <si>
    <t>Urbanski L.; Kölbl A.; Lehndorff E.; Houtermans M.; Schad P.; Zhang G.-L.; Utami S.R.; Kögel-Knabner I.</t>
  </si>
  <si>
    <t>Urbanski, Livia (56719531300); Kölbl, Angelika (8929225100); Lehndorff, Eva (6506255250); Houtermans, Miriam (57191277423); Schad, Peter (23493582400); Zhang, Gang-Lin (57213770276); Utami, Sri Rahayu (8606936000); Kögel-Knabner, Ingrid (7004944025)</t>
  </si>
  <si>
    <t>56719531300; 8929225100; 6506255250; 57191277423; 23493582400; 57213770276; 8606936000; 7004944025</t>
  </si>
  <si>
    <t>Paddy management on different soil types does not promote lignin accumulation</t>
  </si>
  <si>
    <t>Zeitschrift fur Pflanzenernahrung und Bodenkunde</t>
  </si>
  <si>
    <t>10.1002/jpln.201600542</t>
  </si>
  <si>
    <t>https://www.scopus.com/inward/record.uri?eid=2-s2.0-85028452829&amp;doi=10.1002%2fjpln.201600542&amp;partnerID=40&amp;md5=73eddc64db46439b66eb850ed7c3a49a</t>
  </si>
  <si>
    <t>Lehrstuhl für Bodenkunde, TUM School of Life Sciences Weihenstephan, Technical University of Munich, Freising-Weihenstephan, 85354, Germany; Institute for Crop Science and Resource Conservation (INRES), Soil Science and Soil Ecology, University of Bonn, Bonn, 53115, Germany; Institute of Soil Science, CAS Chinese Academy of Sciences, Nanjing, 210008, China; Faculty of Agriculture, University of Brawijaya, Jl. Veteran, Malang, 65145, Indonesia; Institute for Advanced Study, Technical University of Munich, Lichtenbergstrasse 2a, Garching, 85748, Germany</t>
  </si>
  <si>
    <t>Urbanski L., Lehrstuhl für Bodenkunde, TUM School of Life Sciences Weihenstephan, Technical University of Munich, Freising-Weihenstephan, 85354, Germany; Kölbl A., Lehrstuhl für Bodenkunde, TUM School of Life Sciences Weihenstephan, Technical University of Munich, Freising-Weihenstephan, 85354, Germany; Lehndorff E., Institute for Crop Science and Resource Conservation (INRES), Soil Science and Soil Ecology, University of Bonn, Bonn, 53115, Germany; Houtermans M., Institute for Crop Science and Resource Conservation (INRES), Soil Science and Soil Ecology, University of Bonn, Bonn, 53115, Germany; Schad P., Lehrstuhl für Bodenkunde, TUM School of Life Sciences Weihenstephan, Technical University of Munich, Freising-Weihenstephan, 85354, Germany; Zhang G.-L., Institute of Soil Science, CAS Chinese Academy of Sciences, Nanjing, 210008, China; Utami S.R., Faculty of Agriculture, University of Brawijaya, Jl. Veteran, Malang, 65145, Indonesia; Kögel-Knabner I., Lehrstuhl für Bodenkunde, TUM School of Life Sciences Weihenstephan, Technical University of Munich, Freising-Weihenstephan, 85354, Germany, Institute for Advanced Study, Technical University of Munich, Lichtenbergstrasse 2a, Garching, 85748, Germany</t>
  </si>
  <si>
    <t>Paddy soil management is generally thought to promote the accumulation of soil organic matter (SOM) and specifically lignin. Lignin is considered particularly susceptible to accumulation under these circumstances because of the recalcitrance of its aromatic structure to biodegradation under anaerobic conditions (i.e., during inundation of paddy fields). The present study investigates the effect of paddy soil management on SOM composition in comparison to nearby agricultural soils that are not used for rice production (non-paddy soils). Soil types typically used for rice cultivation were selected, including Alisol, Andosol and Vertisol sites in Indonesia (humid tropical climate of Java) and an Alisol site in China (humid subtropical climate, Jiangxi province). These soil types represent a range of soil properties to be expected in Asian paddy fields. All uppermost A horizons were analysed for their SOM composition by solid-state 13C nuclear magnetic resonance (NMR) spectroscopy and for lignin-derived phenols by the CuO oxidation method. The SOM composition was similar for all of the above named parent soil types (non-paddy soils) and was also not affected by paddy soil management. A substantial proportion (up to 23%) of the total aryl-carbon in some paddy and non-paddy soils was found to originate from condensed aromatic-carbon (e.g., charcoal). This may be attributed to the burning of crop residues. On average, the proportion of lignin was low and made up 20% of the total SOM, and showed no differences between straw, particulate organic matter (POM), and the bulk soil material. The results from CuO oxidation are consistent with the data obtained from solid-state 13C NMR spectroscopy. The extraction of lignin-derived phenols revealed low VSC (vanillyl, syringyl, cinnamyl) values for all investigated soils in a range (4 to 12 g kg-1 OC) that was typical for agricultural soils. In comparison to adjacent non-paddy soils, the data do not provide evidence for a substantial accumulation of phenolic lignin-derived structures in the paddy soils, even for those characterized by higher organic carbon (OC) contents (e.g., Andosol- and Alisol (China)-derived paddy soils). We conclude that the properties of the parent soil types are more important for the lignin content of the soils than the effect of paddy management itself. © 2017 Wiley-VCH Verlag GmbH &amp; Co. KGaA, Weinheim.</t>
  </si>
  <si>
    <t>Alisol; Andosol; Anthrosol; Lignin-derived phenols; Rice cultivation; Soil organic matter composition; Solid-state &lt;sup&gt;13&lt;/sup&gt;C NMR spectroscopy / Vertisol</t>
  </si>
  <si>
    <t>2-s2.0-85028452829</t>
  </si>
  <si>
    <t>Yao B.; Zeng X.; Pang L.; Kong X.; Tian K.; Ji Y.; Sun S.; Tian X.</t>
  </si>
  <si>
    <t>Yao, Bei (57199151589); Zeng, Xiaoyi (57216255542); Pang, Lu (57216257643); Kong, Xiangshi (57201294308); Tian, Kai (56410499600); Ji, Yanli (57203006876); Sun, Shucun (10038918300); Tian, Xingjun (7202380149)</t>
  </si>
  <si>
    <t>57199151589; 57216255542; 57216257643; 57201294308; 56410499600; 57203006876; 10038918300; 7202380149</t>
  </si>
  <si>
    <t>Journal of Fungi</t>
  </si>
  <si>
    <t>https://www.scopus.com/inward/record.uri?eid=2-s2.0-85138609822&amp;doi=10.3390%2fjof8090900&amp;partnerID=40&amp;md5=ab752186b52a46ad0f69dbbf1317f58d</t>
  </si>
  <si>
    <t>School of Life Sciences, Nanjing University, Nanjing, 210023, China; Co-Innovation Center for Sustainable Forestry in Southern China, Nanjing Forestry University, Nanjing, 210037, China</t>
  </si>
  <si>
    <t>Yao B., School of Life Sciences, Nanjing University, Nanjing, 210023, China; Zeng X., School of Life Sciences, Nanjing University, Nanjing, 210023, China; Pang L., School of Life Sciences, Nanjing University, Nanjing, 210023, China; Kong X., School of Life Sciences, Nanjing University, Nanjing, 210023, China; Tian K., School of Life Sciences, Nanjing University, Nanjing, 210023, China; Ji Y., School of Life Sciences, Nanjing University, Nanjing, 210023, China; Sun S., School of Life Sciences, Nanjing University, Nanjing, 210023, China; Tian X., School of Life Sciences, Nanjing University, Nanjing, 210023, China, Co-Innovation Center for Sustainable Forestry in Southern China, Nanjing Forestry University, Nanjing, 210037, China</t>
  </si>
  <si>
    <t>Solar radiation has been regarded as a driver of litter decomposition in arid and semiarid ecosystems. Photodegradation of litter organic carbon (C) depends on chemical composition and water availability. However, the chemical changes in organic C that respond to solar radiation interacting with water pulses remain unknown. To explain changes in the chemical components of litter organic C exposed to UV-B, UV-A, and photosynthetically active radiation (PAR) mediated by water pulses, we measured the chemistry of marcescent Lindera glauca leaf litter by solid-state 13C cross-polarization magic angle spinning (CPMAS) nuclear magnetic resonance (NMR) over 494 days of litter decomposition with a microcosm experiment. Abiotic and biotic factors regulated litter decomposition via three pathways: first, photochemical mineralization of lignin methoxyl C rather than aromatic C exposed to UV radiation; second, the biological oxidation and leaching of cellulose O-alkyl C exposed to PAR and UV radiation interacts with water pulses; and third, the photopriming effect of UV radiation on lignin aromatic C rather than cellulose O-alkyl C under the interaction between radiation and water pulses. The robust decomposition index that explained the changes in the mass loss was the ratio of aromatic C to O-alkyl C (AR/OA) under radiation, but the ratio of hydrophobic to hydrophilic C (hydrophobicity), the carbohydrate C to methoxyl C ratio (CC/MC), and the alkyl C to O-alkyl C ratio (A/OA) under radiation were mediated by water pulses. Moreover, the photopriming effect and water availability promoted the potential activities of peroxidase and phenol oxidase associated with lignin degradation secreted by fungi. Our results suggest that direct photodegradation of lignin methoxyl C increases microbial accessibility to lignin aromatic C. Photo-oxidized compounds might be an additional C pool to regulate the stability of the soil C pool derived from plant litter by degrading lignin methoxyl and aromatic C. © 2022 by the authors.</t>
  </si>
  <si>
    <t xml:space="preserve">         &lt;sup&gt;13&lt;/sup&gt;C-CPMAS NMR; fungal decomposition; lignin; litter; photodegradation; UV</t>
  </si>
  <si>
    <t>2-s2.0-85138609822</t>
  </si>
  <si>
    <t>Li Y.; Chen N.; Harmon M.E.; Li Y.; Cao X.; Chappell M.A.; Mao J.</t>
  </si>
  <si>
    <t>Li, Yongfu (36068637000); Chen, Na (37076671700); Harmon, Mark E. (35427938100); Li, Yuan (36938005700); Cao, Xiaoyan (36571429600); Chappell, Mark A. (57203174216); Mao, Jingdong (7402727674)</t>
  </si>
  <si>
    <t>36068637000; 37076671700; 35427938100; 36938005700; 36571429600; 57203174216; 7402727674</t>
  </si>
  <si>
    <t>Plant Species Rather Than Climate Greatly Alters the Temporal Pattern of Litter Chemical Composition during Long-Term Decomposition</t>
  </si>
  <si>
    <t>10.1038/srep15783</t>
  </si>
  <si>
    <t>https://www.scopus.com/inward/record.uri?eid=2-s2.0-84946148471&amp;doi=10.1038%2fsrep15783&amp;partnerID=40&amp;md5=d910eaf936ea8cbce4406a3e7d4aac79</t>
  </si>
  <si>
    <t>Zhejiang Provincial Key Laboratory of Carbon Cycling in Forest Ecosystems and Carbon Sequestration, Zhejiang A AndF University, Linan, 311300, China; Department of Chemistry and Biochemistry, Old Dominion University, 4541 Hampton Blvd, Norfolk, 23529, VA, United States; Department of Forest Ecosystems and Society, Oregon State University, Corvallis, 97331, OR, United States; Environmental Laboratory, U.S. Army Corps of Engineers, 3909 Halls Ferry Rd., Vicksburg, 39180, MS, United States</t>
  </si>
  <si>
    <t>Li Y., Zhejiang Provincial Key Laboratory of Carbon Cycling in Forest Ecosystems and Carbon Sequestration, Zhejiang A AndF University, Linan, 311300, China, Department of Chemistry and Biochemistry, Old Dominion University, 4541 Hampton Blvd, Norfolk, 23529, VA, United States; Chen N., Department of Chemistry and Biochemistry, Old Dominion University, 4541 Hampton Blvd, Norfolk, 23529, VA, United States; Harmon M.E., Department of Forest Ecosystems and Society, Oregon State University, Corvallis, 97331, OR, United States; Li Y., Department of Chemistry and Biochemistry, Old Dominion University, 4541 Hampton Blvd, Norfolk, 23529, VA, United States; Cao X., Department of Chemistry and Biochemistry, Old Dominion University, 4541 Hampton Blvd, Norfolk, 23529, VA, United States; Chappell M.A., Environmental Laboratory, U.S. Army Corps of Engineers, 3909 Halls Ferry Rd., Vicksburg, 39180, MS, United States; Mao J., Department of Chemistry and Biochemistry, Old Dominion University, 4541 Hampton Blvd, Norfolk, 23529, VA, United States</t>
  </si>
  <si>
    <t>A feedback between decomposition and litter chemical composition occurs with decomposition altering composition that in turn influences the decomposition rate. Elucidating the temporal pattern of chemical composition is vital to understand this feedback, but the effects of plant species and climate on chemical changes remain poorly understood, especially over multiple years. In a 10-year decomposition experiment with litter of four species (Acer saccharum, Drypetes glauca, Pinus resinosa, and Thuja plicata) from four sites that range from the arctic to tropics, we determined the abundance of 11 €‰litter chemical constituents that were grouped into waxes, carbohydrates, lignin/tannins, and proteins/peptides using advanced 13 C solid-state NMR techniques. Decomposition generally led to an enrichment of waxes and a depletion of carbohydrates, whereas the changes of other chemical constituents were inconsistent. Inconsistent convergence in chemical compositions during decomposition was observed among different litter species across a range of site conditions, whereas one litter species converged under different climate conditions. Our data clearly demonstrate that plant species rather than climate greatly alters the temporal pattern of litter chemical composition, suggesting the decomposition-chemistry feedback varies among different plant species.</t>
  </si>
  <si>
    <t>Angiosperms; Carbohydrates; Carbon Isotopes; Climate Change; Cupressaceae; Lignin; Magnetic Resonance Spectroscopy; Organic Chemicals; Pinus; Plant Leaves; Plant Proteins; Principal Component Analysis; Trees; Waxes; carbohydrate; carbon; lignin; organic compound; plant protein; wax; angiosperm; chemistry; climate change; Cupressaceae; metabolism; nuclear magnetic resonance spectroscopy; pine; plant leaf; principal component analysis; tree</t>
  </si>
  <si>
    <t>2-s2.0-84946148471</t>
  </si>
  <si>
    <t>Sun S.; Zhao Z.</t>
  </si>
  <si>
    <t>Sun, Shijing (36452294500); Zhao, Zhongyuan (56190033900)</t>
  </si>
  <si>
    <t>36452294500; 56190033900</t>
  </si>
  <si>
    <t>Influence of Acid on the Curing Process of Tannin-sucrose Adhesives</t>
  </si>
  <si>
    <t>BioResources</t>
  </si>
  <si>
    <t>10.15376/biores.13.4.7683-7697</t>
  </si>
  <si>
    <t>https://www.scopus.com/inward/record.uri?eid=2-s2.0-85070550581&amp;doi=10.15376%2fbiores.13.4.7683-7697&amp;partnerID=40&amp;md5=b21f6ec48b89af1ce935f545c44b16ea</t>
  </si>
  <si>
    <t>College of Material Science and Engineering, Nanjing Forestry University, Nanjing, 210037, China; College of of Furnishings and Industrial Design, Nanjing Forestry University, Nanjing, 210037, China</t>
  </si>
  <si>
    <t>Sun S., College of Material Science and Engineering, Nanjing Forestry University, Nanjing, 210037, China; Zhao Z., College of of Furnishings and Industrial Design, Nanjing Forestry University, Nanjing, 210037, China</t>
  </si>
  <si>
    <t>Tannin and sucrose (TS) can be used in a biomaterial-based wood adhesive that requires a higher hot pressing temperature and longer time than traditional resins. To solve these problems, hydrochloric acid and citric acid were utilized as a catalyst during the curing process to decrease energy costs (forming TSH and TSC adhesives, respectively). Thermal analysis revealed that the addition of hydrochloric acid and citric acid resulted in decreases to the thermal thresholds associated with degradation and curing. The resultant insoluble matter ratio verified that the polymerization reaction happened at a lower temperature than the adhesive without acidic conditions. The FT-IR and solid state 13C NMR spectra showed that the addition of acid compounds acted catalytically and increased the generation of 5-HMF in uncured adhesives. The dimethylene-ether bridges and methylene bridge were formed during the heat treatment. The water resistance of the particleboards manufactured by TSC and TSH adhesives were notably enhanced when the hot-pressing temperature was 180°C. However, an increased hot pressing temperature did not improve the mechanical properties of the particleboard bonded by TSH, which was due to cellulose and hemicellulose decomposition under strong acidity conditions. © 2018. All Rights Reserved.</t>
  </si>
  <si>
    <t>Citric acid; Hydrochloric acid; Natural adhesive; Sucrose; Tannin</t>
  </si>
  <si>
    <t>Cellulose; Citric Acid; Curing; Flavonoids; Heat Treatment; Hot Pressing; Cellulose; Citric acid; Complexation; Curing; Flavonoids; Heat treatment; Hot pressing; Hydrochloric acid; Nuclear magnetic resonance spectroscopy; Particle board; Plastic deformation; Sugar (sucrose); Tannins; Thermoanalysis; Water treatment; 13C NMR spectrum; Acidic conditions; Cellulose and hemicellulose; Hot pressing temperature; Lower temperatures; Polymerization reaction; Strong acidities; Water-resistances; Adhesives</t>
  </si>
  <si>
    <t>All Open Access; Bronze Open Access</t>
  </si>
  <si>
    <t>2-s2.0-85070550581</t>
  </si>
  <si>
    <t>Li A.-G.; Lin C.-F.; Hu M.-Y.; Liu X.-F.; Song H.-W.; Zhang L.; Yang Y.-S.</t>
  </si>
  <si>
    <t>Li, Ao-Gui (57703208700); Lin, Cheng-Fang (55730230500); Hu, Ming-Yan (57224475772); Liu, Xiao-Fei (47761136500); Song, Hao-Wei (57219144812); Zhang, Lei (57749472200); Yang, Yu-Sheng (55719934000)</t>
  </si>
  <si>
    <t>57703208700; 55730230500; 57224475772; 47761136500; 57219144812; 57749472200; 55719934000</t>
  </si>
  <si>
    <t>Effects of warming on physicochemical property of Cunninghamia lanceolata branch and leaf litter in subtropical plantation; [增温对亚热带杉木枝和叶凋落物理化性质的影响]</t>
  </si>
  <si>
    <t>Chinese Journal of Applied Ecology</t>
  </si>
  <si>
    <t>10.13287/j.1001-9332.202210.003</t>
  </si>
  <si>
    <t>https://www.scopus.com/inward/record.uri?eid=2-s2.0-85140383961&amp;doi=10.13287%2fj.1001-9332.202210.003&amp;partnerID=40&amp;md5=3c1c9927972aba91ffd0b430d2dbee8c</t>
  </si>
  <si>
    <t>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t>
  </si>
  <si>
    <t>Li A.-G.,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Lin C.-F.,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Hu M.-Y.,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Liu X.-F.,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Song H.-W.,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Zhang L.,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 Yang Y.-S., School of Geographical Sciences, Fujian Normal University/Cultivation Base of State Key Laboratory of Humid Subtraphical Mountain Ecology, Fuzhou, 350007, China, Sanming Forest Ecosystem and Global Change National Observation and Research Station of Fujian Province, Sanming, 365000, China</t>
  </si>
  <si>
    <t>At the regional scale, substrate properties are the key factors driving litter decomposition rate. In this study, soil temperature was increased by buried heating cables to explore the impacts of climate warming on the physical and chemical properties in branch and leaf of Cunninghamia lanceolata litter. The results showed that after 5 years of soil warming (4℃), the contents of nitrogen (N), phosphorus (P) and water-soluble substance in branch litter increased by 35.2%, 40.8% and 7.6%, while that in leaf litter increased by 41.2%, 45.9% and 5.9%, respectively. The contents of carbon (C), cellulose and C/N in branch litter decreased by 5.1%, 11.6% and 28.8%, and in leaf litter decreased by 5.3%, 11.3% and 33.3%, respectively. Soil warming led to 29.8% increase in specific leaf area (SLA) and 40.7% decrease in tensile strength (LTS) of leaf litter. However, warming did not affect lignin content and pH value in both branch and leaf litter. 13C NMR and infrared spectrum analysis showed that the contents of amino acids, polysaccharides, polyphenols and aliphatic compounds in litter changed significantly after warming. Warming effect differed between litter organs, in that polysaccharides increased significantly only in leaf litter and the increase of amino acids in branch litter was greater than that in leaf litter. Overall, soil warming significantly changed the physical and chemical properties in C. lanceolata branch and leaf litter, which might accelerate the decomposition rate at the initial stage due to the increase of N, P contents and the decrease of LTS, but might decelerate the decomposition rate at the later stage due to an increase of complex polymers content in the litter. © 2022, Science Press. All right reserved.</t>
  </si>
  <si>
    <t>Litter; Physicochemical property; Soil warming; Subtropical Cunninghamia lanceolata plantation</t>
  </si>
  <si>
    <t>Amino Acids; Carbon; Cunninghamia; Plant Leaves; Soil; amino acid; carbon; decomposition; dicotyledon; leaf area index; leaf litter; physicochemical property; soil temperature; subtropical region; chemistry; Chinese fir; plant leaf; soil</t>
  </si>
  <si>
    <t>2-s2.0-85140383961</t>
  </si>
  <si>
    <t>Ovsepyan L.; Kurganova I.; Lopes de Gerenyu V.; Kuzyakov Y.</t>
  </si>
  <si>
    <t>Ovsepyan, Lilit (57200373118); Kurganova, Irina (6602108228); Lopes de Gerenyu, Valentin (6508215096); Kuzyakov, Yakov (57897824700)</t>
  </si>
  <si>
    <t>57200373118; 6602108228; 6508215096; 57897824700</t>
  </si>
  <si>
    <t>Conversion of cropland to natural vegetation boosts microbial and enzyme activities in soil</t>
  </si>
  <si>
    <t>10.1016/j.scitotenv.2020.140829</t>
  </si>
  <si>
    <t>https://www.scopus.com/inward/record.uri?eid=2-s2.0-85087948933&amp;doi=10.1016%2fj.scitotenv.2020.140829&amp;partnerID=40&amp;md5=2e1f8db8eef552d5c797a7b646e6153a</t>
  </si>
  <si>
    <t>Institute of Physicochemical and Biological Problems of Soil Science, Russian Academy of Sciences, Pushchino, 142290, Moscow Oblast, Russian Federation; University of Koblenz-Landau, Institute for Environmental Sciences, Landau, 76829, Germany; Dept. of Soil Science of Temperate Ecosystems, Dept. of Agricultural Soil Science, University of Göttingen, 37073, Germany; Agro-Technological Institute, RUDN University, Moscow, 117198, Russian Federation</t>
  </si>
  <si>
    <t>Ovsepyan L., Institute of Physicochemical and Biological Problems of Soil Science, Russian Academy of Sciences, Pushchino, 142290, Moscow Oblast, Russian Federation, University of Koblenz-Landau, Institute for Environmental Sciences, Landau, 76829, Germany; Kurganova I., Institute of Physicochemical and Biological Problems of Soil Science, Russian Academy of Sciences, Pushchino, 142290, Moscow Oblast, Russian Federation; Lopes de Gerenyu V., Institute of Physicochemical and Biological Problems of Soil Science, Russian Academy of Sciences, Pushchino, 142290, Moscow Oblast, Russian Federation; Kuzyakov Y., Dept. of Soil Science of Temperate Ecosystems, Dept. of Agricultural Soil Science, University of Göttingen, 37073, Germany, Agro-Technological Institute, RUDN University, Moscow, 117198, Russian Federation</t>
  </si>
  <si>
    <t>The trends of enzyme activities and litter chemistry after abandonment of arable soil and succession of natural vegetation were studied in a deciduous forest zone (Moscow region, Russia). The Luvic Phaeozem chronosequence included an arable field, 3 fields with increasing abandonment periods (7, 11, 35 years), and the soil under natural forest as a reference site (never used for cropland). The activities of four hydrolytic enzymes (β-glucosidase, cellobiohydrolase, β-galactosidase, chitinase) in the topsoil (0–5 cm) were compared with chemical functional groups of plant litter identified by 13C NMR spectra. The total enzyme activity increased 5-fold during 35 years of postagricultural restoration of arable soil. The share of C-cycle enzymes with “narrower” substrate specificity (cellobiohydrolase and chitinase) increased during 35 years from 19% to 42% of the total enzyme pool. We explain this gain by the increase in the diversity and recalcitrance of organic compounds in the plant litter from cropland to natural forest. Aromaticity index of plant litter built up remarkably: from 0.11 in the young abandoned land to 0.14–0.15 in the 35-year abandoned land and the reference site. The share of enzymes with a “narrower” substrate specificity correlated closely with the portions of aryl C, O-aryl C, and carbonyl C functional groups in plant litter. Accordingly, the succession of natural vegetation on abandoned cropland leads to strong diversification of the plant litter composition and a corresponding production of soil enzymes with “narrower” substrate specificity. © 2020</t>
  </si>
  <si>
    <t>Hydrolytic enzyme activity; Luvic Phaeozem; Organic and microbial carbon; Plant litter &lt;sup&gt;13&lt;/sup&gt;C NMR spectra; Postagricultural succession; Substrate specificity</t>
  </si>
  <si>
    <t>Carbon; China; Crops, Agricultural; Forests; Moscow; Russia; Soil; Soil Microbiology; Moscow [(ADS) Russian Federation]; Russian Federation; Enzyme activity; Forestry; Nuclear magnetic resonance spectroscopy; Substrates; Vegetation; beta galactosidase; beta glucosidase; cellulose 1,4 beta cellobiosidase; chitinase; carbon; Abandoned croplands; Aromaticity indices; Cellobiohydrolases; Chemical functional groups; Hydrolytic enzyme; Litter chemistry; Natural vegetation; Substrate specificity; agricultural land; enzyme activity; litter; microbial activity; organic compound; Phaeozem; soil microorganism; vegetation; arable land; Article; carbon nuclear magnetic resonance; chemical structure; chronosequence; cropland; ecosystem restoration; enzyme activity; enzyme specificity; forest; microbial activity; nonhuman; plant litter; priority journal; Russian Federation; soil chemistry; soil management; vegetation; China; crop; forest; microbiology; soil; Soils</t>
  </si>
  <si>
    <t>2-s2.0-85087948933</t>
  </si>
  <si>
    <t>Wan C.; Tian P.; Liu M.; Zhang G.; Zhang F.</t>
  </si>
  <si>
    <t>Wan, Caiyan (57210816661); Tian, Peixiu (57205072934); Liu, Mingsheng (57205330707); Zhang, Guangxian (55619297573); Zhang, Fengxiu (36703513000)</t>
  </si>
  <si>
    <t>57210816661; 57205072934; 57205330707; 55619297573; 36703513000</t>
  </si>
  <si>
    <t>Synthesis of a phosphorus˗nitrogen flame retardant endowing cotton with high whiteness and washability</t>
  </si>
  <si>
    <t>10.1016/j.indcrop.2019.111738</t>
  </si>
  <si>
    <t>https://www.scopus.com/inward/record.uri?eid=2-s2.0-85071565774&amp;doi=10.1016%2fj.indcrop.2019.111738&amp;partnerID=40&amp;md5=d44496666201ab8b70a1fa54d2723dee</t>
  </si>
  <si>
    <t>Institute of Bioorganic and Medicinal Chemistry, College of Chemistry and Chemical Engineering, Southwest University, No. 2 Tiansheng Street, Chongqing, 400715, China; College of Textile and Garments, Southwest University, Chongqing, 400715, China; Chongqing Engineering Research Center of Biomaterial Fiber and Modern Textile, Chongqing, 400715, China</t>
  </si>
  <si>
    <t>Wan C., Institute of Bioorganic and Medicinal Chemistry, College of Chemistry and Chemical Engineering, Southwest University, No. 2 Tiansheng Street, Chongqing, 400715, China; Tian P., Institute of Bioorganic and Medicinal Chemistry, College of Chemistry and Chemical Engineering, Southwest University, No. 2 Tiansheng Street, Chongqing, 400715, China; Liu M., Institute of Bioorganic and Medicinal Chemistry, College of Chemistry and Chemical Engineering, Southwest University, No. 2 Tiansheng Street, Chongqing, 400715, China; Zhang G., College of Textile and Garments, Southwest University, Chongqing, 400715, China, Chongqing Engineering Research Center of Biomaterial Fiber and Modern Textile, Chongqing, 400715, China; Zhang F., Institute of Bioorganic and Medicinal Chemistry, College of Chemistry and Chemical Engineering, Southwest University, No. 2 Tiansheng Street, Chongqing, 400715, China</t>
  </si>
  <si>
    <t>Cotton is the seed fiber of the Gossypium plant (from the Malvaceae family), which is one of the most important crops worldwide and is suitable for the application in clothes, furniture, and industrial fabrics areas. Combustible cotton easily triggers fire hazard. Thus, a phosphorous˗nitrogen flame retardant, ammonium salt of tris˗(hydroxymethyl)˗aminomethane˗penta(methylphosphonic acid) (ATPMPA) was synthesized to produce fire˗retardant cotton. The ATPMPA structure was characterized by nuclear magnetic resonance (1H NMR, 13C NMR, and 31P NMR) spectroscopy. ATPMPA flame˗retardant cotton was prepared by phosphate esterification between ATPMPA and the ˗OH groups of cotton cellulose. Scanning electron microscopy verified that the surface of the treated cotton fiber was not obviously changed. The flame retardantcy of cotton was tested using the LOI, vertical burning and cone calorimetry. The results revealed that the LOIs of the control cotton and treated cotton fabrics increased from 18.4% to 40.8%, 42.4%, and 43.6% after treated with 20 wt%, 30 wt% and 40 wt% flame retardant, respectively. After 50 laundering cycles (LCs), the LOIs of the treated cotton fabrics only decreased to 26.7%, 30.8%, and 32.3%, respectively, indicating that treated cottons obtained the superior flame retardancy and excellent washing resistance. Thermogravimetry (TG) analysis showed that the charring ability of the treated cotton was markedly improved. TG-IR result of treated cotton indicated that the decomposition temperature and the amount of volatile matter produced by the flame-retardant cotton were lower than that of control cotton. The whiteness of treated cotton sustains well. © 2019</t>
  </si>
  <si>
    <t>Cotton fabric; Durability; Flame retardant; Grafting reaction; Whiteness</t>
  </si>
  <si>
    <t>Durability; Flame Retardants; Gravimetry; Nitrogen; Nuclear Magnetic Resonance; Phosphorus; Thermal Analysis; Washing; Gossypium; Gossypium hirsutum; Malvaceae; Cotton fabrics; Durability; Flame resistance; Flame retardants; Laundering; Nitrogen; Nuclear magnetic resonance; Nuclear magnetic resonance spectroscopy; Phosphorus; Scanning electron microscopy; Seed; Thermogravimetric analysis; Cone calorimetry; Decomposition temperature; Flame retardancy; Grafting reactions; Industrial fabrics; Laundering cycles; Methylphosphonic acid; Whiteness; angiosperm; chemical reaction; cotton; crop residue; durability; flame retardant; nitrogen; phosphorus; washover; Cotton</t>
  </si>
  <si>
    <t>2-s2.0-85071565774</t>
  </si>
  <si>
    <t>Sumerskiy I.; Pranovich A.; Holmbom B.; Willför S.</t>
  </si>
  <si>
    <t>Sumerskiy, Ivan (25640019700); Pranovich, Andrey (6603427684); Holmbom, Bjarne (35569725100); Willför, Stefan (6701914870)</t>
  </si>
  <si>
    <t>25640019700; 6603427684; 35569725100; 6701914870</t>
  </si>
  <si>
    <t>Lignin and Other Aromatic Substances Released from Spruce Wood During Pressurized Hot-Water Extraction, Part 2: Structural Characterization</t>
  </si>
  <si>
    <t>Journal of Wood Chemistry and Technology</t>
  </si>
  <si>
    <t>10.1080/02773813.2014.990637</t>
  </si>
  <si>
    <t>https://www.scopus.com/inward/record.uri?eid=2-s2.0-84938522594&amp;doi=10.1080%2f02773813.2014.990637&amp;partnerID=40&amp;md5=d320784edddc236135e927a6639c6bd4</t>
  </si>
  <si>
    <t>Process Chemistry Centre, Laboratory of Wood and Paper Chemistry, Åbo Akademi University, Porthansgatan 3, Turku/Åbo, FI-20500, Finland</t>
  </si>
  <si>
    <t>Sumerskiy I., Process Chemistry Centre, Laboratory of Wood and Paper Chemistry, Åbo Akademi University, Porthansgatan 3, Turku/Åbo, FI-20500, Finland; Pranovich A., Process Chemistry Centre, Laboratory of Wood and Paper Chemistry, Åbo Akademi University, Porthansgatan 3, Turku/Åbo, FI-20500, Finland; Holmbom B., Process Chemistry Centre, Laboratory of Wood and Paper Chemistry, Åbo Akademi University, Porthansgatan 3, Turku/Åbo, FI-20500, Finland; Willför S., Process Chemistry Centre, Laboratory of Wood and Paper Chemistry, Åbo Akademi University, Porthansgatan 3, Turku/Åbo, FI-20500, Finland</t>
  </si>
  <si>
    <t>Extraction of ground spruce sapwood with pressurized hot water in an accelerated solvent extractor (ASE) at 170°C during 20, 60, and 100 min resulted in isolation of galactoglucomannans and aromatic substances, including lignin. The isolated lignin preparations were characterized by spectrometric (UV, FT-IR, 1H NMR, liquid and solid-state 13C NMR), chromatographic (RP-HPLC, HP-SEC, GC-FID, and GC-MS), conventional pyrolysis, thermally assisted hydrolysis, and methylation techniques in tandem with GC-MS, and classical wet chemistry (methoxyl groups, total and phenolic hydroxyl groups, derivatization followed by reductive cleavage - DFRC). The content of β-O-4 bonds in isolated lignins was similar to that in MWL and their proportion decreased with extraction time. The oxidation of isolated lignins and content of total hydroxyl groups were significantly increased with extraction time. The lignin structure underwent condensation and demethylation reactions during hot-water extraction. The induction of new phenylcoumaran substructures was proposed in isolated lignins. Copyright © 2015 Taylor &amp; Francis Group, LLC.</t>
  </si>
  <si>
    <t>Functional groups; hot-water extraction; lignin characterization; spruce wood; structural chemical analysis</t>
  </si>
  <si>
    <t>Extraction; Picea; Water; Wood; Alkylation; Aromatic compounds; Chemical analysis; Condensation reactions; Functional groups; Lignin; Water; Wood; Derivatization followed by reductive cleavage; Hot water extraction; Lignin characterizations; Phenolic hydroxyl group; Pressurized hot water extraction; Spruce wood; Structural characterization; Structural chemical analysis; Extraction</t>
  </si>
  <si>
    <t>2-s2.0-84938522594</t>
  </si>
  <si>
    <t>Sarker T.R.; Azargohar R.; Dalai A.K.; Venkatesh M.</t>
  </si>
  <si>
    <t>Sarker, Tumpa Rani (57211315087); Azargohar, Ramin (8964034300); Dalai, Ajay K. (7006817421); Venkatesh, Meda (57219927958)</t>
  </si>
  <si>
    <t>57211315087; 8964034300; 7006817421; 57219927958</t>
  </si>
  <si>
    <t>Physicochemical and Fuel Characteristics of Torrefied Agricultural Residues for Sustainable Fuel Production</t>
  </si>
  <si>
    <t>10.1021/acs.energyfuels.0c02121</t>
  </si>
  <si>
    <t>https://www.scopus.com/inward/record.uri?eid=2-s2.0-85096089797&amp;doi=10.1021%2facs.energyfuels.0c02121&amp;partnerID=40&amp;md5=579d9ad23947bacf75c91ee956ca629a</t>
  </si>
  <si>
    <t>Department of Chemical and Biological Engineering, University of Saskatchewan, Saskatoon, S7N 5A9, Canada; Department of Process Engineering, Memorial University of Newfoundland, St. John's, A1C 5S7, Canada</t>
  </si>
  <si>
    <t>Sarker T.R., Department of Chemical and Biological Engineering, University of Saskatchewan, Saskatoon, S7N 5A9, Canada; Azargohar R., Department of Process Engineering, Memorial University of Newfoundland, St. John's, A1C 5S7, Canada; Dalai A.K., Department of Chemical and Biological Engineering, University of Saskatchewan, Saskatoon, S7N 5A9, Canada; Venkatesh M., Department of Chemical and Biological Engineering, University of Saskatchewan, Saskatoon, S7N 5A9, Canada</t>
  </si>
  <si>
    <t>Torrefaction as a thermal pretreatment was conducted on oat hull, canola hull, and barley straw in a fixed-bed reactor at temperatures in the range of 220-300 °C and residence times of 30-60 min to study impacts of these two parameters on physicochemical and fuel properties of biomass. The chemical nature of torrefied biomass was analyzed by Fourier transform infrared spectroscopy (FTIR), X-ray diffraction, solid-state 13C nuclear magnetic resonance spectrometry (13C NMR), and X-ray photoelectron spectroscopy, while the morphology of the sample was analyzed by scanning electron microscopy (SEM) and Brunauer-Emmett-Teller (BET) analyses. The results indicated that torrefaction pretreatment significantly elevated the fuel ratio in all biomasses and reduced cellulose crystallinity. Thermogravimetric analysis (TGA) showed that significant decomposition of biomass occurred under the most severe conditions in the following order: canola hull, barley straw, and oat hull. A remarkable decrease in volatile matter and increase in fixed carbon content are also observed from the TGA curve for torrefied biomasses. 13C NMR and FTIR analysis of torrefied biomass samples demonstrated that the cross-linking, devolatilization, and carbonizing of biomass during the torrefaction process might be accountable for low mass yield. According to SEM results, a more fragmented and tubular structure was obtained at higher temperature because of thermal cracking and degradation of lignin, respectively, which made the biomass easy to grind. Inductively coupled plasma-mass spectrometry analysis showed that barley straw contains the highest amount of minerals (44.5 mg/g) followed by oat hull (15.5 mg/g) and canola hull (8.3 mg/g), when torrefied at 260 °C for 60 min. In addition, torrefaction significantly increases the alkaline and other essential element concentrations in torrefied samples. The BET surface area of torrefied biomass was found to be two to three times higher than that of raw biomass. Torrefied canola hull possesses the highest heating value (25.26 MJ/kg) followed by oat hull (23.31 MJ/kg) and barley straw (22.89 MJ/kg) torrefied at 300 °C. Torrefaction severely reduced the atomic ratio of C/H and O/H. Consequently, the equilibrium moisture content and moisture uptake rate of torrefied biomass decreased significantly and thus increased hydrophobicity. Thus, it is evident that torrefaction is an efficient pretreatment method for enhancing the quality of solid biomass as fuel. © 2020 American Chemical Society. All rights reserved.</t>
  </si>
  <si>
    <t>Alkalinity; Biomass; Chemical Analysis; Chemical Reactors; Crystallinity; Esca; Fuels; Gravimetry; Thermal Analysis; X Ray Spectroscopy; Alkalinity; Biomass; Chemical analysis; Chemical reactors; Crystallinity; Fourier transform infrared spectroscopy; Fuels; Inductively coupled plasma; Mass spectrometry; Moisture; Morphology; Nuclear magnetic resonance; Nuclear magnetic resonance spectroscopy; Physicochemical properties; Scanning electron microscopy; Straw; X ray photoelectron spectroscopy; Cellulose crystallinity; Equilibrium moisture contents; Essential elements; Fuel characteristics; Mass spectrometry analysis; Pretreatment methods; Thermal pre-treatment; Tubular structures; Thermogravimetric analysis</t>
  </si>
  <si>
    <t>2-s2.0-85096089797</t>
  </si>
  <si>
    <t>Shrestha B.; Le Brech Y.; Ghislain T.; Leclerc S.; Carré V.; Aubriet F.; Hoppe S.; Marchal P.; Pontvianne S.; Brosse N.; Dufour A.</t>
  </si>
  <si>
    <t>Shrestha, Binod (56970755500); Le Brech, Yann (56242178600); Ghislain, Thierry (15049238400); Leclerc, Sébastien (24483532400); Carré, Vincent (35232283100); Aubriet, Frédéric (6602183292); Hoppe, Sandrine (7004064487); Marchal, Philippe (7005273770); Pontvianne, Steve (23474314000); Brosse, Nicolas (6603382062); Dufour, Anthony (23060378200)</t>
  </si>
  <si>
    <t>56970755500; 56242178600; 15049238400; 24483532400; 35232283100; 6602183292; 7004064487; 7005273770; 23474314000; 6603382062; 23060378200</t>
  </si>
  <si>
    <t>A Multitechnique Characterization of Lignin Softening and Pyrolysis</t>
  </si>
  <si>
    <t>10.1021/acssuschemeng.7b01130</t>
  </si>
  <si>
    <t>https://www.scopus.com/inward/record.uri?eid=2-s2.0-85027238384&amp;doi=10.1021%2facssuschemeng.7b01130&amp;partnerID=40&amp;md5=04e6f7257303bdc37cef2000fb9e4918</t>
  </si>
  <si>
    <t>LRGP, CNRS, Université de Lorraine, ENSIC, 1 rue Grandville, 54000, France; LEMTA, CNRS, Université de Lorraine, 2 avenue de la Forêt de Haye, Vandœuvre-lès Nancy, 54518, France; LCPA2MC, ICPM, Université de Lorraine, 1 Boulevard Dominique François Arago, Metz, 57000, France; Faculté des Sciences et Technologies, LERMAB, Université de Lorraine, Boulevard des Aiguillettes, Vandœuvre-lès Nancy, 54500, France</t>
  </si>
  <si>
    <t>Shrestha B., LRGP, CNRS, Université de Lorraine, ENSIC, 1 rue Grandville, 54000, France; Le Brech Y., LRGP, CNRS, Université de Lorraine, ENSIC, 1 rue Grandville, 54000, France; Ghislain T., LRGP, CNRS, Université de Lorraine, ENSIC, 1 rue Grandville, 54000, France; Leclerc S., LEMTA, CNRS, Université de Lorraine, 2 avenue de la Forêt de Haye, Vandœuvre-lès Nancy, 54518, France; Carré V., LCPA2MC, ICPM, Université de Lorraine, 1 Boulevard Dominique François Arago, Metz, 57000, France; Aubriet F., LCPA2MC, ICPM, Université de Lorraine, 1 Boulevard Dominique François Arago, Metz, 57000, France; Hoppe S., LRGP, CNRS, Université de Lorraine, ENSIC, 1 rue Grandville, 54000, France; Marchal P., LRGP, CNRS, Université de Lorraine, ENSIC, 1 rue Grandville, 54000, France; Pontvianne S., LRGP, CNRS, Université de Lorraine, ENSIC, 1 rue Grandville, 54000, France; Brosse N., Faculté des Sciences et Technologies, LERMAB, Université de Lorraine, Boulevard des Aiguillettes, Vandœuvre-lès Nancy, 54500, France; Dufour A., LRGP, CNRS, Université de Lorraine, ENSIC, 1 rue Grandville, 54000, France</t>
  </si>
  <si>
    <t>The understanding of lignin softening and pyrolysis is important for developing lignocellulosic biorefinery in order to produce carbon fibers, polymers additives, green aromatics, or biofuels. Protobind lignin (produced by soda pulping of a wheat straw) was characterized by thermogravimetry, calorimetry (for glass transition temperature and heat of pyrolysis reactions), in situ 1H NMR (for the analysis of the mobility of protons upon lignin thermal conversion), and solution-state 13C and 31P NMR (determination of functional groups in lignin). In situ rheology reveals the real-time viscoelastic behavior of lignin as a function of temperature. Upon heating, lignin undergoes softening, through glass transition overlapped with depolymerization, and is followed by the solidification of the softened material by cross-linking reactions. The lignin residues were quenched within the rheometer at the midpoint temperatures of softening and solidification regions and were further analyzed by elemental analysis, GPC-UV of acetylated THF soluble fractions, FTIR, solid 13C NMR, and laser desorption ionization (LDI) combined with very high-resolution mass spectrometry (HRMS). We present the first report on lignin biochars analysis by LDI-HRMS. NMR and FTIR analyses provide the evolution of functional moieties in lignin residues. 13C NMR, GPC-UV, and LDI FTICRMS analyses depict the depolymerization mechanism combined with cross-linking and demethoxylation reactions. An overall physical and chemical mechanism for the thermal conversion of alkali lignin is proposed based on these complementary analyses. © 2017 American Chemical Society.</t>
  </si>
  <si>
    <t>char; lignin; processing; softening; thermochemical</t>
  </si>
  <si>
    <t>Char; Lignins; Processing; Softening; Temperature; Chemical analysis; Crosslinking; Glass; Glass transition; Mass spectrometry; Processing; Pyrolysis; Solidification; Thermogravimetric analysis; char; Complementary analysis; Crosslinking reaction; Laser desorption ionization; Multi-technique characterization; softening; thermochemical; Visco-elastic behaviors; Lignin</t>
  </si>
  <si>
    <t>2-s2.0-85027238384</t>
  </si>
  <si>
    <t>Bonanomi G.; Zotti M.; Idbella M.; Mazzoleni S.; Abd-ElGawad A.M.</t>
  </si>
  <si>
    <t>Bonanomi, Giuliano (9635236500); Zotti, Maurizio (56890927700); Idbella, Mohamed (57211626039); Mazzoleni, Stefano (24348390800); Abd-ElGawad, Ahmed M. (57210739973)</t>
  </si>
  <si>
    <t>9635236500; 56890927700; 57211626039; 24348390800; 57210739973</t>
  </si>
  <si>
    <t>https://www.scopus.com/inward/record.uri?eid=2-s2.0-85101325863&amp;doi=10.1016%2fj.scitotenv.2021.145942&amp;partnerID=40&amp;md5=81f269b8cc00bdafc0f83dde04466a01</t>
  </si>
  <si>
    <t>Department of Agricultural Sciences, University of Naples Federico II, via Università 100, Portici, 80055, NA, Italy; Task Force on Microbiome Studies, University of Naples Federico II, Naples, Italy; Biosciences laboratory, Faculty of Sciences and Techniques, Hassan II university of Casablanca, Morocco; Plant Production Department, College of Food &amp; Agriculture Sciences, King Saud University, P.O. Box 2460, Riyadh, 11451, Saudi Arabia; Department of Botany, Faculty of Sciences, Mansoura University, Mansoura, 35516, Egypt</t>
  </si>
  <si>
    <t>Bonanomi G., Department of Agricultural Sciences, University of Naples Federico II, via Università 100, Portici, 80055, NA, Italy, Task Force on Microbiome Studies, University of Naples Federico II, Naples, Italy; Zotti M., Department of Agricultural Sciences, University of Naples Federico II, via Università 100, Portici, 80055, NA, Italy; Idbella M., Department of Agricultural Sciences, University of Naples Federico II, via Università 100, Portici, 80055, NA, Italy, Biosciences laboratory, Faculty of Sciences and Techniques, Hassan II university of Casablanca, Morocco; Mazzoleni S., Department of Agricultural Sciences, University of Naples Federico II, via Università 100, Portici, 80055, NA, Italy, Task Force on Microbiome Studies, University of Naples Federico II, Naples, Italy; Abd-ElGawad A.M., Plant Production Department, College of Food &amp; Agriculture Sciences, King Saud University, P.O. Box 2460, Riyadh, 11451, Saudi Arabia, Department of Botany, Faculty of Sciences, Mansoura University, Mansoura, 35516, Egypt</t>
  </si>
  <si>
    <t>Having a pivotal role in biogeochemical cycles, litter decomposition affects plant growth and regeneration by inducing the release of allelochemicals. The aim of this study was to assess the role of the microbiota in modulating the allelopathic effects of freshly fallen and decomposed leaf litter. To disentangle the chemical and microbial effects, bioassays were carried out on four target plants in sterile and non-sterile conditions. All litter types were characterized by carbon-13 cross polarization magic-angle spinning nuclear magnetic resonance (13C-CPMAS NMR) spectroscopy, and the associated fungal and bacterial microbiota were described by next-generation sequencing. When the litter extract was sterilized, freshly fallen litter severely inhibited the plant root growth, but during decomposition, the allelopathic effect rapidly decreased. Root growth was negatively correlated with extractable carbon and positively correlated with parameters associated with tissue lignification. In non-sterile conditions, the living microbiota modulated the leaf litter allelopathic effects of mitigation (26.5% of cases) and exacerbation (26.6% of cases). The mitigation effect was more frequent and intense in stressful conditions, i.e., highly phytotoxic freshly fallen litter, than in benign environments, i.e., decomposed litter. Finally, we identified specific bacterial and fungal operational taxonomic units (OTUs) that could be involved in the mediation of the litter allelopathic effect. This study highlights the importance of studying allelopathy in both sterile conditions and in the presence of a living microbiota to assess the role of litter chemistry and the potential impact of plant detritus on the agro-ecosystem and natural plant communities. © 2021 Elsevier B.V.</t>
  </si>
  <si>
    <t>&lt;sup&gt;13&lt;/sup&gt;C CPMAS NMR; C/N; Lignin/N; Litter chemistry; Microbial diversity</t>
  </si>
  <si>
    <t>Allelopathy; Bacteria; Ecosystem; Fungi; Microbiota; Plant Leaves; Plants; Bacteria (microorganisms); Microbiota; Biogeochemistry; Biology; Carbon; Decomposition; Ecology; Nuclear magnetic resonance spectroscopy; carbon; lignin; Allelopathic effects; Biogeochemical cycle; Cross polarization magic-angle spinnings; Litter decomposition; Mitigation effects; Next-generation sequencing; Non-sterile condition; Operational taxonomic units; allelopathy; bacterium; bioassay; carbon; chemistry; fungus; lignin; litter; nitrogen; nuclear magnetic resonance; Acanthus mollis; Acidobacteria; Actinobacteria; allelopathy; Arabidopsis thaliana; Article; Bacteroidetes; bioassay; carbon 13 cross polarization magic angle spinning nuclear magnetic resonance spectroscopy; carbon nitrogen ratio; chemistry; controlled study; Coronilla emerus; decomposition; Fagus sylvatica; Festuca drymeia; Firmicutes; Fraxinus ornus; fungal community; high throughput sequencing; ivy; leaf litter; Lepidium sativum; lignification; litter chemistry; microbial community; microflora; nonhuman; nuclear magnetic resonance spectroscopy; operational taxonomic unit; Pinus halepensis; plant; plant root; Populus nigra; Quercus ilex; Robinia pseudoacacia; root growth; root length; species composition; taxonomy; white clover; allelopathy; bacterium; ecosystem; fungus; plant leaf; Magic angle spinning</t>
  </si>
  <si>
    <t>2-s2.0-85101325863</t>
  </si>
  <si>
    <t>Journal of Plant Nutrition and Soil Science</t>
  </si>
  <si>
    <t>https://www.scopus.com/inward/record.uri?eid=2-s2.0-85018263995&amp;doi=10.1002%2fjpln.201600542&amp;partnerID=40&amp;md5=a55c472f8997cd246885ef9c69a9545f</t>
  </si>
  <si>
    <t>Technical University of Munich, Lehrstuhl für Bodenkunde, TUM School of Life Sciences Weihenstephan, Freising-Weihenstephan, 85354, Germany; University of Bonn, Institute for Crop Science and Resource Conservation (INRES) Soil Science and Soil Ecology, Bonn, 53115, Germany; CAS Chinese Academy of Sciences, The Institute of Soil Science, Nanjing, 210008, China; University of Brawijaya, Faculty of Agriculture, Jl. Veteran, Malang, 65145, Indonesia; Technical University of Munich, Institute for Advanced Study, Lichtenbergstrasse 2a, Garching, 85748, Germany</t>
  </si>
  <si>
    <t>Urbanski L., Technical University of Munich, Lehrstuhl für Bodenkunde, TUM School of Life Sciences Weihenstephan, Freising-Weihenstephan, 85354, Germany; Kölbl A., Technical University of Munich, Lehrstuhl für Bodenkunde, TUM School of Life Sciences Weihenstephan, Freising-Weihenstephan, 85354, Germany; Lehndorff E., University of Bonn, Institute for Crop Science and Resource Conservation (INRES) Soil Science and Soil Ecology, Bonn, 53115, Germany; Houtermans M., University of Bonn, Institute for Crop Science and Resource Conservation (INRES) Soil Science and Soil Ecology, Bonn, 53115, Germany; Schad P., Technical University of Munich, Lehrstuhl für Bodenkunde, TUM School of Life Sciences Weihenstephan, Freising-Weihenstephan, 85354, Germany; Zhang G.-L., CAS Chinese Academy of Sciences, The Institute of Soil Science, Nanjing, 210008, China; Utami S.R., University of Brawijaya, Faculty of Agriculture, Jl. Veteran, Malang, 65145, Indonesia; Kögel-Knabner I., Technical University of Munich, Lehrstuhl für Bodenkunde, TUM School of Life Sciences Weihenstephan, Freising-Weihenstephan, 85354, Germany, Technical University of Munich, Institute for Advanced Study, Lichtenbergstrasse 2a, Garching, 85748, Germany</t>
  </si>
  <si>
    <t>Paddy soil management is generally thought to promote the accumulation of soil organic matter (SOM) and specifically lignin. Lignin is considered particularly susceptible to accumulation under these circumstances because of the recalcitrance of its aromatic structure to biodegradation under anaerobic conditions (i.e., during inundation of paddy fields). The present study investigates the effect of paddy soil management on SOM composition in comparison to nearby agricultural soils that are not used for rice production (non-paddy soils). Soil types typically used for rice cultivation were selected, including Alisol, Andosol and Vertisol sites in Indonesia (humid tropical climate of Java) and an Alisol site in China (humid subtropical climate, Jiangxi province). These soil types represent a range of soil properties to be expected in Asian paddy fields. All upper-most A horizons were analysed for their SOM composition by solid-state 13C nuclear magnetic resonance (NMR) spectroscopy and for lignin-derived phenols by the CuO oxidation method. The SOM composition was similar for all of the above named parent soil types (non-paddy soils) and was also not affected by paddy soil management. A substantial proportion (up to 23%) of the total aryl-carbon in some paddy and non-paddy soils was found to originate from condensed aromatic-carbon (e.g., charcoal). This may be attributed to the burning of crop residues. On average, the proportion of lignin was low and made up 20% of the total SOM, and showed no differences between straw, particulate organic matter (POM), and the bulk soil material. The results from CuO oxidation are consistent with the data obtained from solid-state 13C NMR spectroscopy. The extraction of lignin-derived phenols revealed low VSC (vanillyl, syringyl, cinnamyl) values for all investigated soils in a range (4 to 12 g kg−1 OC) that was typical for agricultural soils. In comparison to adjacent non-paddy soils, the data do not provide evidence for a substantial accumulation of phenolic lignin-derived structures in the paddy soils, even for those characterized by higher organic carbon (OC) contents (e.g., Andosol- and Alisol (China)-derived paddy soils). We conclude that the properties of the parent soil types are more important for the lignin content of the soils than the effect of paddy management itself. © 2017 WILEY-VCH Verlag GmbH &amp; Co. KGaA, Weinheim</t>
  </si>
  <si>
    <t>Alisol; Andosol; Anthrosol; lignin-derived phenols; rice cultivation; soil organic matter composition; solid-state &lt;sup&gt;13&lt;/sup&gt;C NMR spectroscopy; Vertisol</t>
  </si>
  <si>
    <t>2-s2.0-85018263995</t>
  </si>
  <si>
    <t>Almeida L.F.J.; Souza I.F.; Hurtarte L.C.C.; Teixeira P.P.C.; Inagaki T.M.; Silva I.R.; Mueller C.W.</t>
  </si>
  <si>
    <t>Almeida, Luís F.J. (56890544500); Souza, Ivan F. (57188551217); Hurtarte, Luís C.C. (57193501313); Teixeira, Pedro P.C. (58119774200); Inagaki, Thiago M. (54789696600); Silva, Ivo R. (57213659731); Mueller, Carsten W. (35181835200)</t>
  </si>
  <si>
    <t>56890544500; 57188551217; 57193501313; 58119774200; 54789696600; 57213659731; 35181835200</t>
  </si>
  <si>
    <t>https://www.scopus.com/inward/record.uri?eid=2-s2.0-85150813745&amp;doi=10.1016%2fj.geoderma.2023.116404&amp;partnerID=40&amp;md5=a061be870685920f01098e48c2f91a95</t>
  </si>
  <si>
    <t>Departamento de Solos, Avenida P.H. Rolfs, s/n Campus Universitário, Universidade Federal de Viçosa, MG, Viçosa, CEP 36570-900, Brazil; European Synchrotron Radiation Facility, Beamline ID21, Grenoble, 38100, France; Chair of Soil Science, School of Life Sciences, Technical University of Munich, Emil-Ramann-Strasse 2, Freising, 85354, Germany; Department of Geosciences and Natural Resource Management, University of Copenhagen, Øster Voldgade 10, Copenhagen K, DK-1350, Denmark; Norwegian Institute of Bioeconomy Research (NIBIO), Department of Biogeochemistry and Soil Quality, Høgskoleveien 7, 1430 Ås, Norway</t>
  </si>
  <si>
    <t>Almeida L.F.J., Departamento de Solos, Avenida P.H. Rolfs, s/n Campus Universitário, Universidade Federal de Viçosa, MG, Viçosa, CEP 36570-900, Brazil; Souza I.F., Departamento de Solos, Avenida P.H. Rolfs, s/n Campus Universitário, Universidade Federal de Viçosa, MG, Viçosa, CEP 36570-900, Brazil; Hurtarte L.C.C., European Synchrotron Radiation Facility, Beamline ID21, Grenoble, 38100, France; Teixeira P.P.C., Chair of Soil Science, School of Life Sciences, Technical University of Munich, Emil-Ramann-Strasse 2, Freising, 85354, Germany; Inagaki T.M., Chair of Soil Science, School of Life Sciences, Technical University of Munich, Emil-Ramann-Strasse 2, Freising, 85354, Germany, Norwegian Institute of Bioeconomy Research (NIBIO), Department of Biogeochemistry and Soil Quality, Høgskoleveien 7, 1430 Ås, Norway; Silva I.R., Departamento de Solos, Avenida P.H. Rolfs, s/n Campus Universitário, Universidade Federal de Viçosa, MG, Viçosa, CEP 36570-900, Brazil; Mueller C.W., Chair of Soil Science, School of Life Sciences, Technical University of Munich, Emil-Ramann-Strasse 2, Freising, 85354, Germany, Department of Geosciences and Natural Resource Management, University of Copenhagen, Øster Voldgade 10, Copenhagen K, DK-1350, Denmark</t>
  </si>
  <si>
    <t>The molecular diversity of the source substrate has been regarded as a significant controller of the proportion of plant material that is either mineralized or incorporated into soil organic matter (SOM). However, quantitative parameters to express substrate molecular diversity remain elusive. In this research, we fractionated leaves, twigs, bark, and root tissues of 13C-enriched eucalypt seedlings into hot water extractables (HWE), total solvent (acetone) extractables (TSE), a cellulosic fraction (CF), and the acid unhydrolyzable residue (AUR). We used 13C NMR spectroscopy to obtain a molecular diversity index (MDI) based on the relative abundance of carbohydrate, protein, lignin, lipid, and carbonyl functional groups within the biochemical fractions. Subsequently, we obtained artificial plant organs containing fixed proportions (25%) of their respective biochemical fractions to be incubated with soil material obtained from a Haplic Ferralsol for 200-days, under controlled temperature (25 ± 1 °C) and moisture adjusted to 70–80% of the soil water holding capacity. Our experimental design was a randomized complete block design, arranged according to a factorial scheme including 4 plant organs, 4 biochemical fractions, and 3 blocks as replicates. During the incubation, we assessed the evolution of CO2 from the microcosms after 1, 2, 3, 4, 7, 10, 13, 21, 28, 38, 45, 70, 80, 92, 112, 148, 178 and 200 days from the start of the incubation. After the incubation, soil subsamples were submitted to a density fractionation to separate the light fraction of SOM (LFOM) i.e., with density &lt;1.8 g cm−3. The heavy fraction remaining was submitted to wet-sieving yielding the sand-sized SOM (SSOM) and the mineral-associated SOM (MAOM), with particle-size greater and smaller than 53 µm, respectively. We found that HWE and AUR exhibited comparatively higher MDIs than the TSE and CF. During the incubation, HWE and CF were the primary sources of 13C-CO2 from all plant organs and after 92 days, the respiration of the TSE of bark and roots increased. Otherwise, the AUR contributed the least for the release of 13C-CO2. There were no significant relationships between the MDI and the amount of 13C transferred into the LFOM or SSOM. Otherwise, the transfer of 13C into the MAOM increased as a linear-quadratic function of MDI, which in turn was negatively correlated with the total 13C-CO2 loss. Overall, the MDI exerted a stronger control on the 13C-labeled MAOM than on 13C-CO2 emissions, highlighting the need to improve our ability to distinguish and quantify direct plant inputs from those of microbial origin entering soil C pools. © 2023 The Authors</t>
  </si>
  <si>
    <t>&lt;sup&gt;13&lt;/sup&gt;C; &lt;sup&gt;13&lt;/sup&gt;C-CP/MAS-NMR spectroscopy; Microbial respiration; Molecular diversity; Proximate analysis; Substrate biochemistry</t>
  </si>
  <si>
    <t>Acetone; Biochemistry; Carbon Dioxide; Fractions; Particle Size; Plants; Tissue; Acetone; Biochemistry; Nuclear magnetic resonance spectroscopy; Particle size; Particle size analysis; Plants (botany); Soil moisture; Tissue; Tissue engineering; 13C; 13C-CP/MAS-NMR spectroscopy; Diversity index; Extractables; MAS-NMR spectroscopy; Microbial respiration; Molecular diversity; Proximate analysis; Soil organic matters; Substrate biochemistry; biochemistry; carbon isotope; evergreen tree; microbial activity; molecular analysis; nuclear magnetic resonance; seedling; soil organic matter; spectroscopy; Carbon dioxide</t>
  </si>
  <si>
    <t>All Open Access; Hybrid Gold Open Access</t>
  </si>
  <si>
    <t>2-s2.0-85150813745</t>
  </si>
  <si>
    <t>Li Y.; Li Y.; Chang S.X.; Liang X.; Qin H.; Chen J.; Xu Q.</t>
  </si>
  <si>
    <t>Li, Yongchun (55444259200); Li, Yongfu (36068637000); Chang, Scott X. (7405608250); Liang, Xue (57188551013); Qin, Hua (55437507600); Chen, Junhui (55772577900); Xu, Qiufang (8875804300)</t>
  </si>
  <si>
    <t>55444259200; 36068637000; 7405608250; 57188551013; 55437507600; 55772577900; 8875804300</t>
  </si>
  <si>
    <t>Linking soil fungal community structure and function to soil organic carbon chemical composition in intensively managed subtropical bamboo forests</t>
  </si>
  <si>
    <t>10.1016/j.soilbio.2016.12.024</t>
  </si>
  <si>
    <t>https://www.scopus.com/inward/record.uri?eid=2-s2.0-85007493447&amp;doi=10.1016%2fj.soilbio.2016.12.024&amp;partnerID=40&amp;md5=f32d8a5995953214714433f32c084ffe</t>
  </si>
  <si>
    <t>The Nurturing Station for the State Key Laboratory of Subtropical Silviculture, Zhejiang A &amp; F University, Lin'an, 311300, China; Zhejiang Provincial Key Laboratory of Carbon Cycling in Forest Ecosystems and Carbon Sequestration, Zhejiang A &amp; F University, Lin'an, 311300, China; Department of Renewable Resources, University of Alberta, 442 Earth Sciences Building, Edmonton, T6G 2E3, AB, Canada</t>
  </si>
  <si>
    <t>Li Y., The Nurturing Station for the State Key Laboratory of Subtropical Silviculture, Zhejiang A &amp; F University, Lin'an, 311300, China, Zhejiang Provincial Key Laboratory of Carbon Cycling in Forest Ecosystems and Carbon Sequestration, Zhejiang A &amp; F University, Lin'an, 311300, China; Li Y., The Nurturing Station for the State Key Laboratory of Subtropical Silviculture, Zhejiang A &amp; F University, Lin'an, 311300, China, Zhejiang Provincial Key Laboratory of Carbon Cycling in Forest Ecosystems and Carbon Sequestration, Zhejiang A &amp; F University, Lin'an, 311300, China; Chang S.X., Department of Renewable Resources, University of Alberta, 442 Earth Sciences Building, Edmonton, T6G 2E3, AB, Canada; Liang X., Zhejiang Provincial Key Laboratory of Carbon Cycling in Forest Ecosystems and Carbon Sequestration, Zhejiang A &amp; F University, Lin'an, 311300, China; Qin H., The Nurturing Station for the State Key Laboratory of Subtropical Silviculture, Zhejiang A &amp; F University, Lin'an, 311300, China, Zhejiang Provincial Key Laboratory of Carbon Cycling in Forest Ecosystems and Carbon Sequestration, Zhejiang A &amp; F University, Lin'an, 311300, China; Chen J., Zhejiang Provincial Key Laboratory of Carbon Cycling in Forest Ecosystems and Carbon Sequestration, Zhejiang A &amp; F University, Lin'an, 311300, China; Xu Q., The Nurturing Station for the State Key Laboratory of Subtropical Silviculture, Zhejiang A &amp; F University, Lin'an, 311300, China, Zhejiang Provincial Key Laboratory of Carbon Cycling in Forest Ecosystems and Carbon Sequestration, Zhejiang A &amp; F University, Lin'an, 311300, China</t>
  </si>
  <si>
    <t>Intensive forest management practices such as organic mulching and heavy fertilization can affect soil microbial composition and function, and soil organic carbon (SOC) forms. However, the linkage between soil microbial community composition and SOC forms is poorly understood in bamboo (Phyllostachys praecox) plantations under intensive management (mulching and fertilization). We examined the relationship between SOC (solid state 13C NMR) and fungal community compositions (real-time PCR, terminal restriction fragment length polymorphism, and clone library) in a chronosequence of intensively managed bamboo plantations (0, 1, 6, 10, and 15 years of stand age). The fungal community composition (internal transcribed spacer, ITS) and function (cellobiohydrolases, cbhI) and C forms in the top- (0–20) and subsoils (20–40 cm) were determined as fungi dominate cellulose (the main component of plant residues) decomposition in the soil. Soil fungal abundance (copy number of 18S rRNA) was positively correlated to O-alkyl C and aromatic C while negatively correlated to alkyl-C and carbonyl C concentrations. The alkyl C was the most influential SOC fraction on fungal community composition before intensive plantation management was applied, while O-alkyl C was the most influential C-form after more than 5 years of intensive management. The alkyl C, O-alkyl C, aromatic C and carbonyl C together explained 63.2 and 54.2% of the variations in total fungal composition in the top- and subsoils, respectively. Saprotrophic or cellulose-degrading species, mainly Mortierellales sp., Trichoderma sp. and Scheffersomyces sp., dominated the fungal community and the dominance increased with increasing plantation age (combined effects of stand age and duration of intensive management). The increased O-alkyl C concentration caused by increased plantation age explained shifts in the cbhI-containing community composition. Both the cbhI abundance and readily oxidizable C concentration increased with increasing plantation age in the topsoil but not in the subsoil. We conclude that in the intensively managed bamboo plantations changes in organic C forms were closely linked to changes in soil fungal community composition; such linkages have implications for soil nutrient cycling and C transformation in the plantation ecosystem. © 2016 Elsevier Ltd</t>
  </si>
  <si>
    <t>&lt;sup&gt;13&lt;/sup&gt;C NMR; Bamboo forest; Cellulose-degrading fungi; Fungal community; Intensive management; Soil organic carbon</t>
  </si>
  <si>
    <t>Bamboo; Chemical Composition; Concentration; Ecosystems; Fertilization; Fungi; Soil; Fungi; Mortierellales; Phyllostachys praecox; Trichoderma; Aromatic compounds; Bamboo; Biodegradation; Cellulose; Forestry; Organic carbon; Polymerase chain reaction; RNA; Soils; Bamboo forests; Fungal community; Fungal community compositions; Intensive management; Intensive plantation management; Soil microbial community compositions; Soil organic carbon; Terminal restriction fragment length polymorphisms; abundance; bamboo; carbon isotope; cellulose; chemical composition; chronosequence; community composition; dominance; fertilizer application; forest management; fungus; mulching; nuclear magnetic resonance; plantation forestry; soil carbon; subtropical region; Fungi</t>
  </si>
  <si>
    <t>2-s2.0-85007493447</t>
  </si>
  <si>
    <t>Bonanomi G.; Ippolito F.; Cesarano G.; Nanni B.; Lombardi N.; Rita A.; Saracino A.; Scala F.</t>
  </si>
  <si>
    <t>Bonanomi, Giuliano (9635236500); Ippolito, Francesca (56801550000); Cesarano, Gaspare (56497850200); Nanni, Bruno (7801350441); Lombardi, Nadia (55258098000); Rita, Angelo (56383791600); Saracino, Antonio (7003735120); Scala, Felice (57219712037)</t>
  </si>
  <si>
    <t>9635236500; 56801550000; 56497850200; 7801350441; 55258098000; 56383791600; 7003735120; 57219712037</t>
  </si>
  <si>
    <t>Biochar as plant growth promoter: Better off alone or mixed with organic amendments?</t>
  </si>
  <si>
    <t>https://www.scopus.com/inward/record.uri?eid=2-s2.0-85030838985&amp;doi=10.3389%2ffpls.2017.01570&amp;partnerID=40&amp;md5=a169f87bc9cb6d221620a534b19a789f</t>
  </si>
  <si>
    <t>Dipartimento di Agraria, University of Naples Federico II, Portici, Italy; School of Agricultural, Forestry, Food and Environmental Science, University of Basilicata, Potenza, Italy</t>
  </si>
  <si>
    <t>Bonanomi G., Dipartimento di Agraria, University of Naples Federico II, Portici, Italy; Ippolito F., Dipartimento di Agraria, University of Naples Federico II, Portici, Italy; Cesarano G., Dipartimento di Agraria, University of Naples Federico II, Portici, Italy; Nanni B., Dipartimento di Agraria, University of Naples Federico II, Portici, Italy; Lombardi N., Dipartimento di Agraria, University of Naples Federico II, Portici, Italy; Rita A., School of Agricultural, Forestry, Food and Environmental Science, University of Basilicata, Potenza, Italy; Saracino A., Dipartimento di Agraria, University of Naples Federico II, Portici, Italy; Scala F., Dipartimento di Agraria, University of Naples Federico II, Portici, Italy</t>
  </si>
  <si>
    <t>Biochar is nowadays largely used as a soil amendment and is commercialized worldwide. However, in temperate agro-ecosystems the beneficial effect of biochar on crop productivity is limited, with several studies reporting negative crop responses. In this work, we studied the effect of 10 biochar and 9 not pyrogenic organic amendments (NPOA), using pure and in all possible combinations on lettuce growth (Lactuca sativa). Organic materials were characterized by13C-CPMAS NMR spectroscopy and elemental analysis (pH, EC, C, N, C/N and H/C ratios). Pure biochars and NPOAs have variable effects, ranging from inhibition to strong stimulation on lettuce growth. For NPOAs, major inhibitory effects were found with N poor materials characterized by high C/N and H/C ratio. Among pure biochars, instead, those having a low H/C ratio seem to be the best for promoting plant growth. When biochars and organic amendments were mixed, non-additive interactions, either synergistic or antagonistic, were prevalent. However, the mixture effect on plant growth was mainly dependent on the chemical quality of NPOAs, while biochar chemistry played a secondary role. Synergisms were prevalent when N rich and lignin poor materials were mixed with biochar. On the contrary, antagonistic interactions occurred when leaf litter or woody materials were mixed with biochar. Further research is needed to identify the mechanisms behind the observed non-additive effects and to develop biochar-organic amendment combinations that maximize plant productivity in different agricultural systems. © 2017 Bonanomi, Ippolito, Cesarano, Nanni, Lombardi, Rita, Saracino and Scala.</t>
  </si>
  <si>
    <t xml:space="preserve">         &lt;sup&gt;13&lt;/sup&gt;C CPMAS NMR; C/N ratio; Crop productivity; N content; Organic amendment; Organic matter quality; Terra preta</t>
  </si>
  <si>
    <t>2-s2.0-85030838985</t>
  </si>
  <si>
    <t>Kaal J.; Serrano O.; Martínez Cortizas A.; Baldock J.A.; Lavery P.S.</t>
  </si>
  <si>
    <t>Kaal, J. (16238702100); Serrano, O. (25655253200); Martínez Cortizas, Antonio (58124359500); Baldock, Jeffrey A. (7003626351); Lavery, Paul S. (7004269276)</t>
  </si>
  <si>
    <t>16238702100; 25655253200; 58124359500; 7003626351; 7004269276</t>
  </si>
  <si>
    <t>Millennial-scale changes in the molecular composition of Posidonia australis seagrass deposits: Implications for Blue Carbon sequestration</t>
  </si>
  <si>
    <t>10.1016/j.orggeochem.2019.07.007</t>
  </si>
  <si>
    <t>https://www.scopus.com/inward/record.uri?eid=2-s2.0-85070669959&amp;doi=10.1016%2fj.orggeochem.2019.07.007&amp;partnerID=40&amp;md5=60ba687bb2690d7cf7794ec421034b23</t>
  </si>
  <si>
    <t>Ciencia do Sistema Terra, Departamento de Edafoloxía e Química Agrícola, Universidade de Santiago de Compostela, Campus Sur s/n, Santiago de Compostela, 15782, Spain; Pyrolyscience, Madrid, 28015, Madrid, Spain; School of Science, Centre for Marine Ecosystems Research, Edith Cowan University, 270 Joondalup Drive, Joondalup, 6027, WA, Australia; Centro de Estudios Avanzados de Blanes, Consejo Superior de Investigaciones Cientificas, Blanes, 17300, Spain; CSIRO Agriculture and Food, Locked Bag 2, Glen Osmond, 5064, SA, Australia</t>
  </si>
  <si>
    <t>Kaal J., Ciencia do Sistema Terra, Departamento de Edafoloxía e Química Agrícola, Universidade de Santiago de Compostela, Campus Sur s/n, Santiago de Compostela, 15782, Spain, Pyrolyscience, Madrid, 28015, Madrid, Spain; Serrano O., School of Science, Centre for Marine Ecosystems Research, Edith Cowan University, 270 Joondalup Drive, Joondalup, 6027, WA, Australia; Martínez Cortizas A., Ciencia do Sistema Terra, Departamento de Edafoloxía e Química Agrícola, Universidade de Santiago de Compostela, Campus Sur s/n, Santiago de Compostela, 15782, Spain, Centro de Estudios Avanzados de Blanes, Consejo Superior de Investigaciones Cientificas, Blanes, 17300, Spain; Baldock J.A., CSIRO Agriculture and Food, Locked Bag 2, Glen Osmond, 5064, SA, Australia; Lavery P.S., School of Science, Centre for Marine Ecosystems Research, Edith Cowan University, 270 Joondalup Drive, Joondalup, 6027, WA, Australia</t>
  </si>
  <si>
    <t>Seagrass ecosystems are recognised for their role in climate change mitigation, due to their capacity to form organic-rich sediments. The chemical recalcitrance of seagrass organs is one characteristic driving carbon storage, but the molecular background of this feature is poorly understood. We assessed molecular composition changes of Posidonia australis sheaths (SH) and roots plus rhizomes (RR) along a sediment core, encompassing 3200 cal. yr BP, by means of nuclear magnetic resonance spectroscopy (13C NMR), conventional analytical pyrolysis (Py-GC–MS) and thermally assisted hydrolysis and methylation (THM-GC–MS). Significant trends with depth (age) in the composition of both SH and RR remains of P. australis were observed from all methods. In general terms, polysaccharides become depleted (degraded) and lignin enriched (selectively preserved) as age increases, and the minor constituents cutin, suberin and condensed tannin are also preferentially depleted during ageing in both fractions. Molecular changes with ageing were smaller in SH, especially regarding polysaccharides, indicative of a superior stability compared to RR. The molecular changes observed are most pronounced within the first 75 cm of the record, which reflects the recalcitrance of P. australis detritus once it is buried below that depth (corresponding to approximately 700 cal. yr BP). The capacity of P. australis to act as a long-term carbon sink seems to be mainly related to the resistance of buried lignocellulose materials to decomposition. The results on diagenetic effects on the molecular fingerprint of seagrass detritus contribute to our understanding of carbon sequestration in Blue Carbon ecosystems. Furthermore, data comparison of the methods applied using principal component analysis (PCA) allowed us to identify consistencies, discrepancies and complementarities. © 2019 Elsevier Ltd</t>
  </si>
  <si>
    <t>Analytical pyrolysis; Biogeochemical cycles; Climate change; Coastal vegetated ecosystems; Degradation/preservation; Nuclear magnetic resonance spectroscopy; Organic matter; Principal component analysis</t>
  </si>
  <si>
    <t>Alkylation; Ecosystems; Forestry; Nuclear Magnetic Resonance; Polysaccharides; Posidonia australis; Alkylation; Biogeochemistry; Biological materials; Digital storage; Ecosystems; Forestry; Lignin; Magnetic resonance spectrometers; Nuclear magnetic resonance; Nuclear magnetic resonance spectroscopy; Plants (botany); Polysaccharides; Principal component analysis; Pyrolysis; Sediments; Tannins; Analytical pyrolysis; Biogeochemical cycle; Climate change mitigation; Lignocellulose materials; Molecular compositions; Organic-rich sediment; Thermally assisted hydrolysis and methylation; Vegetated ecosystems; biogeochemical cycle; carbon sequestration; carbon sink; climate change; coastal zone; molecular analysis; nuclear magnetic resonance; organic matter; principal component analysis; pyrolysis; seagrass; vegetation; Climate change</t>
  </si>
  <si>
    <t>2-s2.0-85070669959</t>
  </si>
  <si>
    <t>Högberg M.N.; Skyllberg U.; Högberg P.; Knicker H.</t>
  </si>
  <si>
    <t>Högberg, Mona N. (7003782659); Skyllberg, Ulf (6602735328); Högberg, Peter (7005265823); Knicker, Heike (7004410125)</t>
  </si>
  <si>
    <t>7003782659; 6602735328; 7005265823; 7004410125</t>
  </si>
  <si>
    <t>Does ectomycorrhiza have a universal key role in the formation of soil organic matter in boreal forests?</t>
  </si>
  <si>
    <t>10.1016/j.soilbio.2019.107635</t>
  </si>
  <si>
    <t>https://www.scopus.com/inward/record.uri?eid=2-s2.0-85074231158&amp;doi=10.1016%2fj.soilbio.2019.107635&amp;partnerID=40&amp;md5=87ecf201d27abd17bd21140c9fcb75c5</t>
  </si>
  <si>
    <t>Department of Forest Ecology and Management, SLU, SE-901 83, Umeå, Sweden; Instituto de Recursos Naturales y Agrobiologia de Sevilla, Consejo Superior Investigaciones Cientificas (IRNAS-CSIC), Seville, ES-41012, Spain</t>
  </si>
  <si>
    <t>Högberg M.N., Department of Forest Ecology and Management, SLU, SE-901 83, Umeå, Sweden; Skyllberg U., Department of Forest Ecology and Management, SLU, SE-901 83, Umeå, Sweden; Högberg P., Department of Forest Ecology and Management, SLU, SE-901 83, Umeå, Sweden; Knicker H., Instituto de Recursos Naturales y Agrobiologia de Sevilla, Consejo Superior Investigaciones Cientificas (IRNAS-CSIC), Seville, ES-41012, Spain</t>
  </si>
  <si>
    <t>Forest soil organic matter (SOM) is an important dynamic store of C and N, which releases plant available N and the greenhouse gases CO2 and N2O. Early stages of decomposition of recent plant litters are better known than the formation of older and more stable soil pools of N and C, in which case classic theory stated that selective preservation of more resistant plant compounds was important. Recent insights heighten that all plant matter becomes degraded and that older SOM consists of compounds proximally of microbial origin. It has been proposed that in boreal forests, ectomycorrhizal fungi (ECMF), symbionts of trees, are actively involved in the formation of slowly-degrading SOM. We characterized SOM in the mor-layer along a local soil N supply gradient in a boreal forest, a gradient with large variations in chemical and biological characteristics, notably a decline in the biomass of ECMF in response to increasing soil N supply. We found contrasting and regular patterns in carbohydrates, lignin, aromatic carbon, and in N-containing compounds estimated by solid-state 13C and 15N nuclear magnetic resonance (NMR) spectroscopy. These occurred along with parallel changes in the natural abundances of the stable isotopes 13C and 15N in both bulk SOM and extracted fractions of the SOM. The modelled “bomb-14C″ age of the lower layers studied ranged between 15 years at the N-poor end, to 70 years at the N-rich end of the gradient. On average half the increase in δ13C with soil depth (and hence age) of the mor-layer can be attributed to soil processes and the other half to changes in the isotopic composition of the plant C inputs. There was a decrease in carbohydrates (O-alkyl C) with increasing depth. This supports the classical hypothesis of declining availability of easily decomposable substrates to microorganisms with increasing soil depth and age. The observed increase in δ13C with depth, however, speaks against the idea of selective preservation of more resistant plant compounds like lignin. Furthermore, from the N-poor to the N-rich end the difference between 15N in plant litter N and N in the deeper part of the mor-layer, the H-layer, decreased in parallel with a decline in ECMF. The latter provides evidence that the role of ECMF as major sink for N diminishes, and hence their potential role in SOM stabilization, when the soil N supply increases. At the N-rich end, where bacteria dominate over fungi, other agents than ECMF must be involved in the large build-up of the H-layer with the slowest turnover rate found along the gradient. © 2019 The Authors</t>
  </si>
  <si>
    <t xml:space="preserve"> &lt;sup&gt;13&lt;/sup&gt;C;  &lt;sup&gt;13&lt;/sup&gt;C NMR;  &lt;sup&gt;15&lt;/sup&gt;N;  &lt;sup&gt;15&lt;/sup&gt;N NMR; Boreal forest; Ectomycorrhizal fungi; SOM formation</t>
  </si>
  <si>
    <t>Biodegradation; Carbohydrates; Forestry; Fungi; Greenhouse Gases; Isotopes; Bacteria (microorganisms); Fungi; Biodegradation; Biogeochemistry; Carbohydrates; Forestry; Fungi; Greenhouse gases; Isotopes; Lignin; Nuclear magnetic resonance; Nuclear magnetic resonance spectroscopy; Soils; 13C NMR; 15N-NMR; Boreal forests; Ectomycorrhizal fungi; SOM formation; ^13C; ^15N; boreal forest; carbon sink; decomposition; ectomycorrhiza; forest soil; fungus; greenhouse gas; litter; soil nutrient; soil organic matter; Stabilization</t>
  </si>
  <si>
    <t>2-s2.0-85074231158</t>
  </si>
  <si>
    <t>Loke P.F.; Kotzé E.; Du Preez C.C.; Twigge L.</t>
  </si>
  <si>
    <t>Loke, P.F. (55350792600); Kotzé, E. (15742812200); Du Preez, C.C. (6701580415); Twigge, L. (55849809500)</t>
  </si>
  <si>
    <t>55350792600; 15742812200; 6701580415; 55849809500</t>
  </si>
  <si>
    <t>Dynamics of soil carbon concentrations and quality induced by agricultural land use in central South Africa</t>
  </si>
  <si>
    <t>Soil Science Society of America Journal</t>
  </si>
  <si>
    <t>10.2136/sssaj2018.11.0423</t>
  </si>
  <si>
    <t>https://www.scopus.com/inward/record.uri?eid=2-s2.0-85065473699&amp;doi=10.2136%2fsssaj2018.11.0423&amp;partnerID=40&amp;md5=7518d132431ffd78f4bec9ef85241ba6</t>
  </si>
  <si>
    <t>Dep. of Soil Crop and Climate Sciences, Univ. of the Free State, PO Box 339, Bloemfontein, 9300, South Africa; Dep. of Chemistry, Univ. of the Free State, PO Box 339, Bloemfontein, 9300, South Africa</t>
  </si>
  <si>
    <t>Loke P.F., Dep. of Soil Crop and Climate Sciences, Univ. of the Free State, PO Box 339, Bloemfontein, 9300, South Africa; Kotzé E., Dep. of Soil Crop and Climate Sciences, Univ. of the Free State, PO Box 339, Bloemfontein, 9300, South Africa; Du Preez C.C., Dep. of Soil Crop and Climate Sciences, Univ. of the Free State, PO Box 339, Bloemfontein, 9300, South Africa; Twigge L., Dep. of Chemistry, Univ. of the Free State, PO Box 339, Bloemfontein, 9300, South Africa</t>
  </si>
  <si>
    <t>Prolonged soil cultivation has been identified as a major cause of land degradation and a threat to soil quality in drought-prone environments. This study evaluated land use effects on soil carbon (C) fractions and organic C (SOC) quality across three semiarid agro-ecosystems (Harrismith, Tweespruit, and Kroonstad) in central South Africa. Soil samples were collected from croplands, primary and secondary grasslands at the 0- to 200-mm layer in each agro-ecosystem and analyzed for various soil C fractions. The SOC structure was characterized with 13C nuclear magnetic resonance (NMR) spectroscopy. All analyses were done on bulk soil samples. Conversion of primary grasslands into croplands decreased C fractions by 27 to 90% across the three agro-ecosystems, with highest losses recorded in Harrismith and Tweespruit and lowest in Kroonstad, suggesting site-specific conditions acted together with cultivation to effect C losses. The 13C NMR spectra revealed a slight change in SOC structural composition when O-alkyl C decreased with concomitant increase in aromatic and alkyl C due to cultivation, with differences in the range of 1 to 11%. O-alkyl C remained almost the same in Harrismith, suggesting that lignin-derived methoxy groups were probably more dominant than easily decomposable carbohydrates as opposed to O-alkyl C in Tweespruit and Kroonstad. Meanwhile, reversion of cultivated soils into perennial pastures restored and even increased some soil C fractions (by 3–129%) to represent primary grasslands, especially in Kroonstad. Organic C decomposition was lower in the cultivated soils relative to virgin and restored soils. This underscores the importance of determining plant biomass composition because these unusual responses were probably related to vegetation differences. Overall, this study demonstrates the potential of secondary grassland management to rehabilitate degraded cultivated soils with implications for restoration of agro-ecosystem functions and services. © 2019 The Author(s).</t>
  </si>
  <si>
    <t>Carbon; Cultivation; Ecosystems; Land Use; Nuclear Magnetic Resonance; Restoration; South Africa; Carbon; Cultivation; Ecosystems; Land use; Nuclear magnetic resonance; Nuclear magnetic resonance spectroscopy; Restoration; Soil surveys; 13C NMR spectrum; Agricultural land use; Cultivated soils; Nuclear magnetic resonance(NMR); Perennial pastures; Soil c fractions; Soil carbon concentrations; Structural composition; agricultural land; agricultural soil; biomass; chemical composition; concentration (composition); cultivation; drought; grassland; land degradation; land use; soil carbon; soil quality; Soils</t>
  </si>
  <si>
    <t>2-s2.0-85065473699</t>
  </si>
  <si>
    <t>Hong S.; Lian H.; Pan M.; Chen L.</t>
  </si>
  <si>
    <t>Hong, Shu (56359364500); Lian, Hailan (8387826100); Pan, Mingzhu (16245717800); Chen, Ling (57194143681)</t>
  </si>
  <si>
    <t>56359364500; 8387826100; 16245717800; 57194143681</t>
  </si>
  <si>
    <t>Structural changes of lignin after ionic liquid pretreatment</t>
  </si>
  <si>
    <t>10.15376/biores.12.2.3017-3029</t>
  </si>
  <si>
    <t>https://www.scopus.com/inward/record.uri?eid=2-s2.0-85018931364&amp;doi=10.15376%2fbiores.12.2.3017-3029&amp;partnerID=40&amp;md5=1e19f387fd5b3417d2a688175da30cde</t>
  </si>
  <si>
    <t>College of Material Science and Technology, Nanjing Forestry University, Nanjing, 210037, China</t>
  </si>
  <si>
    <t>Hong S., College of Material Science and Technology, Nanjing Forestry University, Nanjing, 210037, China; Lian H., College of Material Science and Technology, Nanjing Forestry University, Nanjing, 210037, China; Pan M., College of Material Science and Technology, Nanjing Forestry University, Nanjing, 210037, China; Chen L., College of Material Science and Technology, Nanjing Forestry University, Nanjing, 210037, China</t>
  </si>
  <si>
    <t>Changes of lignin's structure were investigated resulting from an ionic liquid ([Bmim]Cl,1-butyl-3-methylimidazolium chloride salt) pretreatment. The purified lignin was pretreated by [Bmim]Cl under the following conditions: the ionic liquid to lignin mass ratio was 10:1, the temperature was 85 °C, and the processing time was 2 h and 4 h. The chemical structure of lignin was studied via Ultraviolet (UV) spectra, Fourier Transform infrared (FT-IR) spectra, Nuclear Magnetic Resonance Spectroscopy (13C-NMR), Gel Permeation Chromatography (GPC), X-ray photoelectron spectroscopy (XPS), and Thermogravimetric Analysis (TG). The total content of phenolic hydroxyl increased with increased time. Moreover, the contents of [OHI] and [OHII] (types of phenolic hydroxyl groups) groups were disproportionately increased. The main structure of lignin still was present after the [Bmim]Cl pretreatment. The β-O-4 linkages were broken apart. The degree of lignin degeneration increased with increased time, after being pre-treated with [Bmim]Cl. Simultaneously, a condensation reaction also took place during the pretreatment. Understanding the chemical changes to wheat straw lignin during an ionic liquid pretreatment provides an important theoretical basis for its further industrial use.</t>
  </si>
  <si>
    <t>Degradation; Ionic liquid; Lignin</t>
  </si>
  <si>
    <t>Fourier Analysis; Gravimetry; Ions; Lignins; Liquids; Nuclear Magnetic Resonance; Pretreatment; Chemical analysis; Chlorine; Chromatography; Condensation reactions; Degradation; Gel permeation chromatography; Ionic liquids; Lignin; Liquid chromatography; Liquids; Magnetic resonance spectroscopy; Nuclear magnetic resonance spectroscopy; Photoelectron spectroscopy; Thermogravimetric analysis; 1-Butyl-3-methylimidazolium chloride; Chemical change; Fourier transform infrared; Gel permeation chromatography (GPC); Ionic liquid pretreatment; Phenolic hydroxyl; Phenolic hydroxyl group; Processing time; X ray photoelectron spectroscopy</t>
  </si>
  <si>
    <t>2-s2.0-85018931364</t>
  </si>
  <si>
    <t>Sejati P.S.; Obounou Akong F.; Torloting C.; Fradet F.; Gérardin P.</t>
  </si>
  <si>
    <t>Sejati, Prabu S. (57191362145); Obounou Akong, Firmin (56529620500); Torloting, Camile (58020737400); Fradet, Frédéric (55350393300); Gérardin, Philippe (55444716900)</t>
  </si>
  <si>
    <t>57191362145; 56529620500; 58020737400; 55350393300; 55444716900</t>
  </si>
  <si>
    <t>European Polymer Journal</t>
  </si>
  <si>
    <t>https://www.scopus.com/inward/record.uri?eid=2-s2.0-85165175558&amp;doi=10.1016%2fj.eurpolymj.2023.112276&amp;partnerID=40&amp;md5=92a5dbc29d9448bd87a7d1784619916c</t>
  </si>
  <si>
    <t>LERMAB, INRAE, Université de Lorraine, Nancy, 54000, France; Research Center for Biomass and Bioproducts, National Research and Innovation Agency (BRIN), Bogor, 16911, Indonesia; PLASTINNOV, IUT de Moselle-Est, Université de Lorraine, Saint-Avold, 57500, France</t>
  </si>
  <si>
    <t>Sejati P.S., LERMAB, INRAE, Université de Lorraine, Nancy, 54000, France, Research Center for Biomass and Bioproducts, National Research and Innovation Agency (BRIN), Bogor, 16911, Indonesia; Obounou Akong F., LERMAB, INRAE, Université de Lorraine, Nancy, 54000, France; Torloting C., PLASTINNOV, IUT de Moselle-Est, Université de Lorraine, Saint-Avold, 57500, France; Fradet F., PLASTINNOV, IUT de Moselle-Est, Université de Lorraine, Saint-Avold, 57500, France; Gérardin P., LERMAB, INRAE, Université de Lorraine, Nancy, 54000, France</t>
  </si>
  <si>
    <t>Transforming wood into thermoplastic material has long been a challenging research topic, nevertheless the application of this technology to the industrial level hampered because of the complex method available. Here, we demonstrate a promising method converting spruce sawdust into thermoplastic material by esterification with various fatty acids of different chain length (4–18 carbon). The esterification was carried out using trifluoroacetic anhydride (TFAA) as a promoter. Weight percentage gain (WPG) of 70% was obtained for the shortest fatty acid used in this study (C4) and increased with the length of fatty acid chain to 271.3% (C18) and ester content were uniformly achieved ranged between 9.10 and 11.27 mmol/gram of wood. Chemical analysis by FTIR and CP/MAS 13C NMR revealed hydroxyl group of esterified wood was replaced by the ester group and alkyl chain. XRD analysis showed decrystallization of cellulose in esterified spruce sawdust. Esterified wood exhibit higher thermal stability observed by TGA and DSC, and presented several softening temperatures observed by TMA. Thermoplastic, translucent, and flexible film were obtained after hot pressing. In contrast with previous research, our study revealed that thermoplastic wood sheet could be obtained by esterification without solvent and at room temperature after only 4 h of reaction. © 2023 Elsevier Ltd</t>
  </si>
  <si>
    <t>Esterification; Fatty acids; Film; Solvent free; Thermoplastic; Translucent; Wood</t>
  </si>
  <si>
    <t>Esterification; Esters; Fatty Acids; Hot Pressing; Solvents; Wood; Chain length; Esterification; Esters; Hot pressing; Reinforced plastics; Solvents; Wood; Chains length; Complex methods; Fatty acid chains; FTIR; Research topics; Solvent free; Thermoplastic materials; Translucents; Trifluoroacetic anhydrides; Weight percentage gains; Fatty acids</t>
  </si>
  <si>
    <t>2-s2.0-85165175558</t>
  </si>
  <si>
    <t>Florian T.D.M.; Villani N.; Aguedo M.; Jacquet N.; Thomas H.G.; Gerin P.; Magali D.; Richel A.</t>
  </si>
  <si>
    <t>Florian, Tiappi Deumaga Mathias (57203923231); Villani, Nicolas (56676060300); Aguedo, Mario (6603106667); Jacquet, Nicolas (36682440000); Thomas, Happi Guy (57203924155); Gerin, Patrick (7006777510); Magali, Deleu (57206670721); Richel, Aurore (6507155338)</t>
  </si>
  <si>
    <t>57203923231; 56676060300; 6603106667; 36682440000; 57203924155; 7006777510; 57206670721; 6507155338</t>
  </si>
  <si>
    <t>Chemical composition analysis and structural features of banana rachis lignin extracted by two organosolv methods</t>
  </si>
  <si>
    <t>10.1016/j.indcrop.2019.02.022</t>
  </si>
  <si>
    <t>https://www.scopus.com/inward/record.uri?eid=2-s2.0-85061804547&amp;doi=10.1016%2fj.indcrop.2019.02.022&amp;partnerID=40&amp;md5=38e5432e36deb9d1f0a576acac3ea4b7</t>
  </si>
  <si>
    <t>Unit of Industrial Biological Chemistry, Chemistry and Bio-industries, Gembloux Agro Bio-Tech, University of Liège, Passage des Déportés 2, Gembloux, B-5030, Belgium; Post harvest Technology Laboratory, African Research Centre on Bananas and Plantains (CARBAP), Njombé,P. O. Box 832, Douala, Cameroon; Laboratory of Bioengineering, Earth and Life Institute-Applied Microbiology, Catholic University of Louvain, Croix du Sud, 2 - L7.05.19, Louvain-la-Neuve, B-1348, Belgium; Laboratory of Molecular Biophysics at Interfaces, Gembloux Agro-Bio Tech, University of Liège, Passage des Déportés 2, Gembloux, B-5030, Belgium</t>
  </si>
  <si>
    <t>Florian T.D.M., Unit of Industrial Biological Chemistry, Chemistry and Bio-industries, Gembloux Agro Bio-Tech, University of Liège, Passage des Déportés 2, Gembloux, B-5030, Belgium; Villani N., Unit of Industrial Biological Chemistry, Chemistry and Bio-industries, Gembloux Agro Bio-Tech, University of Liège, Passage des Déportés 2, Gembloux, B-5030, Belgium; Aguedo M., Unit of Industrial Biological Chemistry, Chemistry and Bio-industries, Gembloux Agro Bio-Tech, University of Liège, Passage des Déportés 2, Gembloux, B-5030, Belgium; Jacquet N., Unit of Industrial Biological Chemistry, Chemistry and Bio-industries, Gembloux Agro Bio-Tech, University of Liège, Passage des Déportés 2, Gembloux, B-5030, Belgium; Thomas H.G., Post harvest Technology Laboratory, African Research Centre on Bananas and Plantains (CARBAP), Njombé,P. O. Box 832, Douala, Cameroon; Gerin P., Laboratory of Bioengineering, Earth and Life Institute-Applied Microbiology, Catholic University of Louvain, Croix du Sud, 2 - L7.05.19, Louvain-la-Neuve, B-1348, Belgium; Magali D., Laboratory of Molecular Biophysics at Interfaces, Gembloux Agro-Bio Tech, University of Liège, Passage des Déportés 2, Gembloux, B-5030, Belgium; Richel A., Unit of Industrial Biological Chemistry, Chemistry and Bio-industries, Gembloux Agro Bio-Tech, University of Liège, Passage des Déportés 2, Gembloux, B-5030, Belgium</t>
  </si>
  <si>
    <t>Two organosolv methods involving Formic acid/Acetic (FA) acid and Sulphuric acid/Ethanol (SE) solvent mixtures were investigated for lignin extraction from banana rachis biomass residues. Different heating methods were also applied during each extraction process, respectively direct conduction heating and microwave heating. The chemical composition and structural features of the extracted lignin fractions were further analyzed by ATR-FTIR, TGA, elemental analysis and 13C NMR methods. SE extraction method showed a higher extraction yield (58.7%) and allowed also to obtain a lignin fraction with higher purity (76.5% Vs 71.0% for FA lignin). In addition, SE extraction method allowed a higher pulp yield which meant a better selectivity for lignin extraction thanks to the microwave heating method. SE lignin also showed a higher thermal stability due to its higher purity and higher density. The higher molecular weight found for FA lignin residues (7622.7g/mol Vs 5957.7g/mol for SEL) was suspected to be due to co-extracted carbohydrate residues bounded to extracted lignin macromolecules. These results allowed us to establish the SE extraction method (Sulphuric acid/Ethanol/water solvent with microwave heating) as effective for lignin extraction from banana rachis straw. © 2019 Elsevier B.V.</t>
  </si>
  <si>
    <t>Banana rachis; Biorefinery; Lignin; Microwave; Organosolv</t>
  </si>
  <si>
    <t>Chemical Analysis; Extraction; Fruits; Microwaves; Sulfuric Acid; Chemical analysis; Fruits; Lignin; Microwave heating; Microwaves; Nuclear magnetic resonance spectroscopy; Sulfuric acid; Banana rachis; Biorefineries; Chemical composition analysis; Chemical compositions; Extraction process; Lignin extractions; Organosolv; Structural feature; acetic acid; biomass; biotransformation; chemical composition; chemical method; ethanol; formic acid; lignin; microwave radiation; monocotyledon; sulfuric acid; Extraction</t>
  </si>
  <si>
    <t>2-s2.0-85061804547</t>
  </si>
  <si>
    <t>Bonanomi G.; Zotti M.; Idbella M.; Di Silverio N.; Carrino L.; Cesarano G.; Assaeed A.M.; Abd-ElGawad A.M.</t>
  </si>
  <si>
    <t>Bonanomi, Giuliano (9635236500); Zotti, Maurizio (56890927700); Idbella, Mohamed (57211626039); Di Silverio, Nice (57216355651); Carrino, Linda (57203202177); Cesarano, Gaspare (56497850200); Assaeed, Abdulaziz M. (6602353733); Abd-ElGawad, Ahmed M. (57210739973)</t>
  </si>
  <si>
    <t>9635236500; 56890927700; 57211626039; 57216355651; 57203202177; 56497850200; 6602353733; 57210739973</t>
  </si>
  <si>
    <t>https://www.scopus.com/inward/record.uri?eid=2-s2.0-85083256654&amp;doi=10.1371%2fjournal.pone.0230925&amp;partnerID=40&amp;md5=3d5d8dd9d2d07264d45398f124c7d581</t>
  </si>
  <si>
    <t>Department of Agricultural Sciences, University of Naples Federico II, Portici, Naples, Italy; Department of Biology, Faculty of Sciences and Techniques, Hassan II University, Mohammedia, Morocco; Plant Production Department, College of Food and Agriculture Sciences, King Saud University, Riyadh, Saudi Arabia; Department of Botany, Faculty of Sciences, Mansoura University, Mansoura, Egypt</t>
  </si>
  <si>
    <t>Bonanomi G., Department of Agricultural Sciences, University of Naples Federico II, Portici, Naples, Italy; Zotti M., Department of Agricultural Sciences, University of Naples Federico II, Portici, Naples, Italy; Idbella M., Department of Agricultural Sciences, University of Naples Federico II, Portici, Naples, Italy, Department of Biology, Faculty of Sciences and Techniques, Hassan II University, Mohammedia, Morocco; Di Silverio N., Department of Agricultural Sciences, University of Naples Federico II, Portici, Naples, Italy; Carrino L., Department of Agricultural Sciences, University of Naples Federico II, Portici, Naples, Italy; Cesarano G., Department of Agricultural Sciences, University of Naples Federico II, Portici, Naples, Italy; Assaeed A.M., Plant Production Department, College of Food and Agriculture Sciences, King Saud University, Riyadh, Saudi Arabia; Abd-ElGawad A.M., Plant Production Department, College of Food and Agriculture Sciences, King Saud University, Riyadh, Saudi Arabia, Department of Botany, Faculty of Sciences, Mansoura University, Mansoura, Egypt</t>
  </si>
  <si>
    <t>Organic Amendments (OAs) has been used in agroecosystems to promote plant growth and control diseases caused by soilborne pathogens. However, the role of OAs chemistry and decomposition time on plant growth promotion and disease suppression is still poorly explored. In this work, we studied the effect of 14 OAs at four decomposition ages (3, 30, 100, and 300 days) on the plant-pathogen system Lactuca sativa-Rhizoctonia solani. OAs chemistry was characterized via 13C-CPMAS NMR spectroscopy as well as for standard chemical (i.e. N content, pH, EC) and biological parameters (i.e. phytotoxicity and R. solani proliferation bioassay). OAs have shown variable effects, ranging from inhibition to stimulation of Lactuca sativa and Lepidium sativum growth. We recorded that N rich OAs with high decomposability were conducive in the short-term, while converting suppressive in the long term (300 days). On the other hand, cellulose-rich OAs with high C/N ratio impaired L. sativa growth but were more consistent in providing protection from damping-off, although this property has significantly shifted during decomposition time. These results, for the first time, highlight a consistent trade-off between plant growth promotion and disease control capability of OAs. Finally, we found that OAs effects on growth promotion and disease protection can be hardly predictable based on the chemical characteristic, although N content and some 13C CPMAS NMR regions (alkyl C, methoxyl C, and carbonyl C) showed some significant correlations. Therefore, further investigations are needed to identify the mechanism(s) behind the observed suppressive and conducive effects and to identify OAs types and application timing that optimize plant productivity and disease suppression in different agroecosystems. © 2020 Bonanomi et al. This is an open access article distributed under the terms of the Creative Commons Attribution License, which permits unrestricted use, distribution, and reproduction in any medium, provided the original author and source are credited.</t>
  </si>
  <si>
    <t>Biodegradation, Environmental; Carbon; Charcoal; Composting; Host-Pathogen Interactions; Lepidium sativum; Lettuce; Magnetic Resonance Spectroscopy; Nitrogen; Organic Agriculture; Plant Diseases; Rhizoctonia; cellulose; nitrogen; organic matter; biochar; carbon; charcoal; agroecosystem; Article; carbon nitrogen ratio; carbon nuclear magnetic resonance; controlled study; damping off disease; decomposition; Lepidium sativum; lettuce; nonhuman; organic farming; phytotoxicity; plant growth; plant pathogen interaction; Rhizoctonia solani; soil amendment; survival index; bioremediation; chemistry; composting; drug effect; growth, development and aging; host pathogen interaction; metabolism; microbiology; nuclear magnetic resonance spectroscopy; organic farming; pathogenicity; physiology; plant disease; prevention and control; procedures; Rhizoctonia</t>
  </si>
  <si>
    <t>2-s2.0-85083256654</t>
  </si>
  <si>
    <t>Cartenì F.; Sarker T.C.; Bonanomi G.; Cesarano G.; Esposito A.; Incerti G.; Mazzoleni S.; Lanzotti V.; Giannino F.</t>
  </si>
  <si>
    <t>Cartenì, Fabrizio (36156290600); Sarker, Tushar C. (56001050300); Bonanomi, Giuliano (9635236500); Cesarano, Gaspare (56497850200); Esposito, Alfonso (57208660684); Incerti, Guido (23982376300); Mazzoleni, Stefano (24348390800); Lanzotti, Virginia (7003450220); Giannino, Francesco (16636125500)</t>
  </si>
  <si>
    <t>36156290600; 56001050300; 9635236500; 56497850200; 57208660684; 23982376300; 24348390800; 7003450220; 16636125500</t>
  </si>
  <si>
    <t>Phytochemistry Reviews</t>
  </si>
  <si>
    <t>https://www.scopus.com/inward/record.uri?eid=2-s2.0-85044180191&amp;doi=10.1007%2fs11101-018-9560-6&amp;partnerID=40&amp;md5=708f51a3d8c0e11729b91f7ac298aa12</t>
  </si>
  <si>
    <t>Department of Agricultural Sciences, University of Naples Federico II, Via Università 100, Portici, 80055, NA, Italy; Centre for Integrative Biology, University of Trento, Trento, Italy; Di4A, Department of Agri-Food, Animal and Environmental Sciences, University of Udine, Via delle Scienze 206, Udine, 33100, Italy</t>
  </si>
  <si>
    <t>Cartenì F., Department of Agricultural Sciences, University of Naples Federico II, Via Università 100, Portici, 80055, NA, Italy; Sarker T.C., Department of Agricultural Sciences, University of Naples Federico II, Via Università 100, Portici, 80055, NA, Italy; Bonanomi G., Department of Agricultural Sciences, University of Naples Federico II, Via Università 100, Portici, 80055, NA, Italy; Cesarano G., Department of Agricultural Sciences, University of Naples Federico II, Via Università 100, Portici, 80055, NA, Italy; Esposito A., Centre for Integrative Biology, University of Trento, Trento, Italy; Incerti G., Di4A, Department of Agri-Food, Animal and Environmental Sciences, University of Udine, Via delle Scienze 206, Udine, 33100, Italy; Mazzoleni S., Department of Agricultural Sciences, University of Naples Federico II, Via Università 100, Portici, 80055, NA, Italy; Lanzotti V., Department of Agricultural Sciences, University of Naples Federico II, Via Università 100, Portici, 80055, NA, Italy; Giannino F., Department of Agricultural Sciences, University of Naples Federico II, Via Università 100, Portici, 80055, NA, Italy</t>
  </si>
  <si>
    <t>The organic matter cycle is one of the most fundamental processes in ecosystems affecting the soil and controlling its functions. The soil complex microbiome is made up of thousands of bacterial and hundreds of fungal strains that coexist on the many different available organic carbon sources. In natural plant communities, freshly fallen leaf-litter and dead roots are subject to decomposition by a complex food-web composed of both microbial saprotrophs and invertebrate detritivores. The litter chemical composition varies dramatically among species in relation to plant life forms (conifer, broadleaf, nitrogen-fixing, graminoid) and, within species, with plant organs (leaf, root, woody tissues). This paper reviews the usefulness of advanced chemical technologies to study the composition of both plant litter and organic amendments, supporting the description of their mechanism of action and attention to their potential applications. First, a critical review is presented on the limitations of C/N and lignin/N ratios, still widely used as basic indicators of litter chemistry. Second, the potential of the solid state 13C-CPMAS NMR is reported as a powerful tool to assess the chemical composition of both litter and organic amendments. Finally, six different study cases are reported to provide evidence of the usefulness of such metabolomic approach for the description of organic matter chemistry aimed to an effective prediction of its impact on soil ecosystem functions. © 2018, Springer Science+Business Media B.V., part of Springer Nature.</t>
  </si>
  <si>
    <t>Disease suppression; Litter decomposition; Phytoxicity; Soil fungistasis; Soil microbiome; Soil structural stability; Soil water repellency</t>
  </si>
  <si>
    <t>carbon; lignin; nitrogen; soil organic matter; bacterial plant disease; biochemical analysis; biochemical composition; biological functions; carbon nitrogen ratio; carbon nuclear magnetic resonance; ecosystem; environmental impact; hydrophobicity; litter decomposition; metabolomics; nonhuman; organic chemistry; phytochemistry; phytotoxicity; plant fungus interaction; plant litter; priority journal; Review; soil amendment; soil structure; soil treatment; solid state; total organic carbon</t>
  </si>
  <si>
    <t>Review</t>
  </si>
  <si>
    <t>2-s2.0-85044180191</t>
  </si>
  <si>
    <t>Sundquist D.J.; Bajwa D.S.</t>
  </si>
  <si>
    <t>Sundquist, David J. (56711234300); Bajwa, Dilpreet S. (6603095021)</t>
  </si>
  <si>
    <t>56711234300; 6603095021</t>
  </si>
  <si>
    <t>Dried distillers grains with solubles as a multifunctional filler in low density wood particleboards</t>
  </si>
  <si>
    <t>10.1016/j.indcrop.2016.04.071</t>
  </si>
  <si>
    <t>https://www.scopus.com/inward/record.uri?eid=2-s2.0-84964840889&amp;doi=10.1016%2fj.indcrop.2016.04.071&amp;partnerID=40&amp;md5=39b0b53323c96ec08b8e6452405923e9</t>
  </si>
  <si>
    <t>Department of Mechanical Engineering, North Dakota State University, Dolve Hall 111, Fargo, ND, United States</t>
  </si>
  <si>
    <t>Sundquist D.J., Department of Mechanical Engineering, North Dakota State University, Dolve Hall 111, Fargo, ND, United States; Bajwa D.S., Department of Mechanical Engineering, North Dakota State University, Dolve Hall 111, Fargo, ND, United States</t>
  </si>
  <si>
    <t>In recent years, corn has been widely used to produce ethanol. Roughly for every 25.4 kg of corn processed, 8.16 kg of Dried Distillers Grains with Solubles (DDGS) and 11 l of ethanol are produced. The amount of DDGS produced is steadily increasing since 1990 with 35 million metric tonnes produced in 2012. DDGS has been investigated for its use as a functional filler in low density wood particleboards bonded with 10 wt.% (wt.%) Melamine Urea Formaldehyde and 10 wt.% AW-50 paraffin wax emulsion for water resistance. Both the concentration of the DDGS filler - 5, 10, and 15 wt.% - and the particle size of the filler - 125, 300, and 500 μm - has been considered in this experiment. It was presumed that the additional protein and fats in the lignocellulosic DDGS would increase the mechanical strength and the water resistance of the particleboards. Chemical analysis, thermogravimetric analysis, differential scanning calorimetry, transform infrared spectroscopy, and 13C NMR were used to analyze the DDGS filler. The analysis showed that the chemical composition of DDGS was not altered by micronization. A variety of mechanical tests were performed following ASTM D1037 including flexural, internal bond, screw withdrawal, and water absorption. The results show that at concentrations of 5 wt.% DDGS with particles of 500 μm produced superior properties compared to the control panel from the water absorption, flexural, and internal bond tests. The screw withdrawal test produced equivalent properties to the control. This work demonstrates that DDGS can be used as multifunctional filler in particleboards. © 2016 Elsevier B.V.</t>
  </si>
  <si>
    <t>Corn DDGS; Melamine urea formaldehyde; Particleboard; Physical and mechanical properties</t>
  </si>
  <si>
    <t>Zea mays; Differential scanning calorimetry; Emulsification; Ethanol; Fillers; Formaldehyde; Grain (agricultural product); Infrared spectroscopy; Metabolism; Particle board; Particle size; Screws; Thermogravimetric analysis; Urea; Urea formaldehyde resins; Water absorption; Chemical compositions; Corn DDGS; Dried distillers grains; Functional fillers; Melamine urea formaldehydes; Physical and mechanical properties; Transform infrared spectroscopy; Water-resistances; biochemical composition; cellulose; crop residue; distillation; emulsion; lignin; organic compound; solubility; wax; wood; Chemical analysis</t>
  </si>
  <si>
    <t>2-s2.0-84964840889</t>
  </si>
  <si>
    <t>Zhang P.; Dong S.-J.; Ma H.-H.; Zhang B.-X.; Wang Y.-F.; Hu X.-M.</t>
  </si>
  <si>
    <t>Zhang, Peng (57157738700); Dong, Shi-Jia (56419190100); Ma, Hui-Hui (56555527300); Zhang, Bi-Xian (54381177800); Wang, Yu-Fei (55733747300); Hu, Xiao-Mei (55378121200)</t>
  </si>
  <si>
    <t>57157738700; 56419190100; 56555527300; 54381177800; 55733747300; 55378121200</t>
  </si>
  <si>
    <t>Fractionation of corn stover into cellulose, hemicellulose and lignin using a series of ionic liquids</t>
  </si>
  <si>
    <t>10.1016/j.indcrop.2015.07.037</t>
  </si>
  <si>
    <t>https://www.scopus.com/inward/record.uri?eid=2-s2.0-84939208081&amp;doi=10.1016%2fj.indcrop.2015.07.037&amp;partnerID=40&amp;md5=e280148a950e9aa3d190d3a61e45392d</t>
  </si>
  <si>
    <t>College of Life Science, Northeast Agricultural University, Harbin, 150030, China; College of Agriculture, Northeast Agricultural University, Harbin, 150030, China; Heilongjiang Academy of Agricultural Sciences, Harbin, 150086, China</t>
  </si>
  <si>
    <t>Zhang P., College of Life Science, Northeast Agricultural University, Harbin, 150030, China; Dong S.-J., College of Agriculture, Northeast Agricultural University, Harbin, 150030, China; Ma H.-H., College of Life Science, Northeast Agricultural University, Harbin, 150030, China; Zhang B.-X., Heilongjiang Academy of Agricultural Sciences, Harbin, 150086, China; Wang Y.-F., College of Life Science, Northeast Agricultural University, Harbin, 150030, China; Hu X.-M., College of Life Science, Northeast Agricultural University, Harbin, 150030, China</t>
  </si>
  <si>
    <t>Lignocellulosic biomass is increasingly being promoted as an environmentally and economically sustainable fuel. However, the complex structure of lignocellulose makes it difficult to be fractionated, which limits its conversion into valuable products. In this work, a series of functional acidic ionic liquids (ILs) with a simple synthetic procedure were prepared. Fractionation of corn stover into cellulose, hemicellulose and lignin was successfully performed in ultrasound-assisted ILs at a low reaction temperature of 70°C for 3h followed by alkaline extraction. IL-isolated lignin, alkaline lignin, hemicellulose and cellulose were obtained in good yields and their chemical properties were analyzed by FTIR. Significantly, a good yield of IL-isolated lignin was obtained, which accounted for 60.48% of the original lignin. The IL-isolated lignin was S-G-H type indicating by 13C NMR and 13C-1H correlation 2D NMR (HSQC) analysis. Enzymatic hydrolysis of cellulose was performed successfully. A high yield of 97.77% reducing sugar was achieved. Glucose and cellobiose were measured by HPLC analysis, which accounted for 92.55% of cellulose conversion. Both of the hydrogen bond capability and the acidity of ILs contributed to achieve the effective fractionation. These ILs have a great potential for the preparation of biofuel. © 2015 Elsevier B.V.</t>
  </si>
  <si>
    <t>Cellulose; Fractionation; Hemicellulose; Ionic liquid; Lignin</t>
  </si>
  <si>
    <t>Zea mays; Alkalinity; Cellulose; Chemical analysis; Enzymatic hydrolysis; Fractionation; Hydrogen bonds; Lignin; Liquids; Nuclear magnetic resonance spectroscopy; Acidic ionic liquids; Alkaline extraction; Cellulose conversion; Complex structure; Hemicellulose; Lignocellulosic biomass; Reaction temperature; Synthetic procedures; acidity; cellulose; chemical bonding; crop residue; fractionation; FTIR spectroscopy; glucose; hydrogen; hydrolysis; lignin; temperature effect; Ionic liquids</t>
  </si>
  <si>
    <t>2-s2.0-84939208081</t>
  </si>
  <si>
    <t>Sadula S.; Rodriguez Quiroz N.; Athaley A.; Ebikade E.O.; Ierapetritou M.; Vlachos D.G.; Saha B.</t>
  </si>
  <si>
    <t>Sadula, Sunitha (55503299500); Rodriguez Quiroz, Natalia (57060586000); Athaley, Abhay (57189375772); Ebikade, Elvis Osamudiamhen (57194657965); Ierapetritou, Marianthi (7003788823); Vlachos, Dionisios G. (7101636618); Saha, Basudeb (55708792200)</t>
  </si>
  <si>
    <t>55503299500; 57060586000; 57189375772; 57194657965; 7003788823; 7101636618; 55708792200</t>
  </si>
  <si>
    <t>One-step lignocellulose depolymerization and saccharification to high sugar yield and less condensed isolated lignin</t>
  </si>
  <si>
    <t>Green Chemistry</t>
  </si>
  <si>
    <t>10.1039/d0gc04119j</t>
  </si>
  <si>
    <t>https://www.scopus.com/inward/record.uri?eid=2-s2.0-85101082034&amp;doi=10.1039%2fd0gc04119j&amp;partnerID=40&amp;md5=7e3967465205848ac0d5d7b5cfdb25a8</t>
  </si>
  <si>
    <t>Catalysis Center for Energy Innovation, 221 Academy St., University of Delaware, Newark, 19716, Delaware, United States; Department of Chemical and Biochemical Engineering, 150 Academy St., University of Delaware, Newark, 19716, Delaware, United States; RiKarbon, Inc, 550 S College Ave, Ste 107, Newark, 19713, Delaware, United States</t>
  </si>
  <si>
    <t>Sadula S., Catalysis Center for Energy Innovation, 221 Academy St., University of Delaware, Newark, 19716, Delaware, United States; Rodriguez Quiroz N., Catalysis Center for Energy Innovation, 221 Academy St., University of Delaware, Newark, 19716, Delaware, United States, Department of Chemical and Biochemical Engineering, 150 Academy St., University of Delaware, Newark, 19716, Delaware, United States; Athaley A., Catalysis Center for Energy Innovation, 221 Academy St., University of Delaware, Newark, 19716, Delaware, United States, Department of Chemical and Biochemical Engineering, 150 Academy St., University of Delaware, Newark, 19716, Delaware, United States; Ebikade E.O., Catalysis Center for Energy Innovation, 221 Academy St., University of Delaware, Newark, 19716, Delaware, United States, Department of Chemical and Biochemical Engineering, 150 Academy St., University of Delaware, Newark, 19716, Delaware, United States; Ierapetritou M., Catalysis Center for Energy Innovation, 221 Academy St., University of Delaware, Newark, 19716, Delaware, United States, Department of Chemical and Biochemical Engineering, 150 Academy St., University of Delaware, Newark, 19716, Delaware, United States; Vlachos D.G., Catalysis Center for Energy Innovation, 221 Academy St., University of Delaware, Newark, 19716, Delaware, United States, Department of Chemical and Biochemical Engineering, 150 Academy St., University of Delaware, Newark, 19716, Delaware, United States; Saha B., Catalysis Center for Energy Innovation, 221 Academy St., University of Delaware, Newark, 19716, Delaware, United States, RiKarbon, Inc, 550 S College Ave, Ste 107, Newark, 19713, Delaware, United States</t>
  </si>
  <si>
    <t>The cost of sugar production remains a key challenge in future lignocellulosic biorefineries. We demonstrate that ZnBr2, an inexpensive inorganic salt, provides nearly theoretical yields of glucose and xylose in one-step from poplar wood at 85 °C and short reaction times at molten salt hydrate (MSH) conditions without an acid. Catalytic depolymerization of the isolated MSH lignin, using a CoS2catalyst, yields 17% phenol-like monomers compared to only 1% produced from the acidified MSH lignin. Reductive catalytic fractionation of MSH lignin over Ru/C resulted in two times higher total monomer yield compared to the AMSH lignin. Both the lignin samples were characterized using 2D HSQC NMR and the thioacidolysis method. Thioacidolysis studies reveal 8.4% and 1.8% of β-O-4 linkages in MSH and acidified MSH lignin, respectively. Thermodynamic modeling and13C NMR spectroscopy indicate that the effectiveness of this catalyst arises from the strong interaction of the Lewis acidic zinc cation (Zn2+) with the coordinated water molecules resulting in hydrolysis of the metal aquo complex and to the salt-driven increase in the H+activity coefficient. Techno-economic analysis demonstrates that despite being slower, the ZnBr2MSH media has cost advantages, compared to conventional hydrolysis and even to the LiBr and ZnBr2AMSH, due to the higher quality of lignin. © The Royal Society of Chemistry 2021.</t>
  </si>
  <si>
    <t>Bromine Compounds; Economic Analysis; Lithium Compounds; Molecules; Monomers; Saccharification; Bromine compounds; Coordination reactions; Cost benefit analysis; Economic analysis; Lignocellulosic biomass; Lithium compounds; Molecules; Monomers; Nuclear magnetic resonance spectroscopy; Saccharification; Sugar industry; Zinc compounds; Zinc metallography; 13C NMR spectroscopy; Catalytic depolymerization; Coordinated water; Short reaction time; Strong interaction; Techno-Economic analysis; Theoretical yield; Thermodynamic model; Lignin</t>
  </si>
  <si>
    <t>2-s2.0-85101082034</t>
  </si>
  <si>
    <t>Khuenkaeo N.; Phromphithak S.; Onsree T.; Naqvi S.R.; Tippayawong N.</t>
  </si>
  <si>
    <t>Khuenkaeo, Nattawut (57202791687); Phromphithak, Sanphawat (57215815241); Onsree, Thossaporn (57197845332); Naqvi, Salman Raza (56080402500); Tippayawong, Nakorn (23979068100)</t>
  </si>
  <si>
    <t>57202791687; 57215815241; 57197845332; 56080402500; 23979068100</t>
  </si>
  <si>
    <t>Production and characterization of bio-oils from fast pyrolysis of tobacco processing wastes in an ablative reactor under vacuum</t>
  </si>
  <si>
    <t>e0254485</t>
  </si>
  <si>
    <t>10.1371/journal.pone.0254485</t>
  </si>
  <si>
    <t>https://www.scopus.com/inward/record.uri?eid=2-s2.0-85110486886&amp;doi=10.1371%2fjournal.pone.0254485&amp;partnerID=40&amp;md5=1a27a12eb6698d9c22436f1bfdc312e2</t>
  </si>
  <si>
    <t>Faculty of Engineering, Department of Mechanical Engineering, Chiang Mai University, Chiang Mai, Thailand; Department of Chemical Engineering, National University of Sciences and Technology, Islamabad, Pakistan</t>
  </si>
  <si>
    <t>Khuenkaeo N., Faculty of Engineering, Department of Mechanical Engineering, Chiang Mai University, Chiang Mai, Thailand; Phromphithak S., Faculty of Engineering, Department of Mechanical Engineering, Chiang Mai University, Chiang Mai, Thailand; Onsree T., Faculty of Engineering, Department of Mechanical Engineering, Chiang Mai University, Chiang Mai, Thailand; Naqvi S.R., Department of Chemical Engineering, National University of Sciences and Technology, Islamabad, Pakistan; Tippayawong N., Faculty of Engineering, Department of Mechanical Engineering, Chiang Mai University, Chiang Mai, Thailand</t>
  </si>
  <si>
    <t>Application of advanced pyrolysis processes to agricultural waste for liquid production is gaining great attention, especially when it is applied to an economic crop like tobacco. In this work, tobacco residues were pyrolyzed in an ablative reactor under vacuum. The maximum bio-oil yield of 55% w/w was obtained at 600C with a particle size of 10 mm at a blade rotation speed of 10 rpm. The physical properties of the products showed that the oil produced was of high quality with high carbon, hydrogen, and calorific value. Two-dimensional gas chromatography/time-of-flight mass spectrometric analysis results indicated that the oils were complex mixtures of alkanes, benzene derivative groups, and nitrogen-containing compounds. In addition, 13C NMR results confirmed that long aliphatic chain alkanes were evident. The alkanes were likely converted from furans that were decomposed from hemicelluloses. Ablative pyrolysis under vacuum proved to be a promising option for generating useful amount of bio-oils from tobacco residues. © 2021 Khuenkaeo et al. This is an open access article distributed under the terms of the Creative Commons Attribution License, which permits unrestricted use, distribution, and reproduction in any medium, provided the original author and source are credited.</t>
  </si>
  <si>
    <t>Alkanes; Benzene; Cellulose; Charcoal; Furans; Plant Oils; Pyrolysis; Tobacco; Vacuum; Waste Products; alkane derivative; benzene derivative; carbon; hemicellulose; hydrogen; nitrogen; alkane; benzene; biochar; cellulose; charcoal; furan derivative; vegetable oil; Article; carbon nuclear magnetic resonance; chemical analysis; chromatography; controlled study; particle size; pyrolysis; time of flight mass spectrometry; tobacco; vacuum; chemistry; tobacco; vacuum; waste</t>
  </si>
  <si>
    <t>2-s2.0-85110486886</t>
  </si>
  <si>
    <t>Panettieri M.; Berns A.E.; Knicker H.; Murillo J.M.; Madejón E.</t>
  </si>
  <si>
    <t>Panettieri, M. (37006800100); Berns, A.E. (16023706200); Knicker, H. (7004410125); Murillo, J.M. (7004684805); Madejón, E. (6601967055)</t>
  </si>
  <si>
    <t>37006800100; 16023706200; 7004410125; 7004684805; 6601967055</t>
  </si>
  <si>
    <t>Evaluation of seasonal variability of soil biogeochemical properties in aggregate-size fractioned soil under different tillages</t>
  </si>
  <si>
    <t>Soil and Tillage Research</t>
  </si>
  <si>
    <t>10.1016/j.still.2015.02.008</t>
  </si>
  <si>
    <t>https://www.scopus.com/inward/record.uri?eid=2-s2.0-84924587661&amp;doi=10.1016%2fj.still.2015.02.008&amp;partnerID=40&amp;md5=fe9985ae6b88db48db2aaa2c511d772e</t>
  </si>
  <si>
    <t>Instituto de Recursos Naturales y Agrobiología de Sevilla, IRNAS-CSIC, P.O. Box 1052, Sevilla, 41080, Spain; Institute of Bio- and Geosciences - Agrosphere (IBG-3), Forschungszentrum Jülich GmbH, Wilhelm-Johnen-Strasse, Jülich, 52425, Germany</t>
  </si>
  <si>
    <t>Panettieri M., Instituto de Recursos Naturales y Agrobiología de Sevilla, IRNAS-CSIC, P.O. Box 1052, Sevilla, 41080, Spain; Berns A.E., Institute of Bio- and Geosciences - Agrosphere (IBG-3), Forschungszentrum Jülich GmbH, Wilhelm-Johnen-Strasse, Jülich, 52425, Germany; Knicker H., Instituto de Recursos Naturales y Agrobiología de Sevilla, IRNAS-CSIC, P.O. Box 1052, Sevilla, 41080, Spain; Murillo J.M., Instituto de Recursos Naturales y Agrobiología de Sevilla, IRNAS-CSIC, P.O. Box 1052, Sevilla, 41080, Spain; Madejón E., Instituto de Recursos Naturales y Agrobiología de Sevilla, IRNAS-CSIC, P.O. Box 1052, Sevilla, 41080, Spain</t>
  </si>
  <si>
    <t>An augment of soil organic matter (SOM) in agricultural lands is mandatory to improve soil quality and fertility and to limit greenhouse gases emissions. A better protection of SOM from degradation is seconded to its inclusion in aggregates and to the formation of organo-mineral interactions with the clay fraction within the soil matrix. Under Mediterranean conditions, conservation agriculture (CA) has been widely related with macro-aggregates formation, SOM protection, and to an improvement of soil fertility and crop yields.The objective of this work was to evaluate the biogeochemical properties of five aggregate-size fractions obtained by dry sieving of a Calcic Fluvisol of an experimental farm managed under three different tillages. Soil aggregates distribution, total organic carbon (TOC), labile carbon pools, and enzymatic activities were measured in 2 different periods of the same agricultural campaign. CPMAS 13C NMR analyses were also performed to elucidate the structure of preserved SOM.The results evidenced seasonal variability in aggregate distribution, labile carbon pools and dehydrogenase activity (DHA), whereas TOC, permanganate oxidizable carbon (POxC), and β-. glucosidase activity demonstrated to be reliable soil quality indices for soil fractions. The NMR analyses showed a better SOM preservation under conservation tillages, due to higher plant litter inputs and/or higher amount of necromass derived compounds if compared with traditional tillage. Particularly interesting are the results of the Ø 0.5-1. mm fraction, in which different trends were found for β-Glu and several organic compound classes if compared with the other fractions. Possibly, in this fraction are concentrated most of the products from cellulose depolymerization stabilized by organo-mineral interactions. © 2015 Elsevier B.V.</t>
  </si>
  <si>
    <t>Conservation agriculture; CP MAS NMR; Enzymatic activities; Labile carbon pools; Total organic carbon</t>
  </si>
  <si>
    <t>Embryophyta; Aggregates; Agricultural machinery; Agriculture; Biogeochemistry; Carbon; Greenhouse gases; Lakes; Nuclear magnetic resonance spectroscopy; Organic carbon; Organic compounds; Soils; Conservation agricultures; CPMASNMR; Enzymatic activities; Labile carbon; Total Organic Carbon; aggregate size; biogeochemistry; clay; enzyme activity; macroaggregate; Mediterranean environment; seasonal variation; sieving; soil aggregate; soil organic matter; tillage; Soil conservation</t>
  </si>
  <si>
    <t>2-s2.0-84924587661</t>
  </si>
  <si>
    <t>Santos D.; Silva U.F.; Duarte F.A.; Bizzi C.A.; Flores E.M.M.; Mello P.A.</t>
  </si>
  <si>
    <t>Santos, Daniel (57194536748); Silva, Ubiratan F. (9038929100); Duarte, Fabio A. (21739086900); Bizzi, Cezar A. (26643795900); Flores, Erico M.M. (35605771500); Mello, Paola A. (21739684800)</t>
  </si>
  <si>
    <t>57194536748; 9038929100; 21739086900; 26643795900; 35605771500; 21739684800</t>
  </si>
  <si>
    <t>Ultrasound-assisted acid hydrolysis of cellulose to chemical building blocks: Application to furfural synthesis</t>
  </si>
  <si>
    <t>Ultrasonics Sonochemistry</t>
  </si>
  <si>
    <t>10.1016/j.ultsonch.2017.04.034</t>
  </si>
  <si>
    <t>https://www.scopus.com/inward/record.uri?eid=2-s2.0-85020662689&amp;doi=10.1016%2fj.ultsonch.2017.04.034&amp;partnerID=40&amp;md5=4158d6e185e304cd67193be9187b95a4</t>
  </si>
  <si>
    <t>Departamento de Química, Universidade Federal de Santa Maria, 97105-900, Santa Maria, RS, Brazil</t>
  </si>
  <si>
    <t>Santos D., Departamento de Química, Universidade Federal de Santa Maria, 97105-900, Santa Maria, RS, Brazil; Silva U.F., Departamento de Química, Universidade Federal de Santa Maria, 97105-900, Santa Maria, RS, Brazil; Duarte F.A., Departamento de Química, Universidade Federal de Santa Maria, 97105-900, Santa Maria, RS, Brazil; Bizzi C.A., Departamento de Química, Universidade Federal de Santa Maria, 97105-900, Santa Maria, RS, Brazil; Flores E.M.M., Departamento de Química, Universidade Federal de Santa Maria, 97105-900, Santa Maria, RS, Brazil; Mello P.A., Departamento de Química, Universidade Federal de Santa Maria, 97105-900, Santa Maria, RS, Brazil</t>
  </si>
  <si>
    <t>In this work, the use of ultrasound energy for the production of furanic platforms from cellulose was investigated and the synthesis of furfural was demonstrated. Several systems were evaluated, as ultrasound bath, cup horn and probe, in order to investigate microcrystalline cellulose conversion using simply a diluted acid solution and ultrasound. Several acid mixtures were evaluated for hydrolysis, as diluted solutions of HNO3, H2SO4, HCl and H2C2O4. The influence of the following parameters in the ultrasound-assisted acid hydrolysis (UAAH) were studied: sonication temperature (30 to 70 °C) and ultrasound amplitude (30 to 70% for a cup horn system) for 4 to 8 mol L−1 HNO3 solutions. For each evaluated condition, the products were identified by ultra-performance liquid chromatography with high-resolution time-of-flight mass spectrometry (UPLC-ToF-MS), which provide accurate information regarding the products obtained from biomass conversion. The furfural structure was confirmed by nuclear magnetic resonance (1H and 13C NMR) spectroscopy. In addition, cellulosic residues from hydrolysis reaction were characterized using scanning electron microscopy (SEM), which contributed for a better understanding of physical-chemical effects caused by ultrasound. After process optimization, a 4 mol L−1 HNO3 solution, sonicated for 60 min at 30 °C in a cup horn system at 50% of amplitude, lead to 78% of conversion to furfural. This mild temperature condition combined to the use of a diluted acid solution represents an important contribution for the selective production of chemical building blocks using ultrasound energy. © 2017 Elsevier B.V.</t>
  </si>
  <si>
    <t>Chemical building block; Furanic platform; Ultrasound assisted acid hydrolysis; Waste valorization</t>
  </si>
  <si>
    <t>Cellulose; Hydrolysis; Ultrasonic Frequencies; Aldehydes; Bioconversion; Cellulose; Chlorine compounds; Furfural; Hydrolysis; Liquid chromatography; Mass spectrometry; Nuclear magnetic resonance; Nuclear magnetic resonance spectroscopy; Optimization; Scanning electron microscopy; Ultrasonics; furfural; microcrystalline cellulose; Acid hydrolysis; Chemical building blocks; Furanic platform; High-resolution time-of-flight mass spectrometry; Micro-crystalline cellulose; Selective production; Ultra performance liquid chromatography; Waste valorizations; amplitude modulation; Article; carbon nuclear magnetic resonance; chemical analysis; chemical structure; hydrolysis; physical chemistry; priority journal; process optimization; proton nuclear magnetic resonance; scanning electron microscopy; synthesis; temperature; time of flight mass spectrometry; ultra performance liquid chromatography; ultrasound; ultrasound assisted acid hydrolysis; Nitric acid</t>
  </si>
  <si>
    <t>2-s2.0-85020662689</t>
  </si>
  <si>
    <t>Yan L.; Riaz M.; Cheng J.; Jiang C.</t>
  </si>
  <si>
    <t>Yan, Lei (57190192222); Riaz, Muhammad (57828936200); Cheng, Jin (57224532877); Jiang, Cuncang (24401228600)</t>
  </si>
  <si>
    <t>57190192222; 57828936200; 57224532877; 24401228600</t>
  </si>
  <si>
    <t>Boron-deficiency and aluminum toxicity activate antioxidant defense and disorganize the cell wall composition and architecture in trifoliate orange leaf</t>
  </si>
  <si>
    <t>Scientia Horticulturae</t>
  </si>
  <si>
    <t>10.1016/j.scienta.2022.110961</t>
  </si>
  <si>
    <t>https://www.scopus.com/inward/record.uri?eid=2-s2.0-85124230671&amp;doi=10.1016%2fj.scienta.2022.110961&amp;partnerID=40&amp;md5=de32b7a30c2327ab919c6e5eab502fb3</t>
  </si>
  <si>
    <t>Microelement Research Center, College of Resources and Environment, Huazhong Agricultural University, Hubei, Wuhan, 430070, China; Key Laboratory of Horticultural Plant Biology, College of Horticulture and Forestry Sciences, Huazhong Agricultural University, Hubei, Wuhan, 430070, China; State Key Laboratory for Conservation and Utilization of Subtropical Agro-bioresources, Root Biology Center, South China Agricultural University, Guangzhou, 510642, China; The Key Laboratory of Oasis Eco-agriculture, Xinjiang Production and Construction Corps, Shihezi University, Shihezi, China</t>
  </si>
  <si>
    <t>Yan L., Microelement Research Center, College of Resources and Environment, Huazhong Agricultural University, Hubei, Wuhan, 430070, China, Key Laboratory of Horticultural Plant Biology, College of Horticulture and Forestry Sciences, Huazhong Agricultural University, Hubei, Wuhan, 430070, China; Riaz M., Microelement Research Center, College of Resources and Environment, Huazhong Agricultural University, Hubei, Wuhan, 430070, China, State Key Laboratory for Conservation and Utilization of Subtropical Agro-bioresources, Root Biology Center, South China Agricultural University, Guangzhou, 510642, China; Cheng J., Microelement Research Center, College of Resources and Environment, Huazhong Agricultural University, Hubei, Wuhan, 430070, China; Jiang C., Microelement Research Center, College of Resources and Environment, Huazhong Agricultural University, Hubei, Wuhan, 430070, China, The Key Laboratory of Oasis Eco-agriculture, Xinjiang Production and Construction Corps, Shihezi University, Shihezi, China</t>
  </si>
  <si>
    <t>Boron (B)-deficiency and aluminum (Al) phytotoxicity are two main factors that influence the yield and quality of citrus. In this study, we investigated the effects of B-deficiency, Al stress, and double stress of B-deficiency and Al toxicity on antioxidant enzyme system and cell wall components in leaf of trifoliate orange seedlings. Boron deprivation and Al toxicity severely induced morphological and anatomical changes in leaves in terms of higher lipid peroxidation, inhibited photosynthesis and impeded seedling growth, and the damages was more pronounced by double stress. Boron-deficiency disturbed the distribution pattern of pectin in leaves, suppressing the content of alkali-soluble pectin and two types of 2-keto-3-deoxyoctanoic acid (KDO), thus reduced the binding of B to the leaf cell wall. Meanwhile, exposure of Al stress alone resulted in increased content of chelator-soluble pectin and alkali-soluble pectin, whilst an opposite trend was detected in the degree of methylation of the above two pectins. Transmission electron microscope (TEM) micrographs of –B and –B +Al-treated leaves showed destruction of chloroplasts and a distinct thickening of cell wall. Fourier-transform infrared spectroscopy (FTIR) and 13C-nuclear magnetic resonance spectroscopy (13C NMR) in conjunction with X-ray diffraction (XRD) exhibited cellulose accumulation while its crystallinity was reduced by Al toxicity and double stress. Taken together, our results reveal that B-deficiency and Al toxicity caused oxidative damage to plants, changed the pectin content and characteristics, and altered the cell wall components and architecture, which could be a major cause of deleterious seedling growth. © 2022 Elsevier B.V.</t>
  </si>
  <si>
    <t>Aluminum toxicity; Antioxidant enzyme; Boron-deficiency; Cellulose; Pectin; Trifoliate orange rootstock</t>
  </si>
  <si>
    <t>aluminum; antioxidant; boron; photosynthesis; seedling; toxicity; X-ray diffraction</t>
  </si>
  <si>
    <t>2-s2.0-85124230671</t>
  </si>
  <si>
    <t>Yao S.-H.; Zhang Y.-L.; Han Y.; Han X.-Z.; Mao J.-D.; Zhang B.</t>
  </si>
  <si>
    <t>Yao, Shui-Hong (23007012100); Zhang, Yue-Ling (57267854600); Han, Ya (57204098795); Han, Xiao-Zeng (8590041200); Mao, Jing-Dong (7402727674); Zhang, Bin (56182362000)</t>
  </si>
  <si>
    <t>23007012100; 57267854600; 57204098795; 8590041200; 7402727674; 56182362000</t>
  </si>
  <si>
    <t xml:space="preserve">                         Labile and recalcitrant components of organic matter of a Mollisol changed with land use and plant litter management: An advanced                          13                         C NMR study                     </t>
  </si>
  <si>
    <t>10.1016/j.scitotenv.2018.12.403</t>
  </si>
  <si>
    <t>https://www.scopus.com/inward/record.uri?eid=2-s2.0-85059567041&amp;doi=10.1016%2fj.scitotenv.2018.12.403&amp;partnerID=40&amp;md5=4cb781d85c9bc3831f9a7324a13a4ef5</t>
  </si>
  <si>
    <t>National Engineering Laboratory for Improving Fertility of Arable Soils, Institute of Agricultural Resources and Regional Planning, Chinese Academy of Agricultural Sciences, Beijing, 100081, China; Key Laboratory of Mollisols Agroecology, National Field Observation and Research Station of Hailun Agroecosystems, Northeast Institute of Geography and Agroecology, Chinese Academy of Sciences, Harbin, 150081, China; Department of Chemistry and Biochemistry, Old Dominion University, 4541 Hampton Blvd, Norfolk, 23529, VA, United States</t>
  </si>
  <si>
    <t>Yao S.-H., National Engineering Laboratory for Improving Fertility of Arable Soils, Institute of Agricultural Resources and Regional Planning, Chinese Academy of Agricultural Sciences, Beijing, 100081, China; Zhang Y.-L., National Engineering Laboratory for Improving Fertility of Arable Soils, Institute of Agricultural Resources and Regional Planning, Chinese Academy of Agricultural Sciences, Beijing, 100081, China; Han Y., National Engineering Laboratory for Improving Fertility of Arable Soils, Institute of Agricultural Resources and Regional Planning, Chinese Academy of Agricultural Sciences, Beijing, 100081, China; Han X.-Z., Key Laboratory of Mollisols Agroecology, National Field Observation and Research Station of Hailun Agroecosystems, Northeast Institute of Geography and Agroecology, Chinese Academy of Sciences, Harbin, 150081, China; Mao J.-D., Department of Chemistry and Biochemistry, Old Dominion University, 4541 Hampton Blvd, Norfolk, 23529, VA, United States; Zhang B., National Engineering Laboratory for Improving Fertility of Arable Soils, Institute of Agricultural Resources and Regional Planning, Chinese Academy of Agricultural Sciences, Beijing, 100081, China</t>
  </si>
  <si>
    <t xml:space="preserve">                             Soil organic matter (SOM) changes with land use and soil management, yet the controlling factors over the chemical composition of SOM are not fully understood. We applied quantitative                              13                             C nuclear magnetic resonance and spectral editing techniques to measure chemical structures of SOM from different land use types. The land use types included a native grassland (nGL), a crop land with straw burning in the field (bCL), a restored grassland (rGL) and a cropland with straw removed out of the field (rCL) for 28 years. The abundances of O–CH groups from carbohydrates were higher in the SOMs of the nGL and rGL than in those of the rCL and bCL, while the abundances of OCH                             3                              and aromatic C–O groups from lignin were higher in the SOMs of the three-ever cultivated lands (rGL, rCL and bCL) than in that of the nGL. Although aromatic C–C groups were most dominant in the Mollisols, they did not consistently decrease after the burnings of straw were ceased in the fields of the rCL and rGL compared to the bCL with continuous burning. In addition, the COO groups were bound with the aromatic C–C groups in all the land use types, and the sizes of the aromatic clusters were affected by the land use types. The labile and recalcitrant components were correlated with SOC contents the mineral-associated and particular SOM in a contrasting way. Our results suggested that the chemical composition of SOM in the Mollisol depended on land use types, and that labile and recalcitrant components might be protected through mineral associations and aggregation, respectively. The most abundant aromatics in the Mollisols might not just be pyrogenic and could be oxidized to different extents, depending on field drainage conditions.                          © 2019 Elsevier B.V.</t>
  </si>
  <si>
    <t xml:space="preserve">                                                          &lt;sup&gt;13&lt;/sup&gt;                             C NMR                         ; Crop straw management; Land use change; Mollisol; Physical fractionation; Soil organic matter</t>
  </si>
  <si>
    <t>Agronomy; Aromatic Compounds; Chemical Composition; Combustion; Farm Crops; Land Use; Nuclear Magnetic Resonance; Straw; Biomass; Carbon-13 Magnetic Resonance Spectroscopy; China; Environmental Monitoring; Environmental Restoration and Remediation; Fires; Grassland; Organic Chemicals; Soil; Agronomy; Aromatic compounds; Aromatization; Biogeochemistry; Biological materials; Crops; Nuclear magnetic resonance; Soils; aromatic compound; organic matter; organic compound; 13C NMR; Crop straws; Land-use change; Mollisols; Physical fractionation; Soil organic matters; carbon isotope; land use change; Mollisol; nuclear magnetic resonance; soil management; soil organic matter; straw; Article; biochemistry; carbohydrate analysis; carbon nuclear magnetic resonance; chemical analysis; chemical bond; chemical composition; chemical structure; controlled study; cropland; ecosystem restoration; fractionation; grassland; land use; organic matter production; plant litter; priority journal; soil property; solid state; waste management; biomass; carbon nuclear magnetic resonance; chemistry; China; ecosystem restoration; environmental monitoring; fire; grassland; soil; Land use</t>
  </si>
  <si>
    <t>2-s2.0-85059567041</t>
  </si>
  <si>
    <t>Hu Y.; Sheng J.; Yan Z.; Ke Q.</t>
  </si>
  <si>
    <t>Hu, Ying (56211460300); Sheng, Junlu (56151477000); Yan, Zhiyong (55757189600); Ke, Qinfei (55988831400)</t>
  </si>
  <si>
    <t>56211460300; 56151477000; 55757189600; 55988831400</t>
  </si>
  <si>
    <t>Completely amorphous cellulose biosynthesized in agitated culture at low temperature</t>
  </si>
  <si>
    <t>10.1016/j.ijbiomac.2018.06.013</t>
  </si>
  <si>
    <t>https://www.scopus.com/inward/record.uri?eid=2-s2.0-85048164505&amp;doi=10.1016%2fj.ijbiomac.2018.06.013&amp;partnerID=40&amp;md5=6cbb5bf48c0e1eb933c39b3340b37ed1</t>
  </si>
  <si>
    <t>Engineering Research Center of Technical Textiles, Donghua University, Shanghai, 201620, China; Jiaxing University, Jiaxing City, 314001, China</t>
  </si>
  <si>
    <t>Hu Y., Engineering Research Center of Technical Textiles, Donghua University, Shanghai, 201620, China, Jiaxing University, Jiaxing City, 314001, China; Sheng J., Jiaxing University, Jiaxing City, 314001, China; Yan Z., Jiaxing University, Jiaxing City, 314001, China; Ke Q., Engineering Research Center of Technical Textiles, Donghua University, Shanghai, 201620, China</t>
  </si>
  <si>
    <t>The morphology and structure of the biosynthesized cellulose are related to the culture methods and conditions. In order to investigate the detail culture conditions, the Gluconacetbacter xylinum 1.1812 (ATCC 23767) strains were cultivated in static culture at 12 and 30 °C, and agitated culture at 12 °C. The cellulose samples were analyzed by FESEM, FTIR, CP/MAS 13C NMR, WAXRD and TGA. The cellulose membrane produced in static medium at 30 °C is made up of the microfibrils with a width of 60–90 nm, which has highest crystallinity index and the most content of cellulose Iα. The cellulose membrane produced in static medium at 12 °C is accumulated by the pellicles with a thickness of ~10 nm and a width of 700–3000 nm, which is cellulose I crystalline structure. The macroscopic sphere-like cellulose produced in agitated culture at 12 °C is composed of flat, strongly twisted cellulose bands with a width of 700–1200 nm, and reveals completely amorphous structure which exhibits only the diffuse X-ray diffraction pattern, lack of characteristic crystalline peaks. This work provides a new method to prepare amorphous cellulose. © 2018 Elsevier B.V.</t>
  </si>
  <si>
    <t>Amorphous cellulose; Biosynthesize; Low temperature</t>
  </si>
  <si>
    <t>Bioreactors; Cellulose; Culture Techniques; Gluconacetobacter xylinus; Temperature; cellulose; cellulose; Article; bacterial strain; bacterium culture; biosynthesis; carbon nuclear magnetic resonance; chemical analysis; chemical structure; crystal structure; fibril; field emission scanning electron microscopy; Fourier transform infrared spectroscopy; Gluconacetobacter xylinus; low temperature; thermogravimetry; X ray diffraction; bioreactor; cell culture technique; chemistry; growth, development and aging; metabolism; microbiology; temperature</t>
  </si>
  <si>
    <t>2-s2.0-85048164505</t>
  </si>
  <si>
    <t>Nieweś D.; Biegun M.; Huculak-Mączka M.; Marecka K.; Kaniewski M.; Zieliński J.; Hoffmann J.</t>
  </si>
  <si>
    <t>Nieweś, Dominik (57207946668); Biegun, Marcin (57723931000); Huculak-Mączka, Marta (36117923800); Marecka, Kinga (57222730279); Kaniewski, Maciej (57193741245); Zieliński, Jakub (57210420610); Hoffmann, Józef (57207886364)</t>
  </si>
  <si>
    <t>57207946668; 57723931000; 36117923800; 57222730279; 57193741245; 57210420610; 57207886364</t>
  </si>
  <si>
    <t>Extraction of humic acid from peat and lignite and the thermal behavior of their mixtures with ammonium nitrate</t>
  </si>
  <si>
    <t>Journal of Thermal Analysis and Calorimetry</t>
  </si>
  <si>
    <t>10.1007/s10973-023-12326-7</t>
  </si>
  <si>
    <t>https://www.scopus.com/inward/record.uri?eid=2-s2.0-85163731455&amp;doi=10.1007%2fs10973-023-12326-7&amp;partnerID=40&amp;md5=ee0154f27879bb780215a9fc76f2a8e7</t>
  </si>
  <si>
    <t>Department of Engineering and Technology of Chemical Processes, Wrocław University of Science and Technology, Smoluchowskiego 25, Wroclaw, 50-372, Poland</t>
  </si>
  <si>
    <t>Nieweś D., Department of Engineering and Technology of Chemical Processes, Wrocław University of Science and Technology, Smoluchowskiego 25, Wroclaw, 50-372, Poland; Biegun M., Department of Engineering and Technology of Chemical Processes, Wrocław University of Science and Technology, Smoluchowskiego 25, Wroclaw, 50-372, Poland; Huculak-Mączka M., Department of Engineering and Technology of Chemical Processes, Wrocław University of Science and Technology, Smoluchowskiego 25, Wroclaw, 50-372, Poland; Marecka K., Department of Engineering and Technology of Chemical Processes, Wrocław University of Science and Technology, Smoluchowskiego 25, Wroclaw, 50-372, Poland; Kaniewski M., Department of Engineering and Technology of Chemical Processes, Wrocław University of Science and Technology, Smoluchowskiego 25, Wroclaw, 50-372, Poland; Zieliński J., Department of Engineering and Technology of Chemical Processes, Wrocław University of Science and Technology, Smoluchowskiego 25, Wroclaw, 50-372, Poland; Hoffmann J., Department of Engineering and Technology of Chemical Processes, Wrocław University of Science and Technology, Smoluchowskiego 25, Wroclaw, 50-372, Poland</t>
  </si>
  <si>
    <t>Due to the positive effect on soil structure and the influence on improving the efficiency of plant roots nutrient uptake, humic acids (HA) are widely considered for fertilizer production. Especially, it seems to be particularly promising to use them as additives in technologies of mineral fertilizer production. One of the common mineral fertilizer components, due to its good water solubility and the presence of nitrogen in two forms, is ammonium nitrate (AN). The aim of this study was to determine the influence of the humic acids extracted from peat and lignite on the thermal decomposition of HA and the thermal decomposition of ammonium nitrate and humic acids mixtures. For the quality assessment of HA, spectroscopic methods (FTIR/ATR and CP/MAS 13C NMR) and analysis of elemental composition were used. The analysis of the spectra showed differences in the degree of humification of humic acids extracted from various raw materials. HA isolated from peat were distinguished by the presence of peptides, polysaccharides, and lignin residues. Elemental analysis showed the higher carbon and sulfur content in the extracted HA compared to the reference samples. The results of the TG-DTA-MS analysis confirmed the influence of differences in the molecular structure of humic acids, especially in the aliphatic and aromatic carbon content, on the thermal decomposition process. Total content of carboxylic and/or hydroxylic functional groups had a significant impact on the start of the decomposition temperature. Their increase visibly influenced the acceleration of the exothermic decomposition of AN. © 2023, The Author(s).</t>
  </si>
  <si>
    <t>Ammonium nitrate; Decomposition; Humic acids; Organic raw materials; Thermal analysis</t>
  </si>
  <si>
    <t>Additives; Carbon; Extraction; Fourier transform infrared spectroscopy; Lignite; Nitrates; Nitrogen fertilizers; Nutrients; Peat; Thermoanalysis; Thermolysis; Effect on soils; Fertilizer production; Humic acid; Mineral fertilizers; Organic raw material; Organics; Plant roots; Soil structure; Soil-structure; Thermal behaviours; Spectroscopic analysis</t>
  </si>
  <si>
    <t>Article in press</t>
  </si>
  <si>
    <t>2-s2.0-85163731455</t>
  </si>
  <si>
    <t>Scotti R.; Pane C.; Spaccini R.; Palese A.M.; Piccolo A.; Celano G.; Zaccardelli M.</t>
  </si>
  <si>
    <t>Scotti, Riccardo (57193220257); Pane, Catello (24332676600); Spaccini, Riccardo (57201843964); Palese, Assunta Maria (11939856800); Piccolo, Alessandro (7005241141); Celano, Giuseppe (7004000989); Zaccardelli, Massimo (24330316200)</t>
  </si>
  <si>
    <t>57193220257; 24332676600; 57201843964; 11939856800; 7005241141; 7004000989; 24330316200</t>
  </si>
  <si>
    <t>On-farm compost: A useful tool to improve soil quality under intensive farming systems</t>
  </si>
  <si>
    <t>Applied Soil Ecology</t>
  </si>
  <si>
    <t>https://www.scopus.com/inward/record.uri?eid=2-s2.0-84969850507&amp;doi=10.1016%2fj.apsoil.2016.05.004&amp;partnerID=40&amp;md5=96e4d56a925332f62c3abbff01ef1643</t>
  </si>
  <si>
    <t>Consiglio per la ricerca in agricoltura e l'analisi dell'economia agraria, Centro di ricerca per l'orticoltura, Via dei Cavalleggeri 25, Pontecagnano, SA, 84098, Italy; Centro Interdipartimentale di Ricerca sulla Risonanza Magnetica Nucleare per l'Ambiente, l'Agro-Alimentare ed i Nuovi Materiali (CERMANU), Via Università 100, Portici, NA, I-80055, Italy; Dipartimento delle Culture Europee e del Mediterraneo: Architettura, Ambiente, Patrimoni Culturali (DICEM), Università degli Studi della Basilicata, Via San Rocco 3, Matera, 75100, Italy</t>
  </si>
  <si>
    <t>Scotti R., Consiglio per la ricerca in agricoltura e l'analisi dell'economia agraria, Centro di ricerca per l'orticoltura, Via dei Cavalleggeri 25, Pontecagnano, SA, 84098, Italy; Pane C., Consiglio per la ricerca in agricoltura e l'analisi dell'economia agraria, Centro di ricerca per l'orticoltura, Via dei Cavalleggeri 25, Pontecagnano, SA, 84098, Italy; Spaccini R., Centro Interdipartimentale di Ricerca sulla Risonanza Magnetica Nucleare per l'Ambiente, l'Agro-Alimentare ed i Nuovi Materiali (CERMANU), Via Università 100, Portici, NA, I-80055, Italy; Palese A.M., Dipartimento delle Culture Europee e del Mediterraneo: Architettura, Ambiente, Patrimoni Culturali (DICEM), Università degli Studi della Basilicata, Via San Rocco 3, Matera, 75100, Italy; Piccolo A., Centro Interdipartimentale di Ricerca sulla Risonanza Magnetica Nucleare per l'Ambiente, l'Agro-Alimentare ed i Nuovi Materiali (CERMANU), Via Università 100, Portici, NA, I-80055, Italy; Celano G., Dipartimento delle Culture Europee e del Mediterraneo: Architettura, Ambiente, Patrimoni Culturali (DICEM), Università degli Studi della Basilicata, Via San Rocco 3, Matera, 75100, Italy; Zaccardelli M., Consiglio per la ricerca in agricoltura e l'analisi dell'economia agraria, Centro di ricerca per l'orticoltura, Via dei Cavalleggeri 25, Pontecagnano, SA, 84098, Italy</t>
  </si>
  <si>
    <t>Conventional agriculture that uses extensive tillage without organic inputs to soils can cause a degradation in soil quality. The improvement of soil organic matter (SOM) content can be achieved through the use of organic amendments. Application of organic amendments, such as compost, is a reliable tool to improve soil quality. On-farm composting is an ecological technology and can be used to recycle agricultural waste materials, such as animal manure or crop residues, that can be incorporated into the soil to improve soil quality. Therefore, the objective of this work was to characterize, by CPMAS-NMR spectroscopy and chemical properties, a commercial organic waste compost and an on-farm compost and, then, to compare their use as organic amendments on soil quality. A greenhouse study on intensive agricultural soils of Southern Italy was done. The following amendments, as soil treatment, were used: a municipal compost (MC), with C:N 13.3, and an on-farm compost (OF), with C:N 17.1, applied at the rate of 8.5 and 6.0 Mg DM ha-1, respectively. After one, four, eight, twelve and fifteen months soil samples were collected and analyzed for chemical (pH, electrical conductivity, limestone, CEC, available phosphorus, organic carbon, total nitrogen and exchangeable bases) and microbial (urease, phosphomonoesterase, β-glucosidase, total hydrolytic activity and Biolog Ecoplate™) properties. MC compost was characterized by larger electrical conductivity and exchangeable Na+ content with respect to OF compost, while this latter was characterized by about twice of organic carbon (470 g kg-1). As showed by CPMAS-NMR spectroscopy, OF compost was characterized not only by cellulosic polysaccharides, but also significant amounts of both alkyl components and lignin derivatives. An effective increase of soil organic carbon (SOC) in plots under MC (+36%) and OF (+25%) composts, respectively, was reached at the end of the experiment. Soil amendments improved soil biological functions as revealed by a general trend of positive effects on hydrolase activity, phosphomonoesterase, β-glucosidase as well as urease. EC and exchangeable Na+ were considerably larger only in the plots under MC compost (25% and 19%, respectively), with respect to control plot. The possible increase of soil salinity after compost amendment may negatively affect soil quality in the long-term. In conclusion, our results demonstrated that the supply of compost produced on-farm, can enhance soil biological and biochemical properties, without the drawbacks of municipal composts, representing a promising alternative to the latter and an important way to reuse wastes produced by cultivation and processing of vegetables. © 2016 Elsevier B.V.</t>
  </si>
  <si>
    <t>Enzyme activity; NMR spectra; Organic amendment; Soil organic carbon; Soil salinity</t>
  </si>
  <si>
    <t>2-s2.0-84969850507</t>
  </si>
  <si>
    <t>Kölbl A.; Marschner P.; Fitzpatrick R.; Mosley L.; Kögel-Knabner I.</t>
  </si>
  <si>
    <t>Kölbl, Angelika (8929225100); Marschner, Petra (7003680693); Fitzpatrick, Rob (7202803049); Mosley, Luke (6701659405); Kögel-Knabner, Ingrid (7004944025)</t>
  </si>
  <si>
    <t>8929225100; 7003680693; 7202803049; 6701659405; 7004944025</t>
  </si>
  <si>
    <t>Linking organic matter composition in acid sulfate soils to pH recovery after re-submerging</t>
  </si>
  <si>
    <t>10.1016/j.geoderma.2017.07.031</t>
  </si>
  <si>
    <t>https://www.scopus.com/inward/record.uri?eid=2-s2.0-85026750575&amp;doi=10.1016%2fj.geoderma.2017.07.031&amp;partnerID=40&amp;md5=339f7d96318c768fc266ae03c39d988d</t>
  </si>
  <si>
    <t>Chair of Soil Science, Technical University of Munich, Freising, 85350, Germany; School of Agriculture, Food and Wine, The University of Adelaide, 5005, South Australia, Australia; Acid Sulfate Soils Centre, School of Biological Sciences, The University of Adelaide, Private Bag No. 2, Glen Osmond, 5064, South Australia, Australia</t>
  </si>
  <si>
    <t>Kölbl A., Chair of Soil Science, Technical University of Munich, Freising, 85350, Germany; Marschner P., School of Agriculture, Food and Wine, The University of Adelaide, 5005, South Australia, Australia; Fitzpatrick R., Acid Sulfate Soils Centre, School of Biological Sciences, The University of Adelaide, Private Bag No. 2, Glen Osmond, 5064, South Australia, Australia; Mosley L., Acid Sulfate Soils Centre, School of Biological Sciences, The University of Adelaide, Private Bag No. 2, Glen Osmond, 5064, South Australia, Australia; Kögel-Knabner I., Chair of Soil Science, Technical University of Munich, Freising, 85350, Germany</t>
  </si>
  <si>
    <t>When acid sulfate soils containing hypersulfidic material (pH &gt; 4) dry, oxidation of pyrite causes strong acidification with the formation of sulfuric material (pH &lt; 4), which may release high concentrations of metals and metalloids. Re-submerging of sulfuric material can lead to re-formation of pyrite and pH increase to re-form hypersulfidic and hyposulfidic materials due to the action of sulfate-reducing bacteria. However, low availability and/or low biodegradability of organic carbon (OC) may limit the activity of sulfate reducers in re-saturated sulfuric material. Our study investigated the content and composition of OC with specific emphasis on the proportion of readily available, non mineral-associated OC. Samples were taken from a non-acidifying pasture topsoil with hyposulfidic material and two re-submerged subsoils with hypersulfidic material derived from river sediments in South Australia. The sites experienced drying at depths between 0.5 and 4.5 m with severe acidification (pH &lt; 4) during the Millennium drought from 2007 to early 2010. After re-submerging, sulfuric material at one site recovered to neutral pH values, whereas the other site remained acidic. Samples were analysed for total OC content and the proportion of available, non mineral-associated OC. Chemical composition of bulk soil OC and available fractions was determined by solid-state 13C NMR spectroscopy and neutral sugar analyses. The OC composition of re-submerged sulfuric material was generally characterised by small proportions of easily degradable carbohydrates and proteins, but high proportions of hardly degradable lignin and lipids. Lowest amounts of available OC fractions and lowest proportions of carbohydrates and proteins were found in hypersulfidic material which is still acidic. This indicates that slow pH recovery rates can be ascribed to low proportions of biodegradable OC. The OC composition can be explained by: (I) sedimentation of organic materials which were already highly biodegraded during formation of river sediments, and (II) selective preservation of lignin and lipids due to permanent waterlogging. Thus, the organic material is characteristic for wetlands, but hardly usable as substrate for microbes and may retard sulfate reduction and pH neutralisation of re-submerged sulfuric material. © 2017 Elsevier B.V.</t>
  </si>
  <si>
    <t>Neutral sugar analysis; Non mineral-associated OC; River sediments; Solid-state &lt;sup&gt;13&lt;/sup&gt;C NMR spectroscopy; Wetlands</t>
  </si>
  <si>
    <t>Acidification; Biodegradability; Organic Matter; Oxidation; Sediments; Soil; Sulfates; Australia; South Australia; Acidification; Bacteria; Biodegradability; Carbohydrates; Carbon; Chemical analysis; Lignin; Lipids; Minerals; Nuclear magnetic resonance spectroscopy; Organic carbon; Proteins; Pyrites; Recovery; Reduction; Rivers; Sediments; Soils; Sulfur compounds; Wetlands; 13C NMR spectroscopy; Chemical compositions; Metals and metalloids; Neutral sugar analysis; Non mineral-associated OC; Organic matter compositions; River sediments; Sulfate reducing bacteria; acid sulfate soil; acidification; biodegradation; carbon isotope; chemical analysis; chemical composition; fluvial deposit; lignin; lipid; microbial activity; nuclear magnetic resonance; organic carbon; pH; pyrite; sedimentation; sulfate-reducing bacterium; sulfide; wetland; Underwater soils</t>
  </si>
  <si>
    <t>2-s2.0-85026750575</t>
  </si>
  <si>
    <t>Bierke A.; Kaiser K.; Guggenberger G.</t>
  </si>
  <si>
    <t>Bierke, Andreas (24381784900); Kaiser, Klaus (35857332200); Guggenberger, Georg (7003982216)</t>
  </si>
  <si>
    <t>24381784900; 35857332200; 7003982216</t>
  </si>
  <si>
    <t>Crop residue management effects on organic matter in paddy soils - The lignin component</t>
  </si>
  <si>
    <t>10.1016/j.geoderma.2008.05.004</t>
  </si>
  <si>
    <t>https://www.scopus.com/inward/record.uri?eid=2-s2.0-48149112129&amp;doi=10.1016%2fj.geoderma.2008.05.004&amp;partnerID=40&amp;md5=817f66eeff53720a34e7d62d0e216f39</t>
  </si>
  <si>
    <t>Soil Sciences, Martin Luther University Halle-Wittenberg, 06108 Halle (Saale), Weidenplan 14, Germany</t>
  </si>
  <si>
    <t>Bierke A., Soil Sciences, Martin Luther University Halle-Wittenberg, 06108 Halle (Saale), Weidenplan 14, Germany; Kaiser K., Soil Sciences, Martin Luther University Halle-Wittenberg, 06108 Halle (Saale), Weidenplan 14, Germany; Guggenberger G., Soil Sciences, Martin Luther University Halle-Wittenberg, 06108 Halle (Saale), Weidenplan 14, Germany</t>
  </si>
  <si>
    <t>Intensified rice cropping is not only increasing rice yields but also the amount of crop residue. In particular the lignin component of the residues may accumulate in submerged systems such as paddy soils due to incomplete decomposition under oxygen-limited conditions. Here, we examined the short and long-term effects of crop residue management on soil organic matter (SOM) in paddy soils of two experimental sites in China (Nanjing, Changsha) and one in the Philippines (Los Baños, Laguna). We determined organic C and total N, characterized the composition of alkaline-extractable SOM by 13C NMR spectroscopy, and the lignin component by CuO oxidation. The results revealed no significant changes in organic C, total N and total lignin-derived phenols upon incorporation of crop residue at the recently established experiments at Nanjing and Los Baños. In contrast, all tested variables increased at the long-term experiment at Changsha. Within 16 years (1990 to 2005), the organic C increased by 41% in the 'residue incorporated' plots while at the 'residue removed' plots the increase was 16%. Similar trends were found for total N. Lignin-derived phenols in 'residue incorporation' plots increased about 45% (12% for 'residue removed' plots). Parameters addressing alteration of lignin changed at the initial stages of the experiments. These changes are comparable to those observed in aerated cropping systems. No further changes in the lignin composition occurred at later stages of the experiments. The 13C NMR spectra revealed a largely unchanged SOM composition, thus supporting the results of the CuO oxidation. In summary, the additional input of crop residue in paddy soils seems to result in the mere accumulation of OM; the larger proportion of lignin-derived phenols reflects the input of crop residue. The comparable degree in oxidative alteration of lignin between 'residue removed' and 'residue incorporated' treatments indicates that the soil systems can cope with the increased residue-derived lignin input. © 2008 Elsevier B.V. All rights reserved.</t>
  </si>
  <si>
    <t>Crop residue; Lignin; Organic matter; Paddy-soils; Residue management</t>
  </si>
  <si>
    <t>Agriculture; Chemical Degradation; Copper Compounds; Farm Crops; Mechanical Properties; Nuclear Magnetic Resonance; Organic Compounds; Oxidation; Oxygen; Phenols; Residues; Soil; Wastes; Agricultural products; Agricultural wastes; Biogeochemistry; Biological materials; Crops; Lignin; Organic compounds; Oxygen; Photoacoustic effect; Strength of materials; agricultural soil; crop residue; experimental study; lignin; oxygen; paddy field; soil organic matter; (I ,J) conditions; crop residue management; crop residues; Lignin components; Long term effects; Nanjing; Organic matter (OM); Paddy soils; Philippines; Soil organic matter (SOM); Submerged systems; Soils</t>
  </si>
  <si>
    <t>2-s2.0-48149112129</t>
  </si>
  <si>
    <t>Kim J.-Y.; Kim T.-S.; Hwang H.; Oh S.; Choi J.W.</t>
  </si>
  <si>
    <t>Kim, Jae-Young (56582707800); Kim, Tae-Seung (55543019900); Hwang, Hyewon (55543052000); Oh, Shinyoung (55543204000); Choi, Joon Weon (35572747900)</t>
  </si>
  <si>
    <t>56582707800; 55543019900; 55543052000; 55543204000; 35572747900</t>
  </si>
  <si>
    <t>Chemical • structural characterization of lignin extracted from pitch pine with ionic liquid (1-ethyl-3-methylimidazolium acetate)</t>
  </si>
  <si>
    <t>Journal of the Korean Wood Science and Technology</t>
  </si>
  <si>
    <t>10.5658/WOOD.2012.40.3.194</t>
  </si>
  <si>
    <t>https://www.scopus.com/inward/record.uri?eid=2-s2.0-84871845747&amp;doi=10.5658%2fWOOD.2012.40.3.194&amp;partnerID=40&amp;md5=806fbc402198f6757ec40066583054df</t>
  </si>
  <si>
    <t>Dept. Forest Sciences, CALS, Seoul National University, Seoul 151-921, South Korea; Research Institute for Agriculture and Life Sciences, Seoul National University, Seoul 151-921, South Korea</t>
  </si>
  <si>
    <t>Kim J.-Y., Dept. Forest Sciences, CALS, Seoul National University, Seoul 151-921, South Korea; Kim T.-S., Dept. Forest Sciences, CALS, Seoul National University, Seoul 151-921, South Korea; Hwang H., Dept. Forest Sciences, CALS, Seoul National University, Seoul 151-921, South Korea; Oh S., Dept. Forest Sciences, CALS, Seoul National University, Seoul 151-921, South Korea; Choi J.W., Dept. Forest Sciences, CALS, Seoul National University, Seoul 151-921, South Korea, Research Institute for Agriculture and Life Sciences, Seoul National University, Seoul 151-921, South Korea</t>
  </si>
  <si>
    <t>1-Ethyl-3-methylimidazolium acetate known as efficient biomass pretreatment reagent was used for the extraction of lignin from rigida pine wood (pitch pine), which was called to ionic liquid lignin (ILL), and chemical.structural features of ILL were compared with the corresponding milled wood lignin (MWL). The amounts of phenolic hydroxyl groups (Phe-OH) was determined to 10.0% for ILL and 7.2% for MWL, respectively, where those of methoxyl groups (OMe) were 4.9% for ILL and 11.0% for MWL, respectively. The weight average molecular weight (Mw) of ILL (3,995) were determined to ca. 1/2 of that of MWL (8,438) and polydispersity index (PDI: Mw/Mn) suggested that the lignin fragments were more uniform in the ILL (PDI 1.36) than in the MWL (PDI 2.64). The temperature (Tm) corresponding to maximum decomposition rate (Vm) of ILL (306.6°C) was ca. 35°C lower than that of MWL (341.9°C), suggesting that ILL was thermally unstable than MWL, as evidence from the lower Tm for ILL. Moreover, the structural characteristics of ILL and MWL were confirmed by spectroscopic analyses (FT-IR and 13C-NMR), and these results indicated ionic liquid (1-ethyl-3-methylimidazolium acetate) was chemically or physically bound to ILL.</t>
  </si>
  <si>
    <t>1-Ethyl-3-methylimidazolium acetate; &lt;sup&gt;13&lt;/sup&gt;C-NMR; Ionic liquid; Lignin; Milled wood lignin</t>
  </si>
  <si>
    <t>Fatty Acids; Lignins; Molecular Weight Distribution; Phenols; Spectrochemical Analysis; Wood; Ionic liquids; Lignin; Phenols; Polydispersity; Spectroscopic analysis; Volatile fatty acids; 1-Ethyl-3-methylimidazolium acetate; C-NMR; Decomposition rate; Lignin fragments; Methoxyl groups; Milled wood lignin; Phenolic hydroxyl group; Pine woods; Pitch pine; Polydispersity indices; Pre-Treatment; Structural characteristics; Structural characterization; Thermally unstable; Weight-average molecular weight; Wood</t>
  </si>
  <si>
    <t>Korean</t>
  </si>
  <si>
    <t>2-s2.0-84871845747</t>
  </si>
  <si>
    <t>Rovira P.; Romanyà J.; Duguy B.</t>
  </si>
  <si>
    <t>Rovira, Pere (7004514758); Romanyà, Joan (6602851118); Duguy, Beatriz (15746157400)</t>
  </si>
  <si>
    <t>7004514758; 6602851118; 15746157400</t>
  </si>
  <si>
    <t>Long-term effects of wildfires on the biochemical quality of soil organic matter: A study on Mediterranean shrublands</t>
  </si>
  <si>
    <t>179-180</t>
  </si>
  <si>
    <t>10.1016/j.geoderma.2012.02.011</t>
  </si>
  <si>
    <t>https://www.scopus.com/inward/record.uri?eid=2-s2.0-84858302861&amp;doi=10.1016%2fj.geoderma.2012.02.011&amp;partnerID=40&amp;md5=e9216f2242837f761b4289e38848dd6c</t>
  </si>
  <si>
    <t>Centre Tecnològic Forestal de Catalunya (CTFC), Carretera St Llorenç de Morunys, Catalonia, Km 2, 25280 Solsona, Spain; Departament de Productes Naturals, Biologia Vegetal i Edafologia, Universitat de Barcelona, 08028 Barcelona, Catalonia, Av. Joan XXIII s/n, Spain; Dept Biologia Vegetal, Universitat de Barcelona, 08028 Barcelona, Catalonia, Diagonal 645, Spain</t>
  </si>
  <si>
    <t>Rovira P., Centre Tecnològic Forestal de Catalunya (CTFC), Carretera St Llorenç de Morunys, Catalonia, Km 2, 25280 Solsona, Spain; Romanyà J., Departament de Productes Naturals, Biologia Vegetal i Edafologia, Universitat de Barcelona, 08028 Barcelona, Catalonia, Av. Joan XXIII s/n, Spain; Duguy B., Dept Biologia Vegetal, Universitat de Barcelona, 08028 Barcelona, Catalonia, Diagonal 645, Spain</t>
  </si>
  <si>
    <t>Wildfires affect soil organic matter (SOM), mainly resulting in losses of the most labile fractions (in particular carbohydrates), an increased abundance of recalcitrant fractions and, specifically, an increase in SOM aromaticity. Most of these effects have been studied in laboratory experiments: under field conditions, post-fire recovery of the vegetation must be taken into account, for it results in new and fresh inputs of organic matter to the soil. Thus the short-term effects of wildfires on SOM biochemical characteristics could be of little relevance in the medium or long term. We tested this hypothesis in the Valencia region (E Spain), in very healthy shrublands, never cropped, and which have been diversely affected by wildfires in recent decades (either 0, 1 or 2 wildfires). The study aimed at a quantitative description of SOM recalcitrance. Soil samples (uppermost 5cm) were submitted to a four-step chemical fractionation, consisting of an extraction with dilute K 2SO 4 solution, and two consecutive hydrolyses, first with H 2SO 4 2.5M and next with 72% H 2SO 4, further diluted down to 1M. The unhydrolysed residue was taken as the recalcitrant fraction, and submitted to a further chemical attack with H 2O 2, to obtain the refractory fraction. Wildfires dropped both total OC and N in soil, and increased the fraction of total C and (somewhat less clearly), the total N found in both recalcitrant and refractory fractions. Carbohydrates accounted for about 20% of total OC, irrespective of the number of fires. Carbohydrates are selectively lost as a consequence of thermal shock during wildfires; thus their recovery in burned soils is an indicator of the post-fire restoration of the C cycle. The effects of wildfires are shown in the relationship between several parameters (cellulose to total carbohydrates ratio, aromatic extractable C, etc.) and total OC in the horizon, which suffer shifts as a consequence of the first wildfire, and disappear after the second. Overall, our dataset show that in burned plots the biochemistry of SOM has apparently recovered many features of the unburned plots, but a long-term effect of wildfires is still detectable in the relative abundance of recalcitrant or refractory forms. We did not detect increased aromaticity either in the overall SOM (by 13C NMR analysis) or in the extractable or hydrolysable fractions (either by absorption at 280nm or by analysis of phenolic compounds), a fact that suggests that the increased SOM recalcitrance results from an increased abundance of condensed forms, not necessarily linked to an increase in aromatic C. © 2012 Elsevier B.V..</t>
  </si>
  <si>
    <t>Acid hydrolysis; Aromatic carbon; Carbohydrates; Labile and recalcitrant organic matter; Refractory OM; Wildfires</t>
  </si>
  <si>
    <t>Comunidad Valencia; Spain; Aromatization; Biogeochemistry; Biological materials; Carbohydrates; Hydrolysis; Phenols; Recovery; Refractory materials; Soils; Acid hydrolysis; Aromatic carbon; Aromaticities; Biochemical characteristics; Biochemical quality; Chemical Fractionation; Condensed form; Data sets; Field conditions; Labile fractions; Laboratory experiments; Long-term effects; NMR analysis; Phenolic compounds; Post-fire; Post-fire restorations; Quantitative description; Recalcitrant organic matter; Relative abundance; Short-term effects; Shrublands; Soil organic matters; Soil sample; Total carbohydrates; Valencia; Wildfires; biochemical composition; carbohydrate; hydrolysis; laboratory method; long-term change; relative abundance; shrubland; soil depth; soil organic matter; wildfire; Fires</t>
  </si>
  <si>
    <t>2-s2.0-84858302861</t>
  </si>
  <si>
    <t>Chen Y.; Gao J.; Fan Y.; Tshabalala M.A.; Stark N.M.</t>
  </si>
  <si>
    <t>Chen, Yao (36645586300); Gao, Jianmin (55702651600); Fan, Yongming (7403492376); Tshabalala, Mandla A. (6602780034); Stark, Nicole M. (7005511887)</t>
  </si>
  <si>
    <t>36645586300; 55702651600; 7403492376; 6602780034; 7005511887</t>
  </si>
  <si>
    <t>Heat-induced chemical and color changes of extractive-free black locust (Robinia Pseudoacacia) wood</t>
  </si>
  <si>
    <t>10.15376/biores.7.2.2236-2248</t>
  </si>
  <si>
    <t>https://www.scopus.com/inward/record.uri?eid=2-s2.0-84863827022&amp;doi=10.15376%2fbiores.7.2.2236-2248&amp;partnerID=40&amp;md5=246b07cfcce35751ff09acac04303950</t>
  </si>
  <si>
    <t>College of Material Science and Technology, Beijing Forestry University, Beijing 100083, China; U.S. Department of Agriculture, Forest Service, Forest Products Laboratory, Madison, WI 53726-2398, One Gifford Pinchot Drive, United States</t>
  </si>
  <si>
    <t>Chen Y., College of Material Science and Technology, Beijing Forestry University, Beijing 100083, China; Gao J., College of Material Science and Technology, Beijing Forestry University, Beijing 100083, China; Fan Y., College of Material Science and Technology, Beijing Forestry University, Beijing 100083, China; Tshabalala M.A., U.S. Department of Agriculture, Forest Service, Forest Products Laboratory, Madison, WI 53726-2398, One Gifford Pinchot Drive, United States; Stark N.M., U.S. Department of Agriculture, Forest Service, Forest Products Laboratory, Madison, WI 53726-2398, One Gifford Pinchot Drive, United States</t>
  </si>
  <si>
    <t>To investigate chemical and color changes of the polymeric constituents of black locust (Robinia pseudoacacia) wood during heat treatment, extractive-free wood flour was conditioned to 30% initial moisture content (MC) and heated for 24 h at 120 °C in either an oxygen or nitrogen atmosphere. The color change was measured using the CIELAB color system. Chemical changes of the wood components were determined by means of solid state cross-polarization/magic angle spinning 13C-nuclear magnetic resonance (CPMAS-13C-NMR), Fourier transform infrared (FTIR), diffuse reflectance UV-Vis (DRUV) spectroscopy, and elemental (CHN) analysis. The results showed that lightness (L*) decreased, while chromaticity indexes (a* and b*) and chroma (C*) increased after heat treatment. There was greater color difference (ΔE*) in the samples heated in the presence of oxygen compared to nitrogen. CHN analysis showed an increase in hydrogen and oxygen and a decrease in carbon content. NMR spectra confirmed the cleavage of the β-O-4 structure in the lignin, resulting in a decrease in etherified lignin units and an increase in phenolic structures. DRUV and FTIR spectra confirmed the formation of extensive conjugated structures, such as unsaturated ketones and quinones due to the cleavage of the lignin units. Formation of quinones can be attributed to heat treatment in the presence of oxygen.</t>
  </si>
  <si>
    <t>Chemical changes; Color; DRUV; FTIR-ATR; Heat treatment; Wood</t>
  </si>
  <si>
    <t>Color; Colorimetry; Fourier Analysis; Heat Treatment; Hydrogen; Infrared Spectroscopy; Ketones; Lignins; Nuclear Magnetic Resonance; Oxygen; Phenols; Robinia; Wood; Robinia pseudoacacia; Carbon; Chemical analysis; Color; Colorimetry; Heat treatment; Ketones; Lignin; Nitrogen; Nuclear magnetic resonance; Nuclear magnetic resonance spectroscopy; Oxygen; Wood; Chemical change; Cross-polarization/magic angle spinnings; Diffuse reflectance-UV-vis; DRUV; Fourier transform infrared; FT-IR-ATR; Initial Moisture Content; Polymeric constituents; Fourier transform infrared spectroscopy</t>
  </si>
  <si>
    <t>2-s2.0-84863827022</t>
  </si>
  <si>
    <t>Huang Z.; Clinton P.W.; Davis M.R.</t>
  </si>
  <si>
    <t>Huang, Zhiqun (14919396000); Clinton, Peter W. (7003500070); Davis, Murray R. (55475328400)</t>
  </si>
  <si>
    <t>14919396000; 7003500070; 55475328400</t>
  </si>
  <si>
    <t>Post-harvest residue management effects on recalcitrant carbon pools and plant biomarkers within the soil heavy fraction in Pinus radiata plantations</t>
  </si>
  <si>
    <t>10.1016/j.soilbio.2010.11.008</t>
  </si>
  <si>
    <t>https://www.scopus.com/inward/record.uri?eid=2-s2.0-78650678203&amp;doi=10.1016%2fj.soilbio.2010.11.008&amp;partnerID=40&amp;md5=4434cc4a7463604445aa6fb772064cdf</t>
  </si>
  <si>
    <t>Scion, Fendalton, Christchurch, P.O. Box 29237, New Zealand</t>
  </si>
  <si>
    <t>Huang Z., Scion, Fendalton, Christchurch, P.O. Box 29237, New Zealand; Clinton P.W., Scion, Fendalton, Christchurch, P.O. Box 29237, New Zealand; Davis M.R., Scion, Fendalton, Christchurch, P.O. Box 29237, New Zealand</t>
  </si>
  <si>
    <t>Forest soils contain about 30% of terrestrial carbon (C) and so knowledge of the influence of forest management on stability of soil C pools is important for understanding the global C cycle. Here we present the changes of soil C pools in the 0-5 cm layer in two second-rotation Pinus radiata (D.Don) plantations which were subjected to three contrasting harvest residue management treatments in New Zealand. These treatments included whole-tree harvest plus forest floor removal (defined as forest floor removal hereafter), whole-tree, and stem-only harvest. Soil samples were collected 5, 10 and 15 years after tree planting at Kinleith Forest (on sandy loam soils) and 4, 12 and 20 years after tree planting at Woodhill Forest (on sandy soils). These soils were then physically divided into light (labile) and heavy (stable) pools based on density fractionation (1.70 g cm-3). At Woodhill, soil C mass in the heavy fraction was significantly greater in the whole-tree and stem-only harvest plots than the forest floor removal plots in all sampling years. At Kinleith, the soil C mass in the heavy fraction was also greater in the stem-only harvest plots than the forest floor removal plots at year 15. The larger stable soil C pools with increased residue return was supported by analyses of the chemical composition and plant biomarkers in the soil organic matter (SOM) heavy fractions using NMR and GC/MS. At Woodhill, alkyl C, cutin-, suberin- and lignin-derived C contents in the SOM heavy fraction were significantly greater in the whole-tree and stem-only harvest plots than in the forest floor removal plots in all sampling years. At Kinleith, alkyl C (year 15), cutin-derived C (year 5 and 15) and lignin-derived C (Year 5 and 10) contents in the SOM heavy fraction were significantly greater in stem-only harvest plots than in plots where the forest floor was removed. The analyses of plant C biomarkers and soil δ13C in the light and heavy fractions of SOM indicate that the increased stable soil C in the heavy fraction with increased residue return might be derived from a greater input of recalcitrant C in the residue substrate. © 2010 Elsevier Ltd.</t>
  </si>
  <si>
    <t>δ&lt;sup&gt;13&lt;/sup&gt;C; &lt;sup&gt;13&lt;/sup&gt;C CPMAS NMR; Cutin; Harvest residue management; Heavy fraction; Lignin; NMR; Soil carbon</t>
  </si>
  <si>
    <t>Alkylation; Astatine; Carbon; Chemical Analysis; Cutin; Floors; Harvesting; Lignins; Nuclear Magnetic Resonance; Reforestation; Soil; New Zealand; Pinus radiata; Alkylation; Astatine; Chemical analysis; Floors; Harvesting; Lakes; Lignin; Nuclear magnetic resonance spectroscopy; Reforestation; CPMASNMR; Cutin; Harvest residue management; Heavy fraction; NMR; Soil carbon; biomarker; carbon cycle; carbon isotope; coniferous forest; crop residue; forest floor; forest management; forest soil; gas chromatography; lignin; mass spectrometry; nuclear magnetic resonance; plantation forestry; sandy loam; soil carbon; soil organic matter; Soils</t>
  </si>
  <si>
    <t>2-s2.0-78650678203</t>
  </si>
  <si>
    <t>Euring M.; Trojanowski J.; Kharazipour A.</t>
  </si>
  <si>
    <t>Euring, Markus (36173805900); Trojanowski, Jerzy (7201577643); Kharazipour, Alireza (6602741206)</t>
  </si>
  <si>
    <t>36173805900; 7201577643; 6602741206</t>
  </si>
  <si>
    <t>Laccase-mediator catalyzed modification of wood fibers: Studies on the reaction mechanism and making of medium-density fiberboard</t>
  </si>
  <si>
    <t>Forest Products Journal</t>
  </si>
  <si>
    <t>12-00075</t>
  </si>
  <si>
    <t>https://www.scopus.com/inward/record.uri?eid=2-s2.0-84904816878&amp;doi=10.13073%2fFPJ-D-12-00075&amp;partnerID=40&amp;md5=a11f22eaff8d79aa171f0a4857e7a7f8</t>
  </si>
  <si>
    <t>Univ. of Göttingen, Faculty of Forest Sci. and Forest Ecology, Dept. of Molecular Wood Biotechnol. and Technical Mycology, Göttingen, Germany</t>
  </si>
  <si>
    <t>Euring M., Univ. of Göttingen, Faculty of Forest Sci. and Forest Ecology, Dept. of Molecular Wood Biotechnol. and Technical Mycology, Göttingen, Germany; Trojanowski J., Univ. of Göttingen, Faculty of Forest Sci. and Forest Ecology, Dept. of Molecular Wood Biotechnol. and Technical Mycology, Göttingen, Germany; Kharazipour A., Univ. of Göttingen, Faculty of Forest Sci. and Forest Ecology, Dept. of Molecular Wood Biotechnol. and Technical Mycology, Göttingen, Germany</t>
  </si>
  <si>
    <t>Owing to the constant increase of prices of the process for petrochemical resin and the possibility of harmful formaldehyde emissions from industrial produced medium-density fiberboards (MDF), enzymatic binder systems are discussed as an environmentally friendly alternative for gluing lignocelluloses such as wood fibers. In this work laccase-mediator systems (LMSs) were used to activate the lignin on wood fiber surfaces. Two different mediators were tested, vanillic acid (VAN) and 4-hydroxybenzoic acid (HBA), of which HBA performed best. Carbon-13 nuclear magnetic resonances (13C-NMR) and electron spin resonances (ESR) of LMS-treated thermomechanical pulp (TMP) fibers were determined for qualitative and quantitative analysis of lignin activation. Analysis outputs were transferred to produce MDF using a dry process. 13C-NMR revealed more structural changes in the wood fibers using LMS with HBA than LMS with VAN. ESR spectroscopy indicated a higher amount of phenoxy radicals after treatment with LMS containing HBA as a mediator. The data correlated well with the quality of MDF. The best mechanical technological properties were achieved by using HBA within the LMS, so that the European Norms could be fulfilled. But VAN also performed well, which showed a high potential to produce ecofriendly MDF by using LMSs in the future. © Forest Products Society 2013.</t>
  </si>
  <si>
    <t>Enzymes; Fibers; Lignins; Thermomechanical Pulping; Wood Products; Enzymes; Industrial emissions; Lignin; Thermomechanical pulp; Wood products; 4-hydroxybenzoic acids; Environmentally friendly alternatives; Formaldehyde emission; Laccase-mediator system; Medium density fiberboards; Qualitative and quantitative analysis; Reaction mechanism; Technological properties; Fibers</t>
  </si>
  <si>
    <t>2-s2.0-84904816878</t>
  </si>
  <si>
    <t>Okino E.Y.A.; Santana M.A.E.; Resck I.S.; Alves M.V.d.S.; Falcomer V.A.S.; Cunha J.B.M.d.; Santos P.H.d.O.d.</t>
  </si>
  <si>
    <t>Okino, Esmeralda Y.A. (6602962636); Santana, Marcos A.E. (7004214105); Resck, Inês S. (55665066200); Alves, Marcus V. da S. (16554070200); Falcomer, Viviane A.S. (12241703100); Cunha, João B.M. da (56684465400); Santos, Paulo H. de O. dos (23098233500)</t>
  </si>
  <si>
    <t>6602962636; 7004214105; 55665066200; 16554070200; 12241703100; 56684465400; 23098233500</t>
  </si>
  <si>
    <t>Liquid chromatography and solid state CP/MAS 13C NMR techniques for chemical compound characterizations of cypress wood Cupressus glauca Lam. exposed to brown- and white-rot fungi</t>
  </si>
  <si>
    <t>10.1016/j.carbpol.2007.11.019</t>
  </si>
  <si>
    <t>https://www.scopus.com/inward/record.uri?eid=2-s2.0-40849120996&amp;doi=10.1016%2fj.carbpol.2007.11.019&amp;partnerID=40&amp;md5=8724f53fd3a9bc4c1695cc31de2a84a1</t>
  </si>
  <si>
    <t>Forest Products Laboratory - LPF, IBAMA, SCEN Trecho 2, Brasília, DF, CEP 70818-900, Edifício Sede do IBAMA, Brazil; Chemistry Institute, University of Brasilia - UnB, Brazil</t>
  </si>
  <si>
    <t>Okino E.Y.A., Forest Products Laboratory - LPF, IBAMA, SCEN Trecho 2, Brasília, DF, CEP 70818-900, Edifício Sede do IBAMA, Brazil; Santana M.A.E., Forest Products Laboratory - LPF, IBAMA, SCEN Trecho 2, Brasília, DF, CEP 70818-900, Edifício Sede do IBAMA, Brazil; Resck I.S., Chemistry Institute, University of Brasilia - UnB, Brazil; Alves M.V.d.S., Forest Products Laboratory - LPF, IBAMA, SCEN Trecho 2, Brasília, DF, CEP 70818-900, Edifício Sede do IBAMA, Brazil; Falcomer V.A.S., Chemistry Institute, University of Brasilia - UnB, Brazil; Cunha J.B.M.d., Chemistry Institute, University of Brasilia - UnB, Brazil; Santos P.H.d.O.d., Chemistry Institute, University of Brasilia - UnB, Brazil</t>
  </si>
  <si>
    <t>The main objective of this research was to determine quantitatively the amount of structural sugar polymers (glucan, mannan, and xylan) and acid lignin, after decaying of a conifer wood Cupressus glauca Lam., exposed to brown-rot fungi Gloeophyllum trabeum (Persoon ex Fries) Murril. and Lentinus lepideus Fr. and white-rot fungi Trametes versicolor (Linnaeus ex Fries) Pilat and Ganoderma applanatum (Pers. ex Wallr.) Patouillard. Extractive and ash contents were homogeneous and showed low value. Chromatographic and spectroscopic techniques were important tools for detecting changes in the wood chemical composition. White-rot fungi showed two different class resistances with almost unchanged decay wood constituents. Brown-rot fungi removed the polysaccharides but not lignin. G. trabeum and L. lepideus had similar effects on chemical composition of cypress wood. This cypress wood showed lower mannan contents than xylan. © 2007 Elsevier Ltd. All rights reserved.</t>
  </si>
  <si>
    <t>Ash; Biodegradation; Carbohydrate; CP/MAS &lt;sup&gt;13&lt;/sup&gt;C NMR; Cypress; Fungi; HPLC; Lignin; UV</t>
  </si>
  <si>
    <t>Coniferophyta; Cupressus; Fungi; Ganoderma; Ganoderma applanatum; Gloeophyllum trabeum; Lentinus; Neolentinus lepideus; Trametes versicolor; Biodegradation; Chemical analysis; Liquid chromatography; Polymers; Polysaccharides; Solid state reactions; Gloeophyllum trabeum; Wood chemical composition; Fungi</t>
  </si>
  <si>
    <t>2-s2.0-40849120996</t>
  </si>
  <si>
    <t>Cho J.; Chu S.; Dauenhauer P.J.; Huber G.W.</t>
  </si>
  <si>
    <t>Cho, Joungmo (35271137200); Chu, Sheng (55002608400); Dauenhauer, Paul J. (15049148900); Huber, George W. (7201624461)</t>
  </si>
  <si>
    <t>35271137200; 55002608400; 15049148900; 7201624461</t>
  </si>
  <si>
    <t>Kinetics and reaction chemistry for slow pyrolysis of enzymatic hydrolysis lignin and organosolv extracted lignin derived from maplewood</t>
  </si>
  <si>
    <t>10.1039/c1gc16222e</t>
  </si>
  <si>
    <t>https://www.scopus.com/inward/record.uri?eid=2-s2.0-84857175210&amp;doi=10.1039%2fc1gc16222e&amp;partnerID=40&amp;md5=2e9b2679ef5465d65704e07732f0a8c8</t>
  </si>
  <si>
    <t>Department of Chemical Engineering, University of Massachusetts, Amherst, MA, 01003, Amherst 686 North Pleasant Street 159 Goessmann Lab, United States</t>
  </si>
  <si>
    <t>Cho J., Department of Chemical Engineering, University of Massachusetts, Amherst, MA, 01003, Amherst 686 North Pleasant Street 159 Goessmann Lab, United States; Chu S., Department of Chemical Engineering, University of Massachusetts, Amherst, MA, 01003, Amherst 686 North Pleasant Street 159 Goessmann Lab, United States; Dauenhauer P.J., Department of Chemical Engineering, University of Massachusetts, Amherst, MA, 01003, Amherst 686 North Pleasant Street 159 Goessmann Lab, United States; Huber G.W., Department of Chemical Engineering, University of Massachusetts, Amherst, MA, 01003, Amherst 686 North Pleasant Street 159 Goessmann Lab, United States</t>
  </si>
  <si>
    <t>The kinetics and reaction chemistry for the pyrolysis of Maplewood lignin were investigated using both a pyroprobe reactor and a thermogravimetric analyser mass spectrometry (TGA-MS). Lignin residue after enzymatic hydrolysis and organosolv lignin derived from Maplewood were used to measure the kinetic behaviours of lignin pyrolysis and to analyse pyrolysis product distributions. The enzymatic lignin residue pyrolyzed at lower temperature than that of organosolv lignin. The differential thermogravimetric (DTG) peaks for pyrolysis of the enzymatic residue were more similar to the DTG peaks for pyrolysis of the original Maplewood than DTG of the organosolv lignin. The condensable liquid volatile products were collected from a Pyroprobe reactor with a liquid nitrogen trap. The primary monomeric phenolic compounds were guaiacol, syringol, and vanillic acid. However, only 14–36 carbon% of the sample could be detected by GC-MS. Over 60 carbon% of the condensable products were heavy tar molecules that are not detectable by GC-MS. These heavy tar molecules are the primary products from pyrolysis of lignin. Intermediate solid samples were also collected at various pyrolysis temperatures and characterized by elemental analysis, FT-IR, DP-MAS 13C NMR, and TOC. The methoxy groups and ether linkages decreased and the non-protonated aromatic carbon–carbon bonds increased in the solid residues as the pyrolysis temperature increased. The carbon content of the initial lignin feed (derived from enzymatic hydrolysis) and the solid polyaromatics residue (obtained at 773 K) was 58 wt% and 74 wt% respectively. This polyaromatic residue contained about 69 wt% of the original lignin feed. The solid polyaromatics undergo further slow decomposition accompanied by a constant release of carbon dioxide as the pyrolysis reaction continues. The pyrolysis of the enzymatic lignin residue was modelled by two reactions in series. In the first pyrolysis step the lignin was decomposed with an apparent activation energy of 74 kJ mol−1 and a heat of reaction of −8,780 kJ kg−1. The second pyrolysis step had an apparent activation energy of 110 kJ mol−1 and a heat of reaction of −2,819 kJ kg−1. Lignin pyrolysis has lower activation energies and higher heats of reaction than cellulose pyrolysis. © 2012 The Royal Society of Chemistry.</t>
  </si>
  <si>
    <t>2-s2.0-84857175210</t>
  </si>
  <si>
    <t>Marshall M.H.M.; McKelvie J.R.; Simpson A.J.; Simpson M.J.</t>
  </si>
  <si>
    <t>Marshall, Michaela H.M. (56486849100); McKelvie, Jennifer R. (9277996800); Simpson, André J. (7402780400); Simpson, Myrna J. (7202043362)</t>
  </si>
  <si>
    <t>56486849100; 9277996800; 7402780400; 7202043362</t>
  </si>
  <si>
    <t>Characterization of natural organic matter in bentonite clays for potential use in deep geological repositories for used nuclear fuel</t>
  </si>
  <si>
    <t>Applied Geochemistry</t>
  </si>
  <si>
    <t>10.1016/j.apgeochem.2014.12.013</t>
  </si>
  <si>
    <t>https://www.scopus.com/inward/record.uri?eid=2-s2.0-84921370378&amp;doi=10.1016%2fj.apgeochem.2014.12.013&amp;partnerID=40&amp;md5=3d5f9585eeb642719ec7062cc3256dd9</t>
  </si>
  <si>
    <t>Environmental NMR Centre and Department of Chemistry, University of Toronto, 1265 Military Trail, Toronto, M1C 1A4, ON, Canada; Nuclear Waste Management Organization, 22 St. Clair Avenue East, Toronto, M4T 2S3, ON, Canada</t>
  </si>
  <si>
    <t>Marshall M.H.M., Environmental NMR Centre and Department of Chemistry, University of Toronto, 1265 Military Trail, Toronto, M1C 1A4, ON, Canada; McKelvie J.R., Nuclear Waste Management Organization, 22 St. Clair Avenue East, Toronto, M4T 2S3, ON, Canada; Simpson A.J., Environmental NMR Centre and Department of Chemistry, University of Toronto, 1265 Military Trail, Toronto, M1C 1A4, ON, Canada; Simpson M.J., Environmental NMR Centre and Department of Chemistry, University of Toronto, 1265 Military Trail, Toronto, M1C 1A4, ON, Canada</t>
  </si>
  <si>
    <t>The Nuclear Waste Management Organization (NWMO) is developing a Deep Geological Repository (DGR) to contain and isolate used nuclear fuel in a suitable rock formation at a depth of approximately 500m. The design concept employs a multibarrier system, including the use of copper-coated used fuel containers, surrounded by a low-permeability, swelling clay buffer material within a low permeability, stable host rock environment. The natural organic matter (NOM) composition of the bentonite clays being considered for the buffer material is largely uncharacterized at the molecular-level. To gain a better understanding of the NOM in target clays from Wyoming and Saskatchewan, molecular-level methods (biomarker analysis, solid-state 13C NMR and solution-state 1H nuclear magnetic resonance (NMR)) were used to elucidate the structure and sources of NOM. Organic carbon content in three commercially available bentonites analyzed was low (0.11-0.41%). The aliphatic lipid distribution of the clay samples analyzed showed a predominance of higher concentration of lipids from vascular plants and low concentrations of lipids consistent with microbial origin. The lignin phenol vanillyl acid to aldehyde ratio (Ad/Al) for the National sample indicated an advanced state of lignin oxidation and NOM diagenesis. The 13C NMR spectra were dominated by signals in the aromatic and aliphatic regions. The ratio of alkyl/O-alkyl carbon ranged from 7.6 to 9.7, indicating that the NOM has undergone advanced diagenetic alteration. The absence lignin-derived phenols commonly observed in CuO oxidation extracts from contemporary soils and sediments as well as the lack of amino acids suggests that the material corresponding to the aromatic signal is not composed of lignin or proteins but may be derived from another source such as black carbon or some other non-extractable aromatic-rich NOM. The aliphatic signal appears to correspond to long-chain compounds with little side branching based on the results of the one-dimensional (1D) and two-dimensional (2D) solution-state 1H NMR analyses. Overall, the organic geochemical analyses suggest that the NOM is composed mainly of plant-derived waxes and highly aromatic carbon with low contributions from small molecules. The compounds identified by the molecular-level analysis of NOM in the clay samples are hypothesized to be recalcitrant but future studies should examine if these compounds may serve as a microbial substrate to further test the observations of this study. Furthermore, our study suggests that the NOM has undergone diagenesis and that marine NOM signatures are no longer recognizable or detectable. As such, future work may also examine the diagenesis of these deposits to further understand the NOM geochemistry and paleoenvironmental conditions in bentonite deposits. © 2014 Elsevier Ltd.</t>
  </si>
  <si>
    <t>Canada; Saskatchewan; United States; Wyoming; Tracheophyta; Amino acids; Analytical geochemistry; Aromatic compounds; Aromatization; Biogeochemistry; Biological materials; Carbon; Clay; Deposits; Fuels; Geochemistry; Geological repositories; Geology; Lignin; Lipids; Metal coatings; Nuclear magnetic resonance; Nuclear magnetic resonance spectroscopy; Organic carbon; Organic compounds; Phenols; Radioactive waste disposal; Radioactive wastes; Sedimentology; Sediments; Waste management; Deep geological repository; Diagenetic alteration; Lignin-derived phenol; Multi-barrier systems; Natural organic matters; Nuclear magnetic resonance(NMR); Organic carbon contents; Two Dimensional (2 D); bentonite; biomarker; chemical composition; copper; design method; diagenesis; identification method; microbial activity; molecular analysis; nuclear power; potential energy; radioactive waste; repository; two-dimensional modeling; waste management; Bentonite</t>
  </si>
  <si>
    <t>2-s2.0-84921370378</t>
  </si>
  <si>
    <t>Hishinuma T.; Osono T.; Fukasawa Y.; Azuma J.-I.; Takeda H.</t>
  </si>
  <si>
    <t>Hishinuma, T. (37037332400); Osono, T. (7003602509); Fukasawa, Y. (8654562500); Azuma, Jun-Ichi (55390387600); Takeda, H. (57198403309)</t>
  </si>
  <si>
    <t>37037332400; 7003602509; 8654562500; 55390387600; 57198403309</t>
  </si>
  <si>
    <t>Annals of Forest Research</t>
  </si>
  <si>
    <t>https://www.scopus.com/inward/record.uri?eid=2-s2.0-84928657890&amp;doi=10.15287%2fafr.2015.356&amp;partnerID=40&amp;md5=4f7d939c882861f736c1e5234cb31584</t>
  </si>
  <si>
    <t>Center for Ecological Research, Kyoto University, Otsu, 520-2113, Japan; Laboratory of Forest Ecology, Graduate School of Agricultural Science, Tohoku University, Miyagi, 989-6711, Japan; Frontier Research Center, Osaka University, Suita, 565-0871, Japan; Wild Life Preservation Laboratory, Doshisha University, Kyoto, 610-0394, Japan</t>
  </si>
  <si>
    <t>Hishinuma T., Center for Ecological Research, Kyoto University, Otsu, 520-2113, Japan; Osono T., Center for Ecological Research, Kyoto University, Otsu, 520-2113, Japan; Fukasawa Y., Laboratory of Forest Ecology, Graduate School of Agricultural Science, Tohoku University, Miyagi, 989-6711, Japan; Azuma J.-I., Frontier Research Center, Osaka University, Suita, 565-0871, Japan; Takeda H., Wild Life Preservation Laboratory, Doshisha University, Kyoto, 610-0394, Japan</t>
  </si>
  <si>
    <t>Solid-state 13C nuclear magnetic resonance (NMR) spectroscopy was applied to coarse woody debris (CWD) in different stages of decomposition and collected from forest floor of a subtropical, a cool temperate, and a subalpine forest in Japan. The purpose was to test its applicability to characterize organic chemical composition of CWD of broad-leaved and coniferous trees from different climatic conditions. O-alkyl-C, mainly representing carbohydrates, was the predominant component of CWD at the three sites, accounting for 43.5-58.1% of the NMR spectra. Generally, the relative area under the signals for aromatic-C and phenolic-C, mainly representing lignin, increased, whereas the relative area for O-alkyl-C decreased, as the decay class advanced. The relative area under NMR chemical shift regions was significantly correlated with the chemical properties examined with proximate analyses. That is, O-alkyl-C and di-O-alkyl-C NMR signal areas were positively correlated with the volumetric density of CWD and the content of total carbohydrates. Methoxyl-C, aromatic-C, phenolic-C, carboxyl-C, and carbonyl-C were positively correlated with the contents of acid-unhydrolyzable residues (lignin, tannins, and cutin) and nitrogen. Lignin-C calculated from NMR signals increased, and polysaccharide-C decreased, with the decay class of CWD at the three study sites. A review of previous studies on 13C NMR spectroscopy for decomposing CWD suggested further needs of its application to broad-leaved trees from tropical and subtropical regions. Keywords Carbon-13 nuclear magnetic resonance spectroscopy, coarse woody debris, lignin, decomposition, wood. © 2015, Editura Silvica. All rights reserved.</t>
  </si>
  <si>
    <t>Carbon-13 nuclear magnetic resonance spectroscopy; Coarse woody debris; Decomposition; Lignin; Wood</t>
  </si>
  <si>
    <t>Coniferales</t>
  </si>
  <si>
    <t>2-s2.0-84928657890</t>
  </si>
  <si>
    <t>Santos R.B.; Capanema E.A.; Balakshin M.Y.; Chang H.-M.; Jameel H.</t>
  </si>
  <si>
    <t>Santos, Ricardo B. (39062156100); Capanema, Ewellyn A. (6602565854); Balakshin, Mikhail Yu. (6603203682); Chang, Hou-Min (7407523681); Jameel, Hasan (7003576564)</t>
  </si>
  <si>
    <t>39062156100; 6602565854; 6603203682; 7407523681; 7003576564</t>
  </si>
  <si>
    <t>Lignin structutal variation in hardwood species</t>
  </si>
  <si>
    <t>16th International Symposium on Wood, Fiber and Pulping Chemistry - Proceedings, ISWFPC</t>
  </si>
  <si>
    <t>https://www.scopus.com/inward/record.uri?eid=2-s2.0-84855655174&amp;partnerID=40&amp;md5=ff18adfdf6523104a3bfb1acb36eae3f</t>
  </si>
  <si>
    <t>Department of Forest Biomaterials, North Carolina State University, NC 27606, United States; Lignol Innovations Ltd., Unit 101, Burnaby, BC V5G 3L1, 4705 Wayburne Drive, Canada</t>
  </si>
  <si>
    <t>Santos R.B., Department of Forest Biomaterials, North Carolina State University, NC 27606, United States; Capanema E.A., Department of Forest Biomaterials, North Carolina State University, NC 27606, United States, Lignol Innovations Ltd., Unit 101, Burnaby, BC V5G 3L1, 4705 Wayburne Drive, Canada; Balakshin M.Y., Department of Forest Biomaterials, North Carolina State University, NC 27606, United States, Lignol Innovations Ltd., Unit 101, Burnaby, BC V5G 3L1, 4705 Wayburne Drive, Canada; Chang H.-M., Department of Forest Biomaterials, North Carolina State University, NC 27606, United States; Jameel H., Department of Forest Biomaterials, North Carolina State University, NC 27606, United States</t>
  </si>
  <si>
    <t>A comprehensive lignin structure analysis of ten industrially relevant hardwood species (E. urograndis, E. niten, E. globulus, sweet gum, red maple, red oak, birch, red alder, cottonwood, and Acacia mangum) was performed and loblolly pine was used as a softwood reference. Milled wood lignin (MWL) was isolated from each species by a modified protocol. All MWL preparations were analyzed through quantitative 13C NMR spectroscopy, ozonolysis, and nitrobenzene oxidation. A new method to determine the S/G ratio of total lignin in wood was developed, using a calibration line established by the S/V ratio (nitrobenzene oxidation) and the S/G ratio ( 13C NMR) of MWL. Significant variations in lignin structures (S/G ratio, β-O-4, degree of condensation, elemental and methoxyl contents, etc.) were found among the hardwood species studied. However, these structural variations among species appear to be controlled by a single factor, the S/G ratio.</t>
  </si>
  <si>
    <t>Hardwoods and &lt;sup&gt;13&lt;/sup&gt;C NMR; Lignin; S/G; S/V</t>
  </si>
  <si>
    <t>Forestry; Hardwoods; Lignins; Nitrobenzene; Nuclear Magnetic Resonance; Ozone; Species Identification; Chemical analysis; Forestry; Lignin; Nitrobenzene; Nuclear magnetic resonance spectroscopy; Ozone; Calibration lines; Degree of condensation; Globulus; Hardwood species; Lignin structure; Loblolly pine; Milled wood lignin; Nitrobenzene oxidation; Ozonolysis; Red alder; Red maples; Red oak; S/G; S/G ratio; S/V; Structural variations; Sweet gum; Hardwoods</t>
  </si>
  <si>
    <t>2-s2.0-84855655174</t>
  </si>
  <si>
    <t>Lemma B.; Nilsson I.; Kleja D.B.; Olsson M.; Knicker H.</t>
  </si>
  <si>
    <t>Lemma, Bekele (15071119500); Nilsson, Ingvar (7202797064); Kleja, Dan Berggren (8602492500); Olsson, Mats (57216090123); Knicker, Heike (7004410125)</t>
  </si>
  <si>
    <t>15071119500; 7202797064; 8602492500; 57216090123; 7004410125</t>
  </si>
  <si>
    <t>Decomposition and substrate quality of leaf litters and fine roots from three exotic plantations and a native forest in the southwestern highlands of Ethiopia</t>
  </si>
  <si>
    <t>10.1016/j.soilbio.2007.03.032</t>
  </si>
  <si>
    <t>https://www.scopus.com/inward/record.uri?eid=2-s2.0-34250174772&amp;doi=10.1016%2fj.soilbio.2007.03.032&amp;partnerID=40&amp;md5=15a1cc22c1b42db6064327a33a72592f</t>
  </si>
  <si>
    <t>Wondo Genet College of Forestry, Shashemene, P.O. Box 128, Ethiopia; Department of Forest Soils, Swedish University of Agricultural Sciences, SE 750 07 Uppsala, Box 7001, Sweden; Department of Soil Science, Swedish University of Agricultural Sciences, SE 750 07 Uppsala, Box 7014, Sweden; Technische Universität Munchen, D-85350 Freising-Weihenstephan, Germany</t>
  </si>
  <si>
    <t>Lemma B., Wondo Genet College of Forestry, Shashemene, P.O. Box 128, Ethiopia, Department of Forest Soils, Swedish University of Agricultural Sciences, SE 750 07 Uppsala, Box 7001, Sweden; Nilsson I., Department of Soil Science, Swedish University of Agricultural Sciences, SE 750 07 Uppsala, Box 7014, Sweden; Kleja D.B., Department of Soil Science, Swedish University of Agricultural Sciences, SE 750 07 Uppsala, Box 7014, Sweden; Olsson M., Department of Forest Soils, Swedish University of Agricultural Sciences, SE 750 07 Uppsala, Box 7001, Sweden; Knicker H., Technische Universität Munchen, D-85350 Freising-Weihenstephan, Germany</t>
  </si>
  <si>
    <t>Substrate quality and decomposition (measured as CO2 release in laboratory microcosms) of fresh leaf litter and fine roots of Cupressus lusitanica, Pinus patula, Eucalyptus grandis and native forest trees were studied. Changes in litter chemistry in each forest stand were analysed by comparing fresh leaf litter (collected from trees) and decomposed litter from the forest floor. Elemental concentrations, proximate fractions including monomeric sugars, and cross polarisation magic-angle spinning (CPMAS) 13C NMR spectra were analysed in leaf litters, decomposed litter and fine roots. Leaf litters and fine roots varied in their initial substrate chemistry with Ca concentration in leaf litters being higher than that in fine roots. In each stand, fine roots had a higher acid unhydrolysable residue (AUR) (except for the Pinus stand), higher holocellulose concentration and lower concentration of water-soluble extractives (WSE) and dichloromethane extractives (NPE) than fresh leaf litter. Likewise, 13C NMR spectra of fine roots showed lower alkyl and carboxyl C, and higher phenolic (except P. patula), aromatic and O-alkyl C proportions than leaf litters. Compared with fresh leaf litter, decomposed litter had lower concentrations of potassium, holocellulose, WSE, NPE, arabinose and galactose, similar or higher concentrations of Mg, Ca, S and P, and higher concentrations of N and AUR. CPMAS 13C NMR spectra of decomposed litter showed a higher relative increase in signal intensity due to methoxyl C, aromatic C, phenolic C and carboxylic C compared with alkyl C. In a microcosm decomposition study, the proportion of initial C remaining in leaf litter and fine roots significantly fitted an exponential regression model. The decomposition constants (k) ranged between 0.0013 and 0.0030 d-1 for leaf litters and 0.0010-0.0017 d-1 for fine roots. In leaf litters there was a positive correlation between the k value and the initial Ca concentration, and in fine roots there was an analogous positive correlation with initial WSE. Leaf litters decomposed in the order Cupressus&gt;native forest&gt;Eucalyptus∼Pinus, and fine roots in the order Pinus&gt;native forest&gt;Cupressus∼Eucalyptus. In each stand the fine root decomposition was significantly lower than the leaf litter decomposition, except for the P. patula stand where the order was reversed. © 2007 Elsevier Ltd. All rights reserved.</t>
  </si>
  <si>
    <t>CO&lt;sub&gt;2&lt;/sub&gt;-C mineralisation; CPMAS &lt;sup&gt;13&lt;/sup&gt;C NMR; Fine roots; Leaf litter; Substrate quality; Tree species</t>
  </si>
  <si>
    <t>Biochemistry; Eucalyptus Grandis; Forest Litter; Forests; Leaves; Pinus Patula; Plantations; Africa; East Africa; Ethiopia; Sub-Saharan Africa; Cupressus; Cupressus lusitanica; Eucalyptus; Eucalyptus grandis; Pinus patula; Biochemistry; Decomposition; Dichloromethane; Nuclear magnetic resonance spectroscopy; Substrates; calcium; coniferous tree; decomposition; fine root; leaf litter; magnesium; phosphorus; potassium; sulfur; Acid unhydrolysable residue (AUR); Fine roots; Leaf litter; Substrate quality; Tree species; Forestry</t>
  </si>
  <si>
    <t>2-s2.0-34250174772</t>
  </si>
  <si>
    <t>Hill Bembenic M.A.; Burgess Clifford C.E.</t>
  </si>
  <si>
    <t>Hill Bembenic, Meredith A. (36660795200); Burgess Clifford, Caroline E. (6506437447)</t>
  </si>
  <si>
    <t>36660795200; 6506437447</t>
  </si>
  <si>
    <t>Subcritical water reactions of a hardwood derived organosolv lignin with nitrogen, hydrogen, carbon monoxide, and carbon dioxide gases</t>
  </si>
  <si>
    <t>10.1021/ef300446s</t>
  </si>
  <si>
    <t>https://www.scopus.com/inward/record.uri?eid=2-s2.0-84863921336&amp;doi=10.1021%2fef300446s&amp;partnerID=40&amp;md5=35d22b2460566d1addf11d3961d485ed</t>
  </si>
  <si>
    <t>John and Willie Leone Family Department of Energy and Mineral Engineering, EMS Energy Institute, Pennsylvania State University, University Park, PA 16802, United States</t>
  </si>
  <si>
    <t>Hill Bembenic M.A., John and Willie Leone Family Department of Energy and Mineral Engineering, EMS Energy Institute, Pennsylvania State University, University Park, PA 16802, United States; Burgess Clifford C.E., John and Willie Leone Family Department of Energy and Mineral Engineering, EMS Energy Institute, Pennsylvania State University, University Park, PA 16802, United States</t>
  </si>
  <si>
    <t>Subcritical H 2O at 365 °C is considered for lignin conversion, because H 2O exhibits unusual properties at higher temperatures (i.e., decreased ion product and static dielectric constant), such that there is a high solubility for organic compounds. This high solubility for organic compounds is expected to apply to lignin for its conversion into high value transportation fuels, which may prove the effectiveness of integrated biorefineries. Experiments were conducted with hardwood derived Organosolv lignin, subcritical H 2O (defined here as H 2O at 365 °C and autogenous pressure), and various industrial gases (N 2, H 2, CO, and CO 2 at a cold pressure of 500 psi) for 30 min to determine both lignins potential to generate value-added products (e.g., monomer compounds and methanol) without the need for a catalyst and the roles (if any) of the H 2O and the gases in the reactions. The behavior of H 2O at temperature (365 °C) and pressure within this research is expected to be similar to the behavior of supercritical H 2O (374 °C and 3205 psi), without the need to maintain supercritical conditions. Different characterization techniques were used for the products collected including primarily gas chromatography with flame ionization detection and thermal conductivity detection (GC/FID-TCD) of the evolved gases, GC/MS analysis of the organic liquids, solid phase microextraction analysis of the recovered H 2O, and solid state 13C NMR analysis of the solid residues. The reactor pressure at temperature was shown to influence the outcome of products, and the highest conversions (≈54-62%) were obtained when adding gas. The collected solids from the N 2, H 2, and CO reactions appeared to be the most reacted (i.e., the most changed from the unreacted lignin) according to solid state 13C NMR analysis, and the widest variety of products (methoxy-substituted phenolic compounds) were also obtained when using CO, according to GC/MS analysis. © 2012 American Chemical Society.</t>
  </si>
  <si>
    <t>Carbon Dioxide; Carbon Monoxide; Chemical Analysis; Gas; Gas Chromatography; Hardwoods; Hydrogen; Lignins; Methanol; Nitrogen; Organic Compounds; Phenols; Solubility; Thermal Conductivity; Carbon dioxide; Carbon monoxide; Chemical analysis; Gas chromatography; Hardwoods; Hydrogen; Lignin; Methanol; Organic compounds; Phenols; Solubility; Thermal conductivity of gases; Autogenous pressure; Biorefineries; Characterization techniques; Conductivity detection; Flame ionization detection; GC/MS analysis; High solubility; NMR analysis; Organic liquid; Organosolv lignin; Phenolic compounds; Reactor pressures; Solid residues; Solid-phase microextraction; Sub-critical water; Supercritical; Supercritical condition; Transportation fuels; Value added products; Nitrogen</t>
  </si>
  <si>
    <t>2-s2.0-84863921336</t>
  </si>
  <si>
    <t>Tambone F.; Terruzzi L.; Scaglia B.; Adani F.</t>
  </si>
  <si>
    <t>Tambone, Fulvia (6602377765); Terruzzi, Laura (56411915400); Scaglia, Barbara (19035994100); Adani, Fabrizio (6603779515)</t>
  </si>
  <si>
    <t>6602377765; 56411915400; 19035994100; 6603779515</t>
  </si>
  <si>
    <t>Composting of the solid fraction of digestate derived from pig slurry: Biological processes and compost properties</t>
  </si>
  <si>
    <t>10.1016/j.wasman.2014.10.014</t>
  </si>
  <si>
    <t>https://www.scopus.com/inward/record.uri?eid=2-s2.0-84919839128&amp;doi=10.1016%2fj.wasman.2014.10.014&amp;partnerID=40&amp;md5=2d3adefcfd0e450ca1702960c9981c2e</t>
  </si>
  <si>
    <t>Ricicla Group, Dipartimento di Scienze Agrarie e Ambientali, Produzione, Territorio, Agroenergia, Soil and Environment Lab., Università degli Studi di Milano, Via Celoria 2, Milano, 20133, Italy</t>
  </si>
  <si>
    <t>Tambone F., Ricicla Group, Dipartimento di Scienze Agrarie e Ambientali, Produzione, Territorio, Agroenergia, Soil and Environment Lab., Università degli Studi di Milano, Via Celoria 2, Milano, 20133, Italy; Terruzzi L., Ricicla Group, Dipartimento di Scienze Agrarie e Ambientali, Produzione, Territorio, Agroenergia, Soil and Environment Lab., Università degli Studi di Milano, Via Celoria 2, Milano, 20133, Italy; Scaglia B., Ricicla Group, Dipartimento di Scienze Agrarie e Ambientali, Produzione, Territorio, Agroenergia, Soil and Environment Lab., Università degli Studi di Milano, Via Celoria 2, Milano, 20133, Italy; Adani F., Ricicla Group, Dipartimento di Scienze Agrarie e Ambientali, Produzione, Territorio, Agroenergia, Soil and Environment Lab., Università degli Studi di Milano, Via Celoria 2, Milano, 20133, Italy</t>
  </si>
  <si>
    <t>The aim of this paper was to assess the characteristics of the solid fractions (SF) obtained by mechanical separation of digestate, their compostability and compost quality. To do so, the SF of digestates obtained from anaerobic digestion of pig slurry, energy crops and agro-industrial residues were sampled in five plants located in Northern Italy. Results obtained indicated that anaerobic digestion by itself promoted the high biological stability of biomasses with a Potential Dynamic Respiration Index (PDRI) close to 1000mgO2kgVS-1h-1. Subsequent composting of digestates, with an added bulking agent, did not give remarkably different results, and led only to a slight modification of the characteristics of the initial non-composted mixtures; the composts obtained fully respected the legal limits for high quality compost. Chemical studies of organic matter composition of the biomasses by using CP MAS 13C NMR, indicated that the compost was composed of a high relative content of O-alkyl-C (71.47% of total C) (cellulose and hemicelluloses) and a low alkyl-C (12.42%) (i.e. volatile fatty acids, steroid-like molecules, aliphatic biopolymers and proteins). © 2014 Elsevier Ltd.</t>
  </si>
  <si>
    <t>&lt;sup&gt;13&lt;/sup&gt;CPMAS NMR; Anaerobic digestion; Composting; Digestate; Renewable fertilizers</t>
  </si>
  <si>
    <t>Anaerobiosis; Animals; Biomass; Cellulose; Crops, Agricultural; Fertilizers; Italy; Manure; Polysaccharides; Refuse Disposal; Soil; Sus scrofa; Italy; Suidae; Composting; biopolymer; bulking agent; cellulose; hemicellulose; organic matter; protein; steroid; volatile fatty acid; fertilizer; manure; polysaccharide; soil; Biological process; CPMASNMR; Digestate; Pig slurries; Solid fraction; anoxic conditions; composting; fertilizer; livestock; organic matter; polymer; slurry; solid waste; steroid; agricultural slurry; agricultural waste; anaerobic digestion; Article; biomass; carbon nuclear magnetic resonance; compost; composting; controlled study; dry weight; industrial waste; Italy; lettuce; nonhuman; phytotoxicity; plant growth; quality control; swine; waste component removal; anaerobic growth; animal; crop; manure; pig; procedures; soil; waste disposal; Anaerobic digestion</t>
  </si>
  <si>
    <t>2-s2.0-84919839128</t>
  </si>
  <si>
    <t>Silva T.C.F.; Gomide J.L.; Santos R.B.</t>
  </si>
  <si>
    <t>Silva, Teresa Cristina F. (57070739500); Gomide, José Lívio (6603918012); Santos, Ricardo Balleirini (39062156100)</t>
  </si>
  <si>
    <t>57070739500; 6603918012; 39062156100</t>
  </si>
  <si>
    <t>Evaluation of chemical composition and lignin structural features of simarouba versicolor wood on its pulping performance</t>
  </si>
  <si>
    <t>https://www.scopus.com/inward/record.uri?eid=2-s2.0-84865709614&amp;partnerID=40&amp;md5=04d78d1e712d64777b93dac9809be4be</t>
  </si>
  <si>
    <t>Laboratório de Celulose e Papel, Departamento de Engenharia Florestal, Universidade Federal de Viçosa, MG, 36570-000, Brazil; Department of Forest Biomaterials, North Carolina State University, Raleigh, NC, 27695-8005, United States</t>
  </si>
  <si>
    <t>Silva T.C.F., Laboratório de Celulose e Papel, Departamento de Engenharia Florestal, Universidade Federal de Viçosa, MG, 36570-000, Brazil; Gomide J.L., Laboratório de Celulose e Papel, Departamento de Engenharia Florestal, Universidade Federal de Viçosa, MG, 36570-000, Brazil; Santos R.B., Department of Forest Biomaterials, North Carolina State University, Raleigh, NC, 27695-8005, United States</t>
  </si>
  <si>
    <t>Simarouba versicolor wood was evaluated relative to its kraft pulping ability and compared with Eucalyptus urograndis wood. Comprehensive chemical analysis of wood and milled wood lignin (MWL) was performed, aiming to correlate wood and lignin structural features with kraft pulping response. Wood characterization of S. versicolor revealed higher lignin content (37.3%) and lower cellulose content (45.1%) than E. urograndis. 13C NMR spectroscopy was performed to characterize MWL, and the results showed a lower syringyl to guaiacyl ratio (S/G), higher degree of condensation, and lower β-O-4 linkages for S. versicolor. The gross heating value of S. versicolor was slightly higher than that for E. urograndis. Significant variations were observed in chemical charge demand and in pulping yield for the two species. This behavior was attributed mainly to the S/G ratio and degree of condensation of the lignin, although total and insoluble lignin, as well as cellulose contents may have affected pulping efficiency too.</t>
  </si>
  <si>
    <t>&lt;sup&gt;13&lt;/sup&gt;C NMR; Kraft pulping; Milled wood lignin; Simarouba versicolor</t>
  </si>
  <si>
    <t>Cellulose; Condensation; Evaluation; Kraft Pulping; Kraft Pulps; Milled Wood Lignins; Nuclear Magnetic Resonance; Performance; Eucalyptus; Eucalyptus urograndis; Simarouba versicolor; Simaroubaceae; Cellulose; Condensation; Kraft process; Kraft pulp; Lignin; Nuclear magnetic resonance spectroscopy; Cellulose content; Chemical charges; Chemical compositions; Degree of condensation; Eucalyptus urograndis; Gross heating value; Guaiacyl; Lignin contents; Milled wood lignin; Pulping efficiency; Pulping performance; Pulping response; Pulping yield; S/G ratio; Simarouba versicolor; Structural feature; Wood</t>
  </si>
  <si>
    <t>2-s2.0-84865709614</t>
  </si>
  <si>
    <t>González-Pérez M.; Vidal Torrado P.; Colnago L.A.; Martin-Neto L.; Otero X.L.; Milori D.M.B.P.; Gomes F.H.</t>
  </si>
  <si>
    <t>González-Pérez, Martha (6701779933); Vidal Torrado, Pablo (8715228000); Colnago, Luiz A. (6603673445); Martin-Neto, Ladislau (55664094300); Otero, Xosé L. (6701513855); Milori, Débora M.B.P. (6603420382); Gomes, Felipe Haenel (15925329200)</t>
  </si>
  <si>
    <t>6701779933; 8715228000; 6603673445; 55664094300; 6701513855; 6603420382; 15925329200</t>
  </si>
  <si>
    <t>https://www.scopus.com/inward/record.uri?eid=2-s2.0-49649112852&amp;doi=10.1016%2fj.geoderma.2008.06.018&amp;partnerID=40&amp;md5=b8cedeee206538ed7f4d236c6b543826</t>
  </si>
  <si>
    <t>Escola Superior de Agricultura Luiz, Queiroz (ESALQ-USP). Departamento de Ciência do Solo., CEP 13418-900 Piracicaba, SP, C.P. 09, Brazil; Embrapa Instrumentação Agropecuária, CEP: 13560-970 São Carlos, SP, C.P.741, Brazil; Depto de Edafoloxía e Química Agrícola, Facultade de Bioloxía, Universidade de Santiago de Compostela., 15782 Santiago de Compostela, Spain</t>
  </si>
  <si>
    <t>González-Pérez M., Escola Superior de Agricultura Luiz, Queiroz (ESALQ-USP). Departamento de Ciência do Solo., CEP 13418-900 Piracicaba, SP, C.P. 09, Brazil, Embrapa Instrumentação Agropecuária, CEP: 13560-970 São Carlos, SP, C.P.741, Brazil; Vidal Torrado P., Escola Superior de Agricultura Luiz, Queiroz (ESALQ-USP). Departamento de Ciência do Solo., CEP 13418-900 Piracicaba, SP, C.P. 09, Brazil; Colnago L.A., Embrapa Instrumentação Agropecuária, CEP: 13560-970 São Carlos, SP, C.P.741, Brazil; Martin-Neto L., Embrapa Instrumentação Agropecuária, CEP: 13560-970 São Carlos, SP, C.P.741, Brazil; Otero X.L., Depto de Edafoloxía e Química Agrícola, Facultade de Bioloxía, Universidade de Santiago de Compostela., 15782 Santiago de Compostela, Spain; Milori D.M.B.P., Embrapa Instrumentação Agropecuária, CEP: 13560-970 São Carlos, SP, C.P.741, Brazil; Gomes F.H., Escola Superior de Agricultura Luiz, Queiroz (ESALQ-USP). Departamento de Ciência do Solo., CEP 13418-900 Piracicaba, SP, C.P. 09, Brazil</t>
  </si>
  <si>
    <t>The aim of the present study was to characterize the humic acids (HAs) in spodosols developed on quartzitic, sandy, nutrient-poor parent materials under restinga forest. 13C NMR and FTIR spectroscopy were used to obtain information about the mechanism of podzolization in tropical climates in three sandy coastal podzols (Histic Alaquod, Typic Alorthod and Arenic Alorthod) from Cardoso Island (Sao Paulo-Brazil). HAs were extracted from all horizons and 13C NMR and FTIR measurements were performed on all HA samples. Similarities between the surface horizon A from a Typic Alorthod (C14) and the Ho horizon from a Histic Alaquod (H13) were observed. Below the E horizon, the spectra of profile H13 closely resembled the spectra of C14. The increase in alkyl carbon and decrease in acetal carbon, aromatic C and phenolic C with increasing depth suggests enrichment of methylene structures by the microbial biomass. This idea was further supported by an increase in the decomposition of polysaccharides and lignin throughout the profiles. The similarity of the composition may be evidence of vertical translocation throughout the profile, with no incorporation of organic matter (OM) components from other sources such as roots or their residues. The chemical structure of profile Arenic Alorthod (H9) differed from that of the other profiles. The increase in methoxylic, aromatic and phenolic groups as depth increased probably indicates an increase in tannin-like compounds with depth. The higher content of tannins in this soil indicates the presence of more fresh litter and/or a less intense decomposition process than in Histic Alaquod and Typic Alorthod soils. In the latter soil the large amounts of aliphatics and small amounts of lignin-derived products reflect strong aerobic decay. The presence of significant methylene absorption in the FTIR spectra indicates that this alkyl material was dominated by the mobile lignin-derived products, in accordance with the NMR results, which revealed that the HAs have greater aliphatic than aromatic character. © 2008 Elsevier B.V. All rights reserved.</t>
  </si>
  <si>
    <t>Podzolization; Soil organic matter; Spectroscopy; Tropical podzols</t>
  </si>
  <si>
    <t>Brazil; Cardoso Island; Sao Paulo [Brazil]; South America; Organic acids; Soils; decomposition; FTIR spectroscopy; humic acid; lignin; nutrient availability; organic matter; podzolization; quartzite; rainforest; spectroscopy; Spodosol; tropical forest; Humic acids; Parent materials; Podzolization; Restinga; Soil organic matter; Spectroscopy; Spodosols; Tropical podzols; Acids</t>
  </si>
  <si>
    <t>2-s2.0-49649112852</t>
  </si>
  <si>
    <t>Santos R.B.; Lee J.M.; Jameel H.; Chang H.-M.; Lucia L.A.</t>
  </si>
  <si>
    <t>Santos, Ricardo B. (39062156100); Lee, Jung Myoung (16197909600); Jameel, Hasan (7003576564); Chang, Hou-Min (7407523681); Lucia, Lucian A. (7005531335)</t>
  </si>
  <si>
    <t>39062156100; 16197909600; 7003576564; 7407523681; 7005531335</t>
  </si>
  <si>
    <t>Effects of hardwood structural and chemical characteristics on enzymatic hydrolysis for biofuel production</t>
  </si>
  <si>
    <t>10.1016/j.biortech.2012.01.085</t>
  </si>
  <si>
    <t>https://www.scopus.com/inward/record.uri?eid=2-s2.0-84858287838&amp;doi=10.1016%2fj.biortech.2012.01.085&amp;partnerID=40&amp;md5=474cbf69dc557f551d9e0967f27b8836</t>
  </si>
  <si>
    <t>Department of Forest Biomaterials, North Carolina State University, Raleigh, NC 27695, Box 8005, United States</t>
  </si>
  <si>
    <t>Santos R.B., Department of Forest Biomaterials, North Carolina State University, Raleigh, NC 27695, Box 8005, United States; Lee J.M., Department of Forest Biomaterials, North Carolina State University, Raleigh, NC 27695, Box 8005, United States; Jameel H., Department of Forest Biomaterials, North Carolina State University, Raleigh, NC 27695, Box 8005, United States; Chang H.-M., Department of Forest Biomaterials, North Carolina State University, Raleigh, NC 27695, Box 8005, United States; Lucia L.A., Department of Forest Biomaterials, North Carolina State University, Raleigh, NC 27695, Box 8005, United States</t>
  </si>
  <si>
    <t>This study investigated the influence of various hardwood characteristics on enzymatic hydrolysis. Important hardwood species, including three Eucalyptus species, were comprehensively characterized using quantitative 13C NMR, image analysis and fiber quality analysis. Hydrolysis efficiency from all the hardwoods was correlated to the wood chemical composition and lignin characteristics. Among the key wood components that control enzymatic hydrolysis efficiency, lignin content, enzyme adsorption on substrate and, the ratio of syringyl/guaiacyl (S/G) of the pretreated feedstock were identified as the most important. No wood morphological feature was found to have a significant influence on enzymatic conversion of the pretreated samples. © 2012 Elsevier Ltd.</t>
  </si>
  <si>
    <t>Biofuels; Enzymatic hydrolysis; Hardwood; Lignocellulosic; S/G ratio</t>
  </si>
  <si>
    <t>Adsorption; Chemicals; Enzymatic Activity; Hardwoods; Hydrolysis; Lignins; Lignocellulose; Quality Control; Wood; Adsorption; Biofuels; Hydrolysis; Wood; Eucalyptus; Adsorption; Biofuels; Enzymatic hydrolysis; Lignin; Quality control; Wood chemicals; biofuel; lignin; Biofuel production; Chemical characteristic; Enzymatic conversions; Enzyme adsorption; Fiber quality analysis; Hardwood species; Lignin contents; Lignocellulosic; Morphological features; S/G ratio; Wood chemical compositions; Wood components; adsorption; biofuel; chemical composition; correlation; dicotyledon; enzyme activity; hydrolysis; lignin; nuclear magnetic resonance; qualitative analysis; quantitative analysis; sampling; substrate; wood; adsorption; article; biofuel production; carbon nuclear magnetic resonance; chemical composition; Eucalyptus; fiber; hydrolysis; image analysis; nonhuman; priority journal; quantitative analysis; wood; Hardwoods</t>
  </si>
  <si>
    <t>2-s2.0-84858287838</t>
  </si>
  <si>
    <t>Otto A.; Simpson M.J.</t>
  </si>
  <si>
    <t>Otto, Angelika (7103311420); Simpson, Myrna J. (7202043362)</t>
  </si>
  <si>
    <t>7103311420; 7202043362</t>
  </si>
  <si>
    <t>Analysis of soil organic matter biomarkers by sequential chemical degradation and gas chromatography - Mass spectrometry</t>
  </si>
  <si>
    <t>Journal of Separation Science</t>
  </si>
  <si>
    <t>10.1002/jssc.200600243</t>
  </si>
  <si>
    <t>https://www.scopus.com/inward/record.uri?eid=2-s2.0-33847315585&amp;doi=10.1002%2fjssc.200600243&amp;partnerID=40&amp;md5=fa06db7d89a56bd409f47b426854205b</t>
  </si>
  <si>
    <t>Department of Physical and Environmental Sciences, University of Toronto, Toronto, ON M1C 1A4, 1265 Military Trail, Canada</t>
  </si>
  <si>
    <t>Otto A., Department of Physical and Environmental Sciences, University of Toronto, Toronto, ON M1C 1A4, 1265 Military Trail, Canada; Simpson M.J., Department of Physical and Environmental Sciences, University of Toronto, Toronto, ON M1C 1A4, 1265 Military Trail, Canada</t>
  </si>
  <si>
    <t>Low molecular weight (LMW) biomarkers can be used to trace the source and stage of soil organic matter. However, methods that selectively isolate these groups of compounds are underdeveloped. In this study, we isolate biomarkers by a successive series of extraction and chemical degradation procedures involving solvent extraction (TSE), base (BHY) and acid hydrolysis (AHY), and CuO oxidation (CUO). GC-MS was used to analyze these fractions and the extraction methods were verified by solid-state 13C NMR spectroscopy. The GC-MS response was high for the BHY products (96%), intermediate for the TSE (30%) and CUO (19%), but very low for the AHY fraction (5%) indicating that the fractions contain polar or high molecular weight compounds. Aliphatic lipids (62%), phenols and benzyls (17%) were the predominant classes, accompanied by minor abundances of mono- and disaccharides, LMW acids, terpenoids, steroids, amino acids, and amino sugars. The TSE and BHY fractions contained mainly aliphatic lipids derived from plant waxes, cutin, and suberin. Lignin-derived phenols are the major products in the CUO fraction, and amino compounds and carbohydrates of various sources were identified in the AHY products. The sequential degradation method is useful for the isolation and identification of apolar, LMW biomarkers in soil. © 2007 Wiley-VCH Verlag GmbH &amp; Co. KGaA, Weinheim.</t>
  </si>
  <si>
    <t>Cutin; Lignin; Lipids; Phenols; Suberin</t>
  </si>
  <si>
    <t>Biological Markers; Copper; Gas Chromatography-Mass Spectrometry; Hydrogen-Ion Concentration; Hydrolysis; Lipids; Magnetic Resonance Spectroscopy; Oxidation-Reduction; Soil; Solvents; Biomarkers; Degradation; Gas chromatography; Hydrolysis; Mass spectrometry; Molecular weight; Nuclear magnetic resonance spectroscopy; Oxidation; Solvent extraction; aliphatic compound; amino acid derivative; aminoglycoside derivative; benzyl derivative; biological marker; copper derivative; disaccharide; lignin; lipid; monosaccharide; phenol derivative; soil organic matter; steroid; suberin; terpenoid derivative; wax; article; carbohydrate analysis; carbon nuclear magnetic resonance; chemical analysis; controlled study; gas chromatography; hydrolysis; lipid analysis; mass spectrometry; molecular weight; nuclear magnetic resonance spectroscopy; oxidation; priority journal; protein determination; solid state; solvent extraction; validation process; Low molecular weight (LMW) biomarkers; Sequential chemical degradation; Soil organic matter bioamarkers; Soils</t>
  </si>
  <si>
    <t>2-s2.0-33847315585</t>
  </si>
  <si>
    <t>Capanema E.; Balakshin M.; Gracz H.; Chang H.-M.; Jameel H.</t>
  </si>
  <si>
    <t>Capanema, Ewellyn (6602565854); Balakshin, Mikhail (6603203682); Gracz, Hanna (6603795536); Chang, Hou-Min (7407523681); Jameel, Hasan (7003576564)</t>
  </si>
  <si>
    <t>6602565854; 6603203682; 6603795536; 7407523681; 7003576564</t>
  </si>
  <si>
    <t>Quantitative analysis of lignin-carbohydrate linkages in pine and birch lignin-carbohydrate complex preparations by a combination of 13C and HSQC NMR techniques</t>
  </si>
  <si>
    <t>https://www.scopus.com/inward/record.uri?eid=2-s2.0-84855643506&amp;partnerID=40&amp;md5=fcdcecacd1ab4d17d30254755a9485c1</t>
  </si>
  <si>
    <t>Department of Wood and Paper Science, North Carolina State University, Box 8005, Raleigh, NC 27695, United States; Department of Biochemistry, North Carolina State University, Box 8005, Raleigh, NC 27695, United States; Lignol Innovations Ltd., Unit 101, Burnaby, BC V5G 3L1, 4705 Wayburne Drive, Canada</t>
  </si>
  <si>
    <t>Capanema E., Department of Wood and Paper Science, North Carolina State University, Box 8005, Raleigh, NC 27695, United States, Lignol Innovations Ltd., Unit 101, Burnaby, BC V5G 3L1, 4705 Wayburne Drive, Canada; Balakshin M., Department of Wood and Paper Science, North Carolina State University, Box 8005, Raleigh, NC 27695, United States, Lignol Innovations Ltd., Unit 101, Burnaby, BC V5G 3L1, 4705 Wayburne Drive, Canada; Gracz H., Department of Biochemistry, North Carolina State University, Box 8005, Raleigh, NC 27695, United States; Chang H.-M., Department of Wood and Paper Science, North Carolina State University, Box 8005, Raleigh, NC 27695, United States; Jameel H., Department of Wood and Paper Science, North Carolina State University, Box 8005, Raleigh, NC 27695, United States</t>
  </si>
  <si>
    <t>A quantitative approach to characterize lignin-carbohydrate complex (LCC) linkages using a combination of quantitative 13C NMR and HSQC 2D NMR techniques has been developed. Crude milled wood lignin (MWLc), LCC extracted from MWLc with acetic acid (LCC-AcOH) and cellulolytic enzyme lignin (CEL) preparations were isolated from loblolly pine (Pinus taedd) and white birch (Betula pendula) woods and characterized using this methodology on a routine 300 MHz NMR spectrometer and on a 950 MHz spectrometer equipped with a cryogenic probe. Structural variations in the pine and birch LCC preparations of different types (MWL, CEL and LCC-AcOH) were elucidated. The use of the high field NMR spectrometer equipped with the cryogenic probe resulted in a remarkable improvement in the resolution of the LCC signals and therefore is of primary importance for an accurate quantification of LCC linkages. The preparations investigated showed the presence of different amounts of benzyl ether, γ-ester and phenyl glycoside LCC bonds. Pine LCC-AcOH and birch MWLc preparations were preferable for the analysis of phenyl glycoside and ester LCC linkages in pine and birch, correspondingly, whereas CEL preparations were the best to study benzyl ether LCC structures. The data obtained indicate that pine wood contains higher amounts of benzyl ether LCC linkages, but lower amounts of phenyl glycoside and γ-ester LCC moieties as compared to birch wood.</t>
  </si>
  <si>
    <t>Benzyl ether LCC linkages; Ester LCC linkages; Lignin-carbohydrate complex (LCC); Phenyl glycoside linkages; Quantitative HSQC NMR technique</t>
  </si>
  <si>
    <t>Acetic Acid; Bast Fibers; Betula Verrucosa; Carbohydrates; Lignins; Milled Wood Lignins; Nuclear Magnetic Resonance; Pinus; Quantitative Analysis; Sugars; Acetic acid; Bast fibers; Chemical analysis; Cryogenics; Esterification; Esters; Ethers; Lignin; Magnetic resonance spectrometers; Probes; Spectrometry; Sugars; Benzyl ethers; Betula pendula; Birch wood; Cellulolytic enzyme; Cryogenic probes; High-field NMR; HSQC NMR; Lignin-carbohydrate complex; Loblolly pine; Milled wood lignin; NMR spectrometer; NMR techniques; Pine woods; Quantitative approach; Structural variations; Wood</t>
  </si>
  <si>
    <t>2-s2.0-84855643506</t>
  </si>
  <si>
    <t>Cao X.; Olk D.C.; Chappell M.; Cambardella C.A.; Miller L.F.; Mao J.</t>
  </si>
  <si>
    <t>Cao, Xiaoyan (36571429600); Olk, Daniel C. (6701584588); Chappell, Mark (57203174216); Cambardella, Cynthia A. (7003529636); Miller, Lesley F. (37070880800); Mao, Jingdong (7402727674)</t>
  </si>
  <si>
    <t>36571429600; 6701584588; 57203174216; 7003529636; 37070880800; 7402727674</t>
  </si>
  <si>
    <t>Solid-state NMR analysis of soil organic matter fractions from integrated physical-chemical extraction</t>
  </si>
  <si>
    <t>10.2136/sssaj2010.0382</t>
  </si>
  <si>
    <t>https://www.scopus.com/inward/record.uri?eid=2-s2.0-81355140567&amp;doi=10.2136%2fsssaj2010.0382&amp;partnerID=40&amp;md5=1c4e03e00d7cf86d2be29b329bb23e8e</t>
  </si>
  <si>
    <t>Dep. of Chemistry and Biochemistry, Old Dominion Univ., Norfolk, VA 23529, United States; USDA-ARS, National Lab. for Agriculture and the Environment, Ames, IA 50011, 2110 University Blvd., United States; Environmental Lab., U.S. Army Corps of Engineers, Vicksburg, MS 39180, 3909 Halls Ferry Rd., United States</t>
  </si>
  <si>
    <t>Cao X., Dep. of Chemistry and Biochemistry, Old Dominion Univ., Norfolk, VA 23529, United States; Olk D.C., USDA-ARS, National Lab. for Agriculture and the Environment, Ames, IA 50011, 2110 University Blvd., United States; Chappell M., Environmental Lab., U.S. Army Corps of Engineers, Vicksburg, MS 39180, 3909 Halls Ferry Rd., United States; Cambardella C.A., USDA-ARS, National Lab. for Agriculture and the Environment, Ames, IA 50011, 2110 University Blvd., United States; Miller L.F., Environmental Lab., U.S. Army Corps of Engineers, Vicksburg, MS 39180, 3909 Halls Ferry Rd., United States; Mao J., Dep. of Chemistry and Biochemistry, Old Dominion Univ., Norfolk, VA 23529, United States</t>
  </si>
  <si>
    <t>Fractions of soil organic matter (SOM) were extracted by an integrated physical-chemical procedure and their chemical natures were characterized through 13C nuclear magnetic resonance (NMR) spectroscopy. For the 0- to 5-cm depth of a corn (Zea mays L.)-soybean [Glycine max. (L.) Merr.] soil in Iowa, we extracted in sequence the light fraction, two size fractions of particulate organic matter (POM), and two NaOH-extractable humic acid fractions based on their binding to soil Ca 2+: the unbound mobile humic acid fraction and the calcium humate fraction. Whole SOM was obtained by dissolving the soil mineral component through HF washes. All samples were analyzed by advanced 13C NMR techniques, including quantitative direct polarization/magic angle spinning, spectral-editing techniques, and two-dimensional 1H- 13C heteronuclear correlation NMR. The NMR spectra were comparable for the light fraction and two POM fractions and were dominated by carbohydrates and to a lesser extent lignins or their residues, with appreciable proteins or peptides. By contrast, spectra of the two humic fractions were dominated by aromatic C and COO/N-C=O groups, with smaller proportions of carbohydrates and NCH/OCH 3 groups, indicative of more humified material. Th is trend was yet more pronounced in the calcium humate fraction. The spectrum for whole SOM had signals intermediate between these two groups of SOM fractions, suggesting contributions from both groups. Our results for this soil suggest that either chemical or physical fractions alone will partially represent whole SOM, and their integrated use is likely to provide greater insight into SOM structure and possibly function, depending on the research issue. © Soil Science Society of America.</t>
  </si>
  <si>
    <t>Iowa; United States; Amino acids; Biogeochemistry; Calcium; Carbohydrates; Chemical analysis; Integration; Nitrogen fixation; Nuclear magnetic resonance spectroscopy; Proteins; Soils; Angle spinning; Chemical nature; Corn (Zea mays L.); Direct polarization; Glycine max; Heteronuclear correlation; Humic acid; Humic fractions; Light fraction; NMR spectrum; NMR techniques; Particulate organic matters; Research issues; Size fraction; Soil minerals; Soil organic matters; Solid state NMR; carbohydrate; cereal; fractionation; humic acid; hydroxide; mineral; nuclear magnetic resonance; particulate organic matter; peptide; physicochemical property; quantitative analysis; soil depth; soil organic matter; spectroscopy; two-dimensional modeling; Nuclear magnetic resonance</t>
  </si>
  <si>
    <t>2-s2.0-81355140567</t>
  </si>
  <si>
    <t>Majdi H.</t>
  </si>
  <si>
    <t>Majdi, H. (6603680123)</t>
  </si>
  <si>
    <t>Root and root-lignin degradation in a Norway spruce stand: Effects of long-term nitrogen addition</t>
  </si>
  <si>
    <t>Plant Biosystems</t>
  </si>
  <si>
    <t>10.1080/11263500701401653</t>
  </si>
  <si>
    <t>https://www.scopus.com/inward/record.uri?eid=2-s2.0-34250156737&amp;doi=10.1080%2f11263500701401653&amp;partnerID=40&amp;md5=f2270c8127ba9478efa3108daed4180d</t>
  </si>
  <si>
    <t>Swedish University of Agricultural Sciences, Department of Ecology, Uppsala, Sweden; Swedish University of Agricultural Sciences, Department of Ecology, SE-750 07 Uppsala, P.O. Box 7072, Sweden</t>
  </si>
  <si>
    <t>Majdi H., Swedish University of Agricultural Sciences, Department of Ecology, Uppsala, Sweden, Swedish University of Agricultural Sciences, Department of Ecology, SE-750 07 Uppsala, P.O. Box 7072, Sweden</t>
  </si>
  <si>
    <t>Mass loss, degradation of lignin and the qualitative change of the organic C structures of spruce root litter (2 - 5 mm in diameter) in O-horizon were studied for a period of 6 years (1995 - 2001) in a Norway spruce stand with a current deposition of 13 kg N and 12 kg S ha-1 yr-1. The stand was fertilized annually by addition of 100 kg N and 114 kg S ha-1 (NS). Litterbags, acid detergent lignin (ADL), CuO-oxidation as well as 13C-NMR were used for measurements of mass loss, lignin concentration, degradation of lignin and changes of the organic C structures, respectively. The roots originating from the NS-treated plots lost 20% of their mass in the first year while in control (CON) plots the corresponding value was 10%. After 1879 days of decomposition the fertilized roots had a cumulative mass loss of 54% compared with the CON roots of 44%. The C/N ratios were significantly lower in the NS roots (35) than in the CON roots (59) after 1879 days of decomposition. The initial concentrations of ADL were 34.7 and 36.6 in CON and NS roots and increased to 50 and 56%, respectively, after 1879 days. Using CuO-oxidation method the degree of lignin degradation was significantly higher in the NS than CON roots after 853 days while 13C NMR method showed no change. Our results indicate that CuO-oxidation and solid-state 13C NMR methods give a qualitative measure of lignin decomposition, while the litterbag and ADL methods allow us to quantify mass loss and lignin concentration, respectively. It is concluded that the mass loss of root litter in fertilized plots is higher than needle litter decomposition in the same stand and the higher nitrogen concentration increases the lignin degradation. © 2007 Società Botanica Italiana.</t>
  </si>
  <si>
    <t>&lt;sup&gt;13&lt;/sup&gt;C NMR; ADL; CuO-oxidation; Litterbags; Nitrogen; Roots</t>
  </si>
  <si>
    <t>Picea; Picea abies</t>
  </si>
  <si>
    <t>2-s2.0-34250156737</t>
  </si>
  <si>
    <t>Qasemian L.; Guiral D.; Ziarelli F.; Van Dang T.K.; Farnet A.-M.</t>
  </si>
  <si>
    <t>Qasemian, Leila (35275839000); Guiral, Daniel (6603379459); Ziarelli, Fabio (6602649821); Van Dang, Thi Kieu (54895974600); Farnet, Anne-Marie (6603660968)</t>
  </si>
  <si>
    <t>35275839000; 6603379459; 6602649821; 54895974600; 6603660968</t>
  </si>
  <si>
    <t>Effects of anthracene on microbial activities and organic matter decomposition in a Pinus halepensis litter from a Mediterranean coastal area</t>
  </si>
  <si>
    <t>10.1016/j.soilbio.2011.12.002</t>
  </si>
  <si>
    <t>https://www.scopus.com/inward/record.uri?eid=2-s2.0-84855879263&amp;doi=10.1016%2fj.soilbio.2011.12.002&amp;partnerID=40&amp;md5=7e1442833b39fa773e24b7398824a584</t>
  </si>
  <si>
    <t>Equipe Ecologie Microbienne et Biotechnologies, U.M.R. C.N.R.S. I.R.D. 6116, Institut Méditerranéen d'Ecologie et de Paléoécologie, Faculté des Sciences et Techniques de St Jerome, Universite Paul Cezanne, 13397, Cedex 20, Marseille, France; TRACES Université Paul Cézanne, Faculté des Sciences et Techniques de St Jérôme, 13397 Marseille, Cedex 20, France</t>
  </si>
  <si>
    <t>Qasemian L., Equipe Ecologie Microbienne et Biotechnologies, U.M.R. C.N.R.S. I.R.D. 6116, Institut Méditerranéen d'Ecologie et de Paléoécologie, Faculté des Sciences et Techniques de St Jerome, Universite Paul Cezanne, 13397, Cedex 20, Marseille, France; Guiral D., Equipe Ecologie Microbienne et Biotechnologies, U.M.R. C.N.R.S. I.R.D. 6116, Institut Méditerranéen d'Ecologie et de Paléoécologie, Faculté des Sciences et Techniques de St Jerome, Universite Paul Cezanne, 13397, Cedex 20, Marseille, France; Ziarelli F., TRACES Université Paul Cézanne, Faculté des Sciences et Techniques de St Jérôme, 13397 Marseille, Cedex 20, France; Van Dang T.K., Equipe Ecologie Microbienne et Biotechnologies, U.M.R. C.N.R.S. I.R.D. 6116, Institut Méditerranéen d'Ecologie et de Paléoécologie, Faculté des Sciences et Techniques de St Jerome, Universite Paul Cezanne, 13397, Cedex 20, Marseille, France; Farnet A.-M., Equipe Ecologie Microbienne et Biotechnologies, U.M.R. C.N.R.S. I.R.D. 6116, Institut Méditerranéen d'Ecologie et de Paléoécologie, Faculté des Sciences et Techniques de St Jerome, Universite Paul Cezanne, 13397, Cedex 20, Marseille, France</t>
  </si>
  <si>
    <t>Due to increasing atmospheric pollution, it has become highly important to investigate how anthropic chronic contaminations may affect ecosystem functioning. To explore the effect of polycyclic aromatic hydrocarbons (PAHs) on indigenous microbial activities, anthracene was used as a model PAH in a mesocosm experiment with Pinus halepensis litter from the Massif of Marseilleveyre (Marseille, France). The effects of anthracene on microbial activities were followed after 1- and 3- month incubations by: Catabolic Level Physiological Profile (CLPP) using ECO and FF plates and four enzyme activities (cellulase, β-glucosidase, acid phosphatase and lipase). Moreover the chemical variations in organic matter were evaluated by solid-state 13C NMR and C/N ratio. These experiments revealed an increase in cellulase, β-glucosidase and phosphatase activities and a decrease in lipase activities after a 3-month incubation in the presence of anthracene. Principal Component Analysis (PCA) from CLPP showed that bacterial catabolic diversity is more influenced than that of fungal communities by anthracene. Correlation between both chemical and biological indicators revealed that the increase in lignocellulolytic enzymes (cellulase, laccase and β-glucosidase) was significantly correlated to the decrease in phenolic compounds. In addition, aromaticity ratio also decreased in the presence of anthracene suggesting that transformation of the recalcitrant part of organic matter was enhanced. Our results highlight the difference in sensitivity of bacterial and fungal communities to PAHs, the later especially active while exposed to high concentrations of pollutant. This suggests that microbial communities inhabiting P.halepensis litters in Mediterranean coastal areas may resist to chronic pollution involving PAH. © 2011 Elsevier Ltd.</t>
  </si>
  <si>
    <t>&lt;sup&gt;13&lt;/sup&gt;C NMR; Chronic pollution; CLPP; Lignocellulolytic activities; PAHs</t>
  </si>
  <si>
    <t>Bouches du Rhone; France; Marseilles; Mediterranean Coast [France]; Provence-Alpes-Cote d'Azur; Bacteria (microorganisms); Pinus halepensis; Anthracene; Aromatic hydrocarbons; Biogeochemistry; Biological materials; Coastal zones; Ecosystems; Experiments; Fungi; Indicators (chemical); Organic compounds; Phenols; Phosphatases; Pollution; Acid phosphatase; Aromaticities; Atmospheric pollution; Biological indicators; C/N ratio; Chemical variations; CLPP; Coastal area; Ecosystem functioning; Fungal community; Glucosidase; High concentration; Laccases; Lignocellulolytic activities; Lignocellulolytic enzymes; Lipase activity; Mesocosms; Microbial activities; Microbial communities; Organic matter decomposition; PAHs; Phenolic compounds; Phosphatase activity; atmospheric pollution; cellulose; coastal zone; coniferous tree; decomposition; ecosystem function; enzyme activity; lignin; litter; Mediterranean environment; mesocosm; microbial activity; microbial community; nuclear magnetic resonance; PAH; phenolic compound; pollution exposure; principal component analysis; soil ecosystem; soil microorganism; transformation; Principal component analysis</t>
  </si>
  <si>
    <t>2-s2.0-84855879263</t>
  </si>
  <si>
    <t>Rumpel C.; González-Pérez J.A.; Bardoux G.; Largeau C.; Gonzalez-Vila F.J.; Valentin C.</t>
  </si>
  <si>
    <t>Rumpel, C. (7003401470); González-Pérez, J.A. (57198495858); Bardoux, G. (6508335532); Largeau, C. (7005515444); Gonzalez-Vila, F.J. (7006748993); Valentin, C. (7007016231)</t>
  </si>
  <si>
    <t>7003401470; 57198495858; 6508335532; 7005515444; 7006748993; 7007016231</t>
  </si>
  <si>
    <t>Composition and reactivity of morphologically distinct charred materials left after slash-and-burn practices in agricultural tropical soils</t>
  </si>
  <si>
    <t>10.1016/j.orggeochem.2006.12.014</t>
  </si>
  <si>
    <t>https://www.scopus.com/inward/record.uri?eid=2-s2.0-34249064618&amp;doi=10.1016%2fj.orggeochem.2006.12.014&amp;partnerID=40&amp;md5=442f264afa6a43f29a2425127bb07d47</t>
  </si>
  <si>
    <t>CNRS, BIOEMCO, Soil Organic Matter, 78850 Thiverval-Grignon, France; CSIC, Instituto de Recursos Naturales (IRNAS), Seville, Spain; LCBOP, UMR CNRS 7618 BIOEMCO, ENSCP, Paris, France; IRD, IWMI, NAFRI, Vientiane, BP06, Laos</t>
  </si>
  <si>
    <t>Rumpel C., CNRS, BIOEMCO, Soil Organic Matter, 78850 Thiverval-Grignon, France; González-Pérez J.A., CSIC, Instituto de Recursos Naturales (IRNAS), Seville, Spain; Bardoux G., CNRS, BIOEMCO, Soil Organic Matter, 78850 Thiverval-Grignon, France; Largeau C., LCBOP, UMR CNRS 7618 BIOEMCO, ENSCP, Paris, France; Gonzalez-Vila F.J., CSIC, Instituto de Recursos Naturales (IRNAS), Seville, Spain; Valentin C., IRD, IWMI, NAFRI, Vientiane, BP06, Laos</t>
  </si>
  <si>
    <t>The composition of black carbon (BC) was studied up to now using laboratory experiments, which often fail to reproduce conditions occurring in natural fires. We sampled plant material and two BC fractions produced during slash and burn agriculture from two adjacent sites. A coarse fraction (CF), most probably derived from twigs and stems, was differentiated from lighter, fluffy fine material (FF). The samples were analysed for elemental and isotopic composition and their reactivity using acid hydrolysis and acid dichromate oxidation. The chemical composition of the samples was studied by 13C CPMAS NMR spectroscopy and analytical pyrolysis. The lignin content of the samples was determined after CuO oxidation. The two BC fractions were higher in carbon than the plant material. On an ash-free basis the CF and FF sampled from the two different sites had remarkably similar elemental contents. Stable isotope ratios of carbon showed enrichment or depletion depending on the morphological fraction under C3 vegetation. The ratios tended to be depleted in 13C with regards to the plant material in both fractions for samples taken under C4 vegetation. The reactivity of BC towards dichromate oxidation and acid hydrolysis was lower for CF compared to FF. 13C CPMAS NMR spectroscopy showed that BC fractions were aromatic but could also show substantial contribution from alkyl and O-alkyl C. Analytical pyrolysis and CuO oxidation indicated that part of the lignin backbone was remaining in all BC fractions. We conclude that the differentiation of BC fractions according to morphological criteria was meaningful. © 2007 Elsevier Ltd. All rights reserved.</t>
  </si>
  <si>
    <t>Agriculture; Carbon Black; Chromates; Oxidation; Pyrolysis; Soil; Agriculture; Hydrolysis; Oxidation; Soils; Lignin backbones; Tropical soils; agricultural practice; black carbon; carbon isotope; hydrolysis; isotopic composition; morphology; shifting cultivation; tropical soil; Carbon black</t>
  </si>
  <si>
    <t>2-s2.0-34249064618</t>
  </si>
  <si>
    <t>Bäumler R.; Kögel-Knabner I.</t>
  </si>
  <si>
    <t>Bäumler, Rupert (6603869394); Kögel-Knabner, Ingrid (7004944025)</t>
  </si>
  <si>
    <t>6603869394; 7004944025</t>
  </si>
  <si>
    <t>Spectroscopic and wet chemical characterization of solid waste organic matter of different age in landfill sites, Southern Germany</t>
  </si>
  <si>
    <t>Journal of Environmental Quality</t>
  </si>
  <si>
    <t>10.2134/jeq2006.0191</t>
  </si>
  <si>
    <t>https://www.scopus.com/inward/record.uri?eid=2-s2.0-38349150377&amp;doi=10.2134%2fjeq2006.0191&amp;partnerID=40&amp;md5=82e93bf70ab9937ea2108a6b421fc36f</t>
  </si>
  <si>
    <t>Technische Universität München, Lehrstuhl fur Bodenkunde am Wissenschaftszentrum fur Ernahrung, Landnutzung und Umwelt, Department für Ökologie, D-85350 Freising-Weihenstephan, Am Hochanger 2, Germany; Institut für Geographie, Friedrich-Alexander Universität Erlangen-Nürnberg, 91054 Erlangen, Kochstr. 4/4, Germany</t>
  </si>
  <si>
    <t>Bäumler R., Technische Universität München, Lehrstuhl fur Bodenkunde am Wissenschaftszentrum fur Ernahrung, Landnutzung und Umwelt, Department für Ökologie, D-85350 Freising-Weihenstephan, Am Hochanger 2, Germany, Institut für Geographie, Friedrich-Alexander Universität Erlangen-Nürnberg, 91054 Erlangen, Kochstr. 4/4, Germany; Kögel-Knabner I., Technische Universität München, Lehrstuhl fur Bodenkunde am Wissenschaftszentrum fur Ernahrung, Landnutzung und Umwelt, Department für Ökologie, D-85350 Freising-Weihenstephan, Am Hochanger 2, Germany</t>
  </si>
  <si>
    <t>Landfill sites are potential sources of hazardous emissions by degradation and transformation processes of waste organic matter. Its chemical composition and microbial degradability are key factors for risk management, after-care, and estimation of potential emissions. The aim of the study is to provide information about composition and extent of transformation of waste organic matter in four landfill sites in Bavaria, Southern Germany by means of 13C NMR spectroscopy, acid-hydrolyzable carbohydrates, chloroform-methanol extractable lipids, acid-hydrolyzable proteins, and lignin compounds after CuO oxidation. Ten samples of about 20 to 25 yr, 15 to 20 yr, and 5 to 10 yr of deposition each were taken at 2 m depth intervals by grab drilling till 10-m depth. Increasing temperatures from about 15°C at 2-m depth to &gt;40°C at 10-m depth are found at some of the sites, representing optimum conditions for mesophile methane bacteria. Moisture contents of 160 to 310 g kg-1 (oven dry), however, provide limiting conditions for anaerobic biodecay. Spectroscopic and chemical variables generally indicate a low extent of biodegradation and transformation at all sites despite a considerable heterogeneity of the samples. Independent of the time and depth of deposition more than 50% of the carbohydrate fraction of the waste organic matter provide a high potential for methane emissions and on-site energy production. There was no significant accumulation of long-chain organic and aromatic compounds, and of lignin degradation products even after more than 25 yr of rotting indicating higher extent of decomposition or stabilization of rhe waste organic matter. Installation of seepage water cleaning and recirculation systems are recommended to increase suboptimal moisture contents with respect to microbial methanogenesis, energy production, and long-term stabilization of municipal solid waste. Copyright © 2008 by the American Society of Agronomy, Crop Science Society of America, and Soil Science Society of America. All rights reserved.</t>
  </si>
  <si>
    <t>Carbohydrates; Carbon; Germany; Lignin; Lipids; Magnetic Resonance Spectroscopy; Nitrogen; Proteins; Refuse Disposal; Waste Products; Chlorine compounds; Degradation; Hazardous materials; Land fill; Nuclear magnetic resonance spectroscopy; Solid wastes; Wetting; aromatic compound; carbohydrate; carbon; chloroform; copper; lignin; lipid; methanol; organic compound; organic matter; oxygen; protein; anaerobic cell culture; article; bacterium culture; biodegradability; carbon nuclear magnetic resonance; cell heterogeneity; chemical analysis; chemical modification; decomposition; degradation kinetics; energy resource; Germany; hydrolysis; landfill; methanogenesis; moisture; municipal solid waste; organic waste; solid waste; spectroscopy; temperature dependence; wet deposition; Recirculation systems; Seepage water cleaning; Wet chemicals; Biological materials</t>
  </si>
  <si>
    <t>2-s2.0-38349150377</t>
  </si>
  <si>
    <t>Johnson C.E.; Blumfield T.J.; Boyd S.; Xu Z.</t>
  </si>
  <si>
    <t>Johnson, Chris E. (55367293800); Blumfield, Timothy J. (6602770787); Boyd, Sue (7201526956); Xu, Zhihong (57205319495)</t>
  </si>
  <si>
    <t>55367293800; 6602770787; 7201526956; 57205319495</t>
  </si>
  <si>
    <t>Journal of Soils and Sediments</t>
  </si>
  <si>
    <t>https://www.scopus.com/inward/record.uri?eid=2-s2.0-84876077001&amp;doi=10.1007%2fs11368-013-0676-4&amp;partnerID=40&amp;md5=47d2c4f7a29d966c550530d2e86b2fe9</t>
  </si>
  <si>
    <t>Department of Civil and Environmental Engineering, Syracuse University, Syracuse, NY, 13244, 151 Link Hall, United States; Environmental Futures Centre, School of Biomolecular and Physical Sciences, Griffith University, Brisbane, QLD, 4111, Nathan, Australia</t>
  </si>
  <si>
    <t>Johnson C.E., Department of Civil and Environmental Engineering, Syracuse University, Syracuse, NY, 13244, 151 Link Hall, United States; Blumfield T.J., Environmental Futures Centre, School of Biomolecular and Physical Sciences, Griffith University, Brisbane, QLD, 4111, Nathan, Australia; Boyd S., Environmental Futures Centre, School of Biomolecular and Physical Sciences, Griffith University, Brisbane, QLD, 4111, Nathan, Australia; Xu Z., Environmental Futures Centre, School of Biomolecular and Physical Sciences, Griffith University, Brisbane, QLD, 4111, Nathan, Australia</t>
  </si>
  <si>
    <t>Purpose: Residue retention is important for nutrient and water economy in subtropical plantation forests. We examined decomposing hoop pine (Araucaria cunninghamii Ait. Ex D. Don) residues-foliage, branches, and stem wood-to determine the changes in structural chemistry that occur during decomposition. Materials and methods: Residues were incubated in situ using 0. 05 m2 microplots. We used solid-state 13C nuclear magnetic resonance (NMR) spectroscopy to determine the structural composition of harvest residues in the first 24 months of decomposition. Results and discussion: The spectral data for branch and stem residues were generally similar to one another and showed few changes during decomposition. The lignin content of branch and foliage residues decreased during decomposition. When residues were mixed together during decomposition, the O-alkyl fraction of foliage decreased initially then increased up to 24 months, while the alkyl carbon (C) fraction exhibited the opposite pattern. The decomposition of woody hoop pine residues (branch and stem wood) is surprisingly uniform across the major C forms elucidated with 13C NMR, with little evidence of preferential decomposition. When mixed with branch and stem materials, foliage residues showed significant short- and long-term compositional changes. This synergistic effect may be due to the C/N ratio of the treatments and the structure of the microbial decomposer community. Conclusions: Twenty-four months of decomposition of hoop pine residues did not result in substantial accumulation of recalcitrant C forms, suggesting that they may not contribute to long-term C sequestration. © 2013 Springer-Verlag Berlin Heidelberg.</t>
  </si>
  <si>
    <t>Australia; Araucaria cunninghamii; community structure; coniferous forest; decomposition; foliage; lignin; litter; logging (timber); microbial activity; microbial community; nuclear magnetic resonance; plant residue; plantation forestry; soil microorganism; speciation (chemistry)</t>
  </si>
  <si>
    <t>2-s2.0-84876077001</t>
  </si>
  <si>
    <t>Hu Z.; Foston M.B.; Ragauskas A.J.</t>
  </si>
  <si>
    <t>Hu, Zhoujian (35237449600); Foston, Marcus B. (24824307100); Ragauskas, Arthur J. (7006265204)</t>
  </si>
  <si>
    <t>35237449600; 24824307100; 7006265204</t>
  </si>
  <si>
    <t>Biomass characterization of morphological portions of alamo switchgrass</t>
  </si>
  <si>
    <t>Journal of Agricultural and Food Chemistry</t>
  </si>
  <si>
    <t>10.1021/jf104844r</t>
  </si>
  <si>
    <t>https://www.scopus.com/inward/record.uri?eid=2-s2.0-79960591072&amp;doi=10.1021%2fjf104844r&amp;partnerID=40&amp;md5=9fd50909d9aa5ccc6fe3411e94f07b5a</t>
  </si>
  <si>
    <t>School of Chemistry and Biochemistry, Institute of Paper Science and Technology, Georgia Institute of Technology, Atlanta, GA 30332, United States</t>
  </si>
  <si>
    <t>Hu Z., School of Chemistry and Biochemistry, Institute of Paper Science and Technology, Georgia Institute of Technology, Atlanta, GA 30332, United States; Foston M.B., School of Chemistry and Biochemistry, Institute of Paper Science and Technology, Georgia Institute of Technology, Atlanta, GA 30332, United States; Ragauskas A.J., School of Chemistry and Biochemistry, Institute of Paper Science and Technology, Georgia Institute of Technology, Atlanta, GA 30332, United States</t>
  </si>
  <si>
    <t>Comparative studies between the leaf and internode portions of switchgrass, Panicum virgatum L., were performed by compositional analysis and structural determination. GC-MS, ICP, and HPAEC-PAD were employed to analyze the chemical compositions of the fractionated switchgrass samples. Quantitative 13C NMR and CP/MAS 13C NMR techniques were employed to determine the structures of lignin and cellulose, respectively. These results indicated that the leaves and internodes differed chemically in the amounts of inorganic elements, hot-water extractives, benzene/ethanol extractives, carbohydrates, and lignin content. However, the ultrastructure of isolated cellulose was comparable between leaves and internodes. Ball-milled lignins isolated from leaves and internodes were found to have H/G/S ratios of 12.4/53.9/33.7 and 8.6/54.8/36.6, respectively. © 2011 American Chemical Society.</t>
  </si>
  <si>
    <t>cellulose; extractives; inorganic elements; lignin; Morphological switchgrass; NMR</t>
  </si>
  <si>
    <t>Biomass; Cellulose; Lignin; Molecular Structure; Panicum; Plant Components, Aerial; Plant Extracts; Plant Leaves; Panicum virgatum; Carbohydrates; Cellulose; Chemical analysis; Water content; cellulose; lignin; plant extract; Ball-milled; Chemical compositions; Comparative studies; Compositional analysis; extractives; Hot-water extractives; HPAEC-PAD; inorganic elements; Lignin contents; NMR techniques; Panicum virgatum; Structural determination; Switchgrass; biomass; chemical structure; chemistry; comparative study; conference paper; histology; millet; plant; plant leaf; Lignin</t>
  </si>
  <si>
    <t>2-s2.0-79960591072</t>
  </si>
  <si>
    <t>Chavez-Vergara B.; Merino A.; Vázquez-Marrufo G.; García-Oliva F.</t>
  </si>
  <si>
    <t>Chavez-Vergara, Bruno (56273143400); Merino, Agustín (7006036192); Vázquez-Marrufo, Gerardo (55993690800); García-Oliva, Felipe (55989712100)</t>
  </si>
  <si>
    <t>56273143400; 7006036192; 55993690800; 55989712100</t>
  </si>
  <si>
    <t>Organic matter dynamics and microbial activity during decomposition of forest floor under two native neotropical oak species in a temperate deciduous forest in Mexico</t>
  </si>
  <si>
    <t>235-236</t>
  </si>
  <si>
    <t>10.1016/j.geoderma.2014.07.005</t>
  </si>
  <si>
    <t>https://www.scopus.com/inward/record.uri?eid=2-s2.0-84904339775&amp;doi=10.1016%2fj.geoderma.2014.07.005&amp;partnerID=40&amp;md5=34a94763dbd084a2c2a2189feeeb5570</t>
  </si>
  <si>
    <t>Centro de Investigaciones en Ecosistemas, Universidad Nacional Autónoma de México, México, 58090 Morelia, Mexico; Escuela Politécnica Superior, Universidad de Santiago de Compostela, 27002 Lugo, Spain; Centro Multidisciplinario de Estudios en Biotecnología, Facultad de Medicina Veterinaria y Zootecnia, Universidad Michoacana de San Nicolás de Hidalgo, 58262 Morelia, Mexico</t>
  </si>
  <si>
    <t>Chavez-Vergara B., Centro de Investigaciones en Ecosistemas, Universidad Nacional Autónoma de México, México, 58090 Morelia, Mexico; Merino A., Escuela Politécnica Superior, Universidad de Santiago de Compostela, 27002 Lugo, Spain; Vázquez-Marrufo G., Centro Multidisciplinario de Estudios en Biotecnología, Facultad de Medicina Veterinaria y Zootecnia, Universidad Michoacana de San Nicolás de Hidalgo, 58262 Morelia, Mexico; García-Oliva F., Centro de Investigaciones en Ecosistemas, Universidad Nacional Autónoma de México, México, 58090 Morelia, Mexico</t>
  </si>
  <si>
    <t>Litter decomposition, which represents the main pathway of nutrient return to soil, affects the fertility of forest fragments. The biochemical composition of litter and the way that it decomposes are determined by the physiological characteristics of the plant species from which the material is derived. The main physiological process affecting nutrient concentrations in litter is the resorption of foliar nutrients. In this study, we determined organic matter composition, nutrient dynamics and microbial activity in samples of forest floor litter collected over a two year period under two native oak species, Quercus castanea (Qc) and Quercus deserticola (Qd), growing in a semi-natural deciduous forest in central Mexico. These coexisting oak species differ in relation to nutrient resorption efficiency, and their spatial distribution is vulnerable to climate change. The Nuclear Magnetic Resonance (13C-NMR) spectra revealed a higher O-alkyl:aromatic C ratio and more decomposable lignin structure (based on lignin subunit ratios) in the Qd litterfall than in the Qc litterfall (3.7 and 3.6, respectively), in concordance with results obtained by Fourier Transform Infrared (FTIR) Spectroscopy and Differential Scanning Calorimetry (DSC). Consequently, the Qd litter had a higher proportion of thermolabile compounds. In the same way, the nutrient concentrations were very different in each species, as a result of the different patterns of foliar nutrient resorption: both nutrient concentrations and microbial activity were higher in the Qd litter than in the Qc litter. Moreover, the specific enzymatic activity (SEA) of the microbial community was higher in the Qc litter, suggesting that these microorganisms required investment of more energy to increase nutrient acquisition rather than to increase microbial growth. The results suggest that the chemical composition and chemical quality of litterfall, resulting from foliar resorption, strongly affect forest floor microbial activity. Consequently, the physiological footprint of both tree species is a key factor in decomposition processes and soil fertility. © 2014 Elsevier B.V.</t>
  </si>
  <si>
    <t>Foliar nutrient resorption; Microbial activity; Specific enzymatic activity; Thermolability</t>
  </si>
  <si>
    <t>Biochemistry; Decay; Fertility; Forests; Investment; Microbiology; Microorganisms; Nuclear Magnetic Resonance; Nutrients; Organic Matter; Quercus Castanea; Seasonal Variation; Mexico [North America]; Biogeochemistry; Biological materials; Climate change; Differential scanning calorimetry; Fourier transform infrared spectroscopy; Investments; Lignin; Microorganisms; Nuclear magnetic resonance spectroscopy; Nutrients; Organic compounds; Physiology; Biochemical composition; Enzymatic activities; Foliar nutrients; Microbial activities; Organic matter compositions; Physiological characteristics; Temperate deciduous forest; Thermolability; deciduous forest; decomposition; enzyme activity; forest floor; growth rate; microbial activity; microbial community; Neotropical Region; nuclear magnetic resonance; resorption; soil nutrient; soil organic matter; Forestry</t>
  </si>
  <si>
    <t>2-s2.0-84904339775</t>
  </si>
  <si>
    <t>Feng X.; Hills K.M.; Simpson A.J.; Whalen J.K.; Simpson M.J.</t>
  </si>
  <si>
    <t>Feng, Xiaojuan (8955312300); Hills, Katherine M. (49963483500); Simpson, André J. (7402780400); Whalen, Joann K. (7102836237); Simpson, Myrna J. (7202043362)</t>
  </si>
  <si>
    <t>8955312300; 49963483500; 7402780400; 7102836237; 7202043362</t>
  </si>
  <si>
    <t>The role of biodegradation and photo-oxidation in the transformation of terrigenous organic matter</t>
  </si>
  <si>
    <t>10.1016/j.orggeochem.2011.01.002</t>
  </si>
  <si>
    <t>https://www.scopus.com/inward/record.uri?eid=2-s2.0-79952630617&amp;doi=10.1016%2fj.orggeochem.2011.01.002&amp;partnerID=40&amp;md5=03cc67c3cc5a340b8099709fa40e09e2</t>
  </si>
  <si>
    <t>Department of Physical and Environmental Sciences, University of Toronto, Toronto, ON, M1C 1A4, Canada; Department of Natural Resource Sciences, McGill University, Quebec, H9X 3V9, Ste-Anne-de-Bellevue, Canada; Geological Institute, ETH Zurich, 8092 Zurich, Sonneggstrasse 5, NO G 63, Switzerland</t>
  </si>
  <si>
    <t>Feng X., Department of Physical and Environmental Sciences, University of Toronto, Toronto, ON, M1C 1A4, Canada, Geological Institute, ETH Zurich, 8092 Zurich, Sonneggstrasse 5, NO G 63, Switzerland; Hills K.M., Department of Physical and Environmental Sciences, University of Toronto, Toronto, ON, M1C 1A4, Canada; Simpson A.J., Department of Physical and Environmental Sciences, University of Toronto, Toronto, ON, M1C 1A4, Canada; Whalen J.K., Department of Natural Resource Sciences, McGill University, Quebec, H9X 3V9, Ste-Anne-de-Bellevue, Canada; Simpson M.J., Department of Physical and Environmental Sciences, University of Toronto, Toronto, ON, M1C 1A4, Canada</t>
  </si>
  <si>
    <t>Microbial and photochemical decomposition are two major processes regulating organic matter (OM) transformation in the global carbon cycle. However, photo-oxidation is not as well understood as biodegradation in terms of its impact on OM alteration in terrigenous environments. We examined microbial and photochemical transformation of OM and lignin derived phenols in two plant litters (corn leaves and pine needles). Plant litter was incubated in the laboratory over 3months and compositional changes to OM were measured using nuclear magnetic resonance (NMR) and gas chromatography-mass spectrometry. We also examined the susceptibility of soil organic matter (SOM) to ultraviolet (UV) radiation. Solid-state 13C NMR spectra showed that O-alkyl type structures (mainly from carbohydrates) decreased during biodegradation and the loss of small carbohydrates and aliphatic molecules was observed by solution-state 1H NMR spectra of water extractable OM from biodegraded litters. Photochemical products were detected in the aliphatic regions of NaOH extracts from both litter samples by solution-state 1H NMR. Photo-oxidation also increased the solubility of SOM, which was attributed to the enhanced oxidation of lignin derived phenols and photochemical degradation of macromolecular SOM species (as observed by diffusion edited 1H NMR). Overall, our data collectively suggests that while biodegradation predominates in litter decomposition, photo-oxidation alters litter OM chemistry and plays a role in destabilizing SOM in soils exposed to UV radiation. © 2011 Elsevier Ltd.</t>
  </si>
  <si>
    <t>Zea mays; Biodegradation; Biogeochemistry; Biological materials; Carbohydrates; Degradation; Extraction; Gas chromatography; Lignin; Mass spectrometry; Microbiology; Nuclear magnetic resonance spectroscopy; Oxidation; Phenols; Resonance; Ultraviolet radiation; Vehicles; Compositional changes; Gas chromatography-mass spectrometry; Global carbon cycle; H NMR spectra; Lignin-derived phenol; Litter decomposition; NMR spectrum; Organic matter; Photochemical decompositions; Photochemical degradation; Photochemical transformations; Pine needle; Plant litter; Soil organic matters; Type structures; Ultra-violet; UV radiation; biodegradation; carbohydrate; carbon cycle; coniferous tree; decomposition; gas chromatography; leaf litter; lignin; maize; mass spectrometry; microbial community; oxidation; phenol; photochemistry; soil organic matter; ultraviolet radiation; Nuclear magnetic resonance</t>
  </si>
  <si>
    <t>2-s2.0-79952630617</t>
  </si>
  <si>
    <t>Mastrolonardo G.; Rumpel C.; Forte C.; Doerr S.H.; Certini G.</t>
  </si>
  <si>
    <t>Mastrolonardo, Giovanni (41361668000); Rumpel, Cornelia (7003401470); Forte, Claudia (7003870128); Doerr, Stefan H. (56425852900); Certini, Giacomo (6602522412)</t>
  </si>
  <si>
    <t>41361668000; 7003401470; 7003870128; 56425852900; 6602522412</t>
  </si>
  <si>
    <t>Abundance and composition of free and aggregate-occluded carbohydrates and lignin in two forest soils as affected by wildfires of different severity</t>
  </si>
  <si>
    <t>245-246</t>
  </si>
  <si>
    <t>10.1016/j.geoderma.2015.01.006</t>
  </si>
  <si>
    <t>https://www.scopus.com/inward/record.uri?eid=2-s2.0-84921464755&amp;doi=10.1016%2fj.geoderma.2015.01.006&amp;partnerID=40&amp;md5=9864278038fdf5ad5ff75375608847c9</t>
  </si>
  <si>
    <t>Dipartimento di Scienze delle Produzioni Agroalimentari e dell'Ambiente (DISPAA), Università degli Studi di Firenze, Firenze, Italy; CNRS, Institute of Ecology and Enviroment Paris (IEES, UMR Université Paris VI et XII - CNRS - IRD), Campus AgraParisTech, Thiverval-Grignon, France; Istituto di Chimica dei Composti OrganoMetallici (ICCOM), UOS Pisa, CNR, Pisa, Italy; Geography Department, Swansea University, Singleton Park, Swansea, SA28PP, United Kingdom</t>
  </si>
  <si>
    <t>Mastrolonardo G., Dipartimento di Scienze delle Produzioni Agroalimentari e dell'Ambiente (DISPAA), Università degli Studi di Firenze, Firenze, Italy, CNRS, Institute of Ecology and Enviroment Paris (IEES, UMR Université Paris VI et XII - CNRS - IRD), Campus AgraParisTech, Thiverval-Grignon, France; Rumpel C., CNRS, Institute of Ecology and Enviroment Paris (IEES, UMR Université Paris VI et XII - CNRS - IRD), Campus AgraParisTech, Thiverval-Grignon, France; Forte C., Istituto di Chimica dei Composti OrganoMetallici (ICCOM), UOS Pisa, CNR, Pisa, Italy; Doerr S.H., Geography Department, Swansea University, Singleton Park, Swansea, SA28PP, United Kingdom; Certini G., Dipartimento di Scienze delle Produzioni Agroalimentari e dell'Ambiente (DISPAA), Università degli Studi di Firenze, Firenze, Italy</t>
  </si>
  <si>
    <t>Organic matter is the soil component most affected by wildfires, both in terms of abundance and composition. Fire-induced alteration of soil organic matter (SOM) depends on heating intensity and duration, oxygen availability and other factors related to topography, climate, soil and vegetation features. Particularly affected by fire is the litter layer, but SOM from the uppermost mineral soil can also experience some major changes. In this study, we investigated the direct impact of fire on molecular SOM parameters in density fractions isolated from the top 2.5cm of mineral soil in two forests that recently experienced wildfires of different severity. One, located in Tuscany, Central Italy, is a mixed forest of Downy oak and Maritime pine, developed on Acrisols formed on sandy lacustrine deposits, affected by a moderately severe fire. The other, located in Victoria, South-East Australia, is a mixed-species eucalypt forest, developed on a Cambisol formed on sandy Devonian sediments, affected by an extremely severe fire (the infamous 'Black Saturday' fire). The purpose of this study was the assessment of fire-induced changes on amount and composition of the bulk SOM and SOM associated to soil fractions having different densities. We used 1.8Mgm-3 as density cut-off and distinguished between free and aggregate-occluded SOM. In particular, the analyses focused on abundance and composition of two major SOM components, proposed as molecular indicators of fire severity: the non-cellulosic neutral sugars, digested by trifluoroacetic acid (TFA), and the lignin-derived phenolic monomers, released by cupric oxide (CuO) oxidation. The chemical structure of both bulk SOM and SOM fractions were analysed by solid-state 13C nuclear magnetic resonance spectroscopy.In contrast to the moderately severe fire affecting the Italian site, the extremely severe fire at the Australian site caused substantial loss of SOM from the top mineral soil. Both fires had major effects on SOM composition. In spite of the evident impact they experienced, neither hydrolysable sugars nor lignin phenols resulted to be reliable indicators of fire severity. Moreover, both fires apparently broke up soil aggregates, hence promoting the release of some occluded organic matter. The fire-induced changes of SOM observed have implications for the C cycle, so highlighting the critical role of wildfire occurrence and severity in climate change. © 2015 Elsevier B.V.</t>
  </si>
  <si>
    <t>&lt;sup&gt;13&lt;/sup&gt;C CPMAS NMR; Lignin; Non-cellulosic neutral sugars; Soil aggregates; Soil density fractions; Soil organic matter</t>
  </si>
  <si>
    <t>Aggregate; Lignins; Organic Matter; Soil; Sugars; Australia; Italy; Tuscany; Victoria [Australia]; Pinus pinaster; Aggregates; Biogeochemistry; Biological materials; Climate change; Forestry; Lignin; Minerals; Nuclear magnetic resonance; Nuclear magnetic resonance spectroscopy; Organic compounds; Soils; Sugars; CPMASNMR; Neutral sugar; Soil aggregate; Soil density fractions; Soil organic matters; abundance; carbohydrate; carbon isotope; climate change; community composition; forest soil; lacustrine deposit; lignin; mixed forest; nuclear magnetic resonance; soil aggregate; soil organic matter; wildfire; Fires</t>
  </si>
  <si>
    <t>2-s2.0-84921464755</t>
  </si>
  <si>
    <t>Tambone F.; Adani F.; Gigliotti G.; Volpe D.; Fabbri C.; Provenzano M.R.</t>
  </si>
  <si>
    <t>Tambone, Fulvia (6602377765); Adani, Fabrizio (6603779515); Gigliotti, Giovanni (55953577200); Volpe, Daniela (26539041600); Fabbri, Claudio (14625911500); Provenzano, Maria Rosaria (55400791600)</t>
  </si>
  <si>
    <t>6602377765; 6603779515; 55953577200; 26539041600; 14625911500; 55400791600</t>
  </si>
  <si>
    <t>Biomass and Bioenergy</t>
  </si>
  <si>
    <t>https://www.scopus.com/inward/record.uri?eid=2-s2.0-84871571325&amp;doi=10.1016%2fj.biombioe.2012.11.006&amp;partnerID=40&amp;md5=93568b10cebf4ddfa14d6c8fe94f1832</t>
  </si>
  <si>
    <t>Dipartimento di Scienze Agrarie e Ambientali, Università di Milano, Milano 20133, Via Caloria 2, Italy; Dipartimento di Scienze Agrarie e Ambientali, Borgo XX Giugno 74, University of Perugia, 06121 Perugia, Italy; Centro Ricerche Produzioni Animali, C.R.P.A. S.p.A., Reggio Emilia, Corso Garibaldi 42, Italy; Dipartimento di Scienze del Suolo, Della Pianta e degli Alimenti, University of Bari, 70123 Bari, Via Amendola 165/A, Italy</t>
  </si>
  <si>
    <t>Tambone F., Dipartimento di Scienze Agrarie e Ambientali, Università di Milano, Milano 20133, Via Caloria 2, Italy; Adani F., Dipartimento di Scienze Agrarie e Ambientali, Università di Milano, Milano 20133, Via Caloria 2, Italy; Gigliotti G., Dipartimento di Scienze Agrarie e Ambientali, Borgo XX Giugno 74, University of Perugia, 06121 Perugia, Italy; Volpe D., Dipartimento di Scienze Agrarie e Ambientali, Borgo XX Giugno 74, University of Perugia, 06121 Perugia, Italy; Fabbri C., Centro Ricerche Produzioni Animali, C.R.P.A. S.p.A., Reggio Emilia, Corso Garibaldi 42, Italy; Provenzano M.R., Dipartimento di Scienze del Suolo, Della Pianta e degli Alimenti, University of Bari, 70123 Bari, Via Amendola 165/A, Italy</t>
  </si>
  <si>
    <t>The aim of this work was to characterize ingestates and their corresponding digestates obtained in two full-scale biogas production plants processing a) mixtures of organic wastes in co-digestion, and b) pig slurry in order to assess the organic matter transformation during anaerobic digestion by means of chemical analysis and 13CPMAS-NMR spectroscopy. Results proved that digestates obtained by different organic substrates exhibited significant chemical differences related to the different initial composition of substrates. We proposed the use of the aliphaticity index in order to highlight the different chemical nature of ingestates and their corresponding digestates. In order to verify whether the AD process leads to stabilized final products regardless the initial composition of biomass in view of a possible agronomical use of digestate, a comparison of CPMAS 13C NMR data of a number of ingestates and digestates available in literature was carried out. Results indicated that most of the aromatic structures present in the substrate tend to degrade during the process and that anaerobic digestion proceeds through preferential degradation of carbohydrates such as cellulose and hemicellulose and, as a consequence, concentration of more chemically recalcitrant aliphatic molecules occurs. © 2012 Elsevier Ltd.</t>
  </si>
  <si>
    <t>&lt;sup&gt;13&lt;/sup&gt;CPMAS-NMR spectroscopy; Anaerobic digestion; Digestates; Fresh biomass</t>
  </si>
  <si>
    <t>Suidae; Biogas; Biogeochemistry; Biological materials; Biomass; Carbohydrates; Cellulose; Nuclear magnetic resonance spectroscopy; Substrates; Aromatic structures; Biogas production; Chemical nature; Codigestion; Digestate; Digestates; Initial composition; Matter transformation; NMR data; Organic substrate; Organic wastes; Pig slurries; aliphatic hydrocarbon; anoxic conditions; biodegradation; biofuel; biogas; biomass; carbohydrate; chemical composition; gas production; nuclear magnetic resonance; organic matter; polysaccharide; slurry; spectroscopy; substrate; transformation; waste treatment; Anaerobic digestion</t>
  </si>
  <si>
    <t>2-s2.0-84871571325</t>
  </si>
  <si>
    <t>Fialho L.L.; da Silva W.T.L.; Milori D.M.B.P.; Simões M.L.; Martin-Neto L.</t>
  </si>
  <si>
    <t>Fialho, Lucimar Lopes (13406327300); da Silva, Wilson Tadeu Lopes (7007013237); Milori, Débora M.B.P. (6603420382); Simões, Marcelo Luiz (55944249500); Martin-Neto, Ladislau (55664094300)</t>
  </si>
  <si>
    <t>13406327300; 7007013237; 6603420382; 55944249500; 55664094300</t>
  </si>
  <si>
    <t>Characterization of organic matter from composting of different residues by physicochemical and spectroscopic methods</t>
  </si>
  <si>
    <t>10.1016/j.biortech.2009.10.039</t>
  </si>
  <si>
    <t>https://www.scopus.com/inward/record.uri?eid=2-s2.0-77954533251&amp;doi=10.1016%2fj.biortech.2009.10.039&amp;partnerID=40&amp;md5=885953191bff379734435e6550f1ce36</t>
  </si>
  <si>
    <t>Embrapa Instrumentaçao Agropecuária, 13560-970, São Carlos, SP, Rua XV de Novembro, 1452, P.O. Box 741, Brazil; Universidade de São Paulo, Instituto de Química de São Carlos (IQSC/USP), 13560-250, São Carlos, SP, P.O. Box 780, Brazil</t>
  </si>
  <si>
    <t>Fialho L.L., Embrapa Instrumentaçao Agropecuária, 13560-970, São Carlos, SP, Rua XV de Novembro, 1452, P.O. Box 741, Brazil, Universidade de São Paulo, Instituto de Química de São Carlos (IQSC/USP), 13560-250, São Carlos, SP, P.O. Box 780, Brazil; da Silva W.T.L., Embrapa Instrumentaçao Agropecuária, 13560-970, São Carlos, SP, Rua XV de Novembro, 1452, P.O. Box 741, Brazil; Milori D.M.B.P., Embrapa Instrumentaçao Agropecuária, 13560-970, São Carlos, SP, Rua XV de Novembro, 1452, P.O. Box 741, Brazil; Simões M.L., Embrapa Instrumentaçao Agropecuária, 13560-970, São Carlos, SP, Rua XV de Novembro, 1452, P.O. Box 741, Brazil; Martin-Neto L., Embrapa Instrumentaçao Agropecuária, 13560-970, São Carlos, SP, Rua XV de Novembro, 1452, P.O. Box 741, Brazil</t>
  </si>
  <si>
    <t>Chemical and spectroscopic methods were used to characterize organic matter transformations during the composting process. Four different residue mixtures were studied: P1 - garden trimmings (GT) only, P2 - GT plus fresh cattle manure, P3 - GT plus orange pomace and P4 - GT plus filter cake. The thermophilic phase was not reached in P1 compost, but the P2, P3 and P4 composts showed all three typical process phases. The thermophilic phase and CEC/C ratio stabilized after 90 days, while C/N ratio and the ash content stabilized after 60 days. The increasing E4/E6 ratio indicated oxidation reactions occurring during the process in the material from P2, P3 and P4. The 13C NMR and FTIR results suggested extraction of both pectin and lignin in the HA-like fraction. The CEC/C ratio, temperature and E4/E6 ratio showed that within 90 days P2, P3 and P4 composts were humified. However, material from P1 did not show characteristics of humified compost. From these data, it is apparent that C/N ratio and ash content are not reliable methods for monitoring the composting process. © 2009 Elsevier Ltd.</t>
  </si>
  <si>
    <t>Animals; Carbon; Cations; Cattle; Chemistry, Physical; Humic Substances; Hydrogen-Ion Concentration; Magnetic Resonance Spectroscopy; Nitrogen; Oxygen; Soil; Spectrophotometry; Spectrophotometry, Ultraviolet; Spectroscopy, Fourier Transform Infrared; Temperature; Bos; Biogeochemistry; Biological materials; Composting; Fertilizers; Manures; Organic compounds; Spectroscopic analysis; lignin; pectin; soil organic matter; carbon; cation; nitrogen; oxygen; Cattle manures; Composting process; Matter transformation; Orange pomaces; Oxidation reactions; Reliable methods; Spectroscopic method; Thermophilic phase; chemical analysis; composting; FTIR spectroscopy; humidity; nuclear magnetic resonance; organic matter; oxidation; physicochemical property; temperature effect; article; carbon nuclear magnetic resonance; composting; filter cake; humidifier; infrared spectroscopy; manure; orange (fruit); organic matter production; oxidation; physical chemistry; priority journal; spectroscopy; temperature; animal; cattle; chemistry; humic substance; methodology; nuclear magnetic resonance spectroscopy; pH; soil; spectrophotometry; ultraviolet spectrophotometry; Characterization</t>
  </si>
  <si>
    <t>2-s2.0-77954533251</t>
  </si>
  <si>
    <t>Faria S.R.; De La Rosa J.M.; Knicker H.; González-Pérez J.A.; Villaverde J.; Keizer J.J.</t>
  </si>
  <si>
    <t>Faria, S.R. (55035762500); De La Rosa, J.M. (57336394100); Knicker, H. (7004410125); González-Pérez, J.A. (57198495858); Villaverde, J. (6601947926); Keizer, J.J. (7005301640)</t>
  </si>
  <si>
    <t>55035762500; 57336394100; 7004410125; 57198495858; 6601947926; 7005301640</t>
  </si>
  <si>
    <t>Wildfire-induced alterations of topsoil organic matter and their recovery in Mediterranean eucalypt stands detected with biogeochemical markers</t>
  </si>
  <si>
    <t>European Journal of Soil Science</t>
  </si>
  <si>
    <t>10.1111/ejss.12254</t>
  </si>
  <si>
    <t>https://www.scopus.com/inward/record.uri?eid=2-s2.0-84934442670&amp;doi=10.1111%2fejss.12254&amp;partnerID=40&amp;md5=f8ba86ee55a18c9402583b763b1baf56</t>
  </si>
  <si>
    <t>Department of Environment and Planning, Centre for Environmental and Maritime Studies (CESAM), University of Aveiro, Campus Universitário de Santiago, Aveiro, 3810-193, Portugal; Instituto de Recursos Naturales y Agrobiología de Sevilla, Consejo Superior de Investigaciones Científicas (IRNAS-CSIC), Avda. Reina Mercedes 10, Seville, 41012, Spain</t>
  </si>
  <si>
    <t>Faria S.R., Department of Environment and Planning, Centre for Environmental and Maritime Studies (CESAM), University of Aveiro, Campus Universitário de Santiago, Aveiro, 3810-193, Portugal; De La Rosa J.M., Instituto de Recursos Naturales y Agrobiología de Sevilla, Consejo Superior de Investigaciones Científicas (IRNAS-CSIC), Avda. Reina Mercedes 10, Seville, 41012, Spain; Knicker H., Instituto de Recursos Naturales y Agrobiología de Sevilla, Consejo Superior de Investigaciones Científicas (IRNAS-CSIC), Avda. Reina Mercedes 10, Seville, 41012, Spain; González-Pérez J.A., Instituto de Recursos Naturales y Agrobiología de Sevilla, Consejo Superior de Investigaciones Científicas (IRNAS-CSIC), Avda. Reina Mercedes 10, Seville, 41012, Spain; Villaverde J., Instituto de Recursos Naturales y Agrobiología de Sevilla, Consejo Superior de Investigaciones Científicas (IRNAS-CSIC), Avda. Reina Mercedes 10, Seville, 41012, Spain; Keizer J.J., Department of Environment and Planning, Centre for Environmental and Maritime Studies (CESAM), University of Aveiro, Campus Universitário de Santiago, Aveiro, 3810-193, Portugal</t>
  </si>
  <si>
    <t>This study addressed fire-induced changes in topsoil organic matter (SOM) from a eucalypt plantation in Portugal over 2years by using three complementary biogeochemical techniques: elemental analysis, analysis of biomarkers from the total extractable lipids (TLE) and solid state 13C nuclear magnetic resonance (NMR) spectroscopy. Direct wildfire effects included a marked decrease in soil total organic carbon (TOC) and total nitrogen (TN) content. However, both contents seem to have recovered during the 2years. Fire also substantially reduced the TLE, producing noticeable changes in its composition. These included the thermal breakdown and cracking of n-alkyl compounds. Ratios of short-to-long n-alkanes and n-fatty acid methyl esters (FAMEs) increased and typical carbon number predominance indices for n-alkanes (odd-to-even) and n-FAMEs (even-to-odd) were altered. Furthermore, the relative abundances of certain markers that are plant-species specific were modified, especially by decreasing terpenoids such as epiglobulol, ledol and globulol, which are characteristic of Eucalyptus globulus. Other differences observed in the burnt soil were the appearance of levoglucosan, a typical marker for the thermal alteration of polysaccharides, larger relative abundances of lignin-derived compounds (vanillin and methoxyphenols) and the presence of N-heteroaromatic structures, which suggested the accumulation of 'black nitrogen'. The 13C NMR spectra indicated that the wildfire produced a considerable increase in the aromaticity and aromatic condensation of the topsoil SOM. This was reflected in a broadening of the signal of aromatic compounds at the expense of O-alkyl and alkyl-C compounds. The continuation of these differences in SOM quality during the 2-year study suggested a slow recovery of soil properties, possibly influenced by a limited recovery of the vegetation after the fire combined with the fire-enhanced losses of soil. © 2015 British Society of Soil Science.</t>
  </si>
  <si>
    <t>2-s2.0-84934442670</t>
  </si>
  <si>
    <t>Soares E.M.B.; Silva I.R.; De Novais R.F.; Hu Y.-Y.; Schmidt-Rohr K.</t>
  </si>
  <si>
    <t>Soares, Emanuelle Mercěs Barros (22935638500); Silva, Ivo Ribeiro (24402913700); De Novais, Roberto Ferreira (55357053600); Hu, Yan-Yan (57221204277); Schmidt-Rohr, Klaus (7005226250)</t>
  </si>
  <si>
    <t>22935638500; 24402913700; 55357053600; 57221204277; 7005226250</t>
  </si>
  <si>
    <t>Alterations in molecular composition of humic substances from eucalypt plantation soils assessed by 13C-NMR spectroscopy</t>
  </si>
  <si>
    <t>https://www.scopus.com/inward/record.uri?eid=2-s2.0-84872524883&amp;doi=10.2136%2fsssaj2011.0070&amp;partnerID=40&amp;md5=c790faac01b034dbe5cb93d8fc98f864</t>
  </si>
  <si>
    <t>Soil Dep., Federal Univ. of Viçosa, Viçosa, MG. 36570-000, Brazil; Dep. of Chemistry, Iowa State Univ., Ames, IA, United States</t>
  </si>
  <si>
    <t>Soares E.M.B., Soil Dep., Federal Univ. of Viçosa, Viçosa, MG. 36570-000, Brazil; Silva I.R., Soil Dep., Federal Univ. of Viçosa, Viçosa, MG. 36570-000, Brazil; De Novais R.F., Soil Dep., Federal Univ. of Viçosa, Viçosa, MG. 36570-000, Brazil; Hu Y.-Y., Dep. of Chemistry, Iowa State Univ., Ames, IA, United States; Schmidt-Rohr K., Dep. of Chemistry, Iowa State Univ., Ames, IA, United States</t>
  </si>
  <si>
    <t>Land-use changes with natural vegetation removal may impact the quantity and quality of humic substances (HS), including their molecular nature. Nuclear magnetic resonance (NMR) experiments were used in the present study to evaluate the alterations in the molecular composition of fulvic (FA) and humic (HA) acids from soils under eucalypt plantations in three major biomes in Brazil: Atlantic Forest, Cerrado, and Grassland. The major NMR-identifiable components in these HS were aromatics including aromatic C-O, COO/NC = O groups, peptides, carbohydrates, lignin-derived moieties and nonpolar alkyls. In all biomes the dipolar dephasing technique indicated the presence of significant amounts of condensed aromatic C, possibly inherited from charred materials derived from natural and anthropogenic fires in the region. The nonpolar alkyl C to O-alkyl C ratio averaged 1.4 for HA and 1.1 for FA. Humic substances from eucalypt soils showed greater contribution of nonpolar alkyl groups and a smaller abundance of O-alkyl groups in comparison to the native vegetation soil. Sugarcane (Saccharum officinarum L.) cultivation increased HA aromatics in comparison to those from the native Atlantic Forest soil, but when sugarcane was substituted by eucalypt the aromatics decreased and O-alkyl C recovered in HA and FA. There was evidence of greater contribution of ligninderived C for HA and FA in sites planted with Brachiaria spp. pastures. Except for the HA from one Cerrado soil (Itacambira), aromaticity of HA decreased following planting to eucalypt. These changes in HS molecular composition across biomes may have impact on soil organic matter processes and they should be taken into account in future studies. © Soil Science Society of America.</t>
  </si>
  <si>
    <t>Aromatic Compounds; Carbohydrates; Forestry; Nuclear Magnetic Resonance; Soil; Spectroscopy; Atlantic Forest; Brazil; Brachiaria; Saccharum officinarum; Aromatic compounds; Aromatization; Carbohydrates; Nuclear magnetic resonance spectroscopy; Soils; Alkyl groups; Aromaticities; Atlantic forest; Cerrado; Dipolar dephasing; Eucalypt plantations; Humic substances; Land-use change; Molecular compositions; Natural vegetation; Non-polar; Saccharum officinarum; Soil organic matters; biome; carbohydrate; carbon isotope; cultivation; dicotyledon; fire; forest soil; fulvic acid; future prospect; grass; grassland; human activity; humic acid; humic substance; land use change; lignin; molecular analysis; pasture; peptide; plantation; soil organic matter; spectroscopy; sugar cane; Forestry</t>
  </si>
  <si>
    <t>2-s2.0-84872524883</t>
  </si>
  <si>
    <t>Chabbi A.; Rumpel C.; Kögel-Knabner I.</t>
  </si>
  <si>
    <t>Chabbi, Abad (6602307257); Rumpel, Cornelia (7003401470); Kögel-Knabner, Ingrid (7004944025)</t>
  </si>
  <si>
    <t>6602307257; 7003401470; 7004944025</t>
  </si>
  <si>
    <t>https://www.scopus.com/inward/record.uri?eid=2-s2.0-34249071920&amp;doi=10.1016%2fj.orggeochem.2007.01.007&amp;partnerID=40&amp;md5=23ab7843f76e6dd7d7a86447505dcf2e</t>
  </si>
  <si>
    <t>Department of Soil Protection and Recultivation, BTU Cottbus, Cottbus, Germany; CNRS, Laboratoire de Biogéochimie et Ecologie des Milieux Continentaux, UMR 7618, Thiverval-Grignon, France; Technische Universität München, Freising-Weihenstephan, Germany</t>
  </si>
  <si>
    <t>Chabbi A., Department of Soil Protection and Recultivation, BTU Cottbus, Cottbus, Germany; Rumpel C., CNRS, Laboratoire de Biogéochimie et Ecologie des Milieux Continentaux, UMR 7618, Thiverval-Grignon, France; Kögel-Knabner I., Technische Universität München, Freising-Weihenstephan, Germany</t>
  </si>
  <si>
    <t>We studied the chemical and stable carbon isotope composition of soil organic matter at a mine site, rehabilitated for soil development 40 years ago. The site contains two types of organic matter: fresh plant material and lignite inherent to the parent substrate. A transect was sampled, consisting of mine soil rehabilitated with forest, partially submerged sediment and submerged sediment. Our objective was to assess whether the stable carbon isotope signature is related to the chemical composition of the organic matter. We analysed the chemical composition using 13C cross polarization, magic angle spinning (CPMAS) nuclear magnetic resonance (NMR) spectroscopy and lignin parameters determined after CuO oxidation. The organic matter was most enriched in 13C in the bulk soil of the forest plot and partially submerged plot. The stable isotopic signature (δ13C) was related to the chemical composition of the sample as seen with 13C CPMAS NMR spectroscopy. The ratio (alkyl + aromatic)/(O-alky + carbonyl C) was strongly correlated with the δ13C value regardless of the site conditions (aerobic soil or submerged sediment). Such a correlation was also observed between δ13C and lignin content (V + S + C, where V = vanillyl, S = syringyl, C = cinnamyl oxidation products), as well as parameters indicating lignin diagenetic state [(Ac/Al)V, S/V and C/V, where Ac = acids, Al = aldehydes]. Taking δ13C as an indicator for lignite contribution, we explain the relationships by an increasing influence of lignite contribution not only on bulk chemical composition but also on lignin parameters when the organic matter shows 13C enrichment. © 2007 Elsevier Ltd. All rights reserved.</t>
  </si>
  <si>
    <t>Carbon; Lignite; Nuclear magnetic resonance; Polarization; Sediments; Soils; Cross polarization magic angle spinning (CPMAS); Lignite contribution; Mine soils; Stable carbon isotope signature; carbon isotope; isotopic analysis; isotopic composition; lignite; nuclear magnetic resonance; oxidation; plant product; polarization; reclaimed land; soil organic matter; stable isotope; Isotopes</t>
  </si>
  <si>
    <t>2-s2.0-34249071920</t>
  </si>
  <si>
    <t>Huang Z.; Clinton P.W.; Davis M.R.; Yang Y.</t>
  </si>
  <si>
    <t>Huang, Zhiqun (14919396000); Clinton, Peter W. (7003500070); Davis, Murray R. (55475328400); Yang, Yusheng (55719934000)</t>
  </si>
  <si>
    <t>14919396000; 7003500070; 55475328400; 55719934000</t>
  </si>
  <si>
    <t>Impacts of plantation forest management on soil organic matter quality</t>
  </si>
  <si>
    <t>10.1007/s11368-011-0440-6</t>
  </si>
  <si>
    <t>https://www.scopus.com/inward/record.uri?eid=2-s2.0-81355148430&amp;doi=10.1007%2fs11368-011-0440-6&amp;partnerID=40&amp;md5=3e1ed11e2381452510c7e389084e9a5b</t>
  </si>
  <si>
    <t>College of Geographical Science, Fujian Normal University, Fuzhou 350007, China; Scion, Fendalton, Christchurch, PO Box 29237, New Zealand</t>
  </si>
  <si>
    <t>Huang Z., College of Geographical Science, Fujian Normal University, Fuzhou 350007, China; Clinton P.W., Scion, Fendalton, Christchurch, PO Box 29237, New Zealand; Davis M.R., Scion, Fendalton, Christchurch, PO Box 29237, New Zealand; Yang Y., College of Geographical Science, Fujian Normal University, Fuzhou 350007, China</t>
  </si>
  <si>
    <t>Purpose: Light fraction soil organic matter is characterized by rapid mineralization due to the labile nature of its chemical constituents and to the lack of protection by soil colloids. The changes in the size of light fraction soil organic matter constituents are useful early indicators of management-related carbon (C) and nutrient changes. However, previous studies have not assessed the impacts of forest management practices on the chemical composition and sources of organic matter in the light fraction. The change in the chemistry of light fraction soil organic matter may significantly affect turnover rate of organic matter in the whole soil and soil fertility. The aim of this study was to assess how different forest management practices would affect the chemical composition of light fraction soil organic matter. Materials and methods: Soils in 0-5, 5-15, and 15-25-cm layers were sampled in 2009 from a 19-year-old second-rotation Pinus radiata D. Don plantation. Soils were subject to four different treatment combinations (stem-only and whole-tree harvesting residue management treatments were combined with the presence or absence of nitrogen (N)). The soil was physically separated into two pools based on density fractionation. The C and N concentrations in the whole soil, light, and heavy fractions were determined. Light fraction soil organic matter in upper soil (0-5 cm depth) was analyzed by solid-state CPMAS 13C NMR and GC/MS to determine the effects of forest management practices on the composition of organic C functional groups and the relative abundance of plant biomarkers. Results and discussion: Long-term fertilization did not affect the C and N concentrations in the whole soil, light and heavy fractions, but increased the relative enrichment of alkyl C and alkyl-to-O-alkyl C ratio in the light fraction soil organic matter at the 0-5 cm depth, which may suggest increased decomposition of the light fraction. The relative abundance of cutin-derived compounds, which originate from the waxy coating of leaves, was greater in the light fraction soil organic matter in the fertilized plots than in the unfertilized plots. The relative abundance of major carbohydrates, labile components in the light fraction soil organic matter, decreased in the fertilized plots despite greater inputs from forest litter, compared to that in the unfertilized plots. Compared with whole-tree harvest plots, stem-only harvest plots had greater C concentrations in the light fraction soil organic matter at 0 to 25-cm layer and seemed to have a greater alkyl-to-O-alkyl ratio in the light fraction of soil organic matter, but the difference in alkyl-to-O-alkyl ratio due to harvest residue management was not significant (P &lt; 0.05) at the 0-5 cm depth. Post-harvesting residue management did not significantly affect functional organic C groups as analyzed by CPMAS 13C NMR, or the relative abundance of cutin, suberin, lignin-derived compounds or major carbohydrates determined by GC/MS. Conclusions: The analyses of light fraction soil organic matter suggest that long-term fertilization did not affect the C concentration of light fraction soil organic matter, but increased the relative enrichment of recalcitrant C possibly due to enhanced input of cutin-derived compounds, decreased decomposition of cutin-derived compounds, or increased decomposition of less recalcitrant compounds. Stem-only harvesting residue management enhanced C concentration in the light fraction soil organic matter; however, it did not significantly affect the relative abundance of recalcitrant or labile C components compared to whole-tree harvesting. The information on chemistry of light fraction soil organic matter may contribute to the future nutrient and soil C management in the second-rotation plantation. © 2011 Springer-Verlag.</t>
  </si>
  <si>
    <t>Forest management; GC/MS; Light fraction soil organic matter; Pinus radiata; Plant biomarkers; Solid-state CPMAS &lt;sup&gt;13&lt;/sup&gt;C NMR</t>
  </si>
  <si>
    <t>Pinus radiata; biomarker; chemical composition; colloid; coniferous forest; forest management; functional group; gas chromatography; light intensity; mass spectrometry; nuclear magnetic resonance; plantation; relative abundance; soil carbon; soil depth; soil organic matter; soil quality; temporal analysis</t>
  </si>
  <si>
    <t>2-s2.0-81355148430</t>
  </si>
  <si>
    <t>Liu Z.-C.; Mao Y.; Wang L.; An R.; Xie Y.-M.</t>
  </si>
  <si>
    <t>Liu, Zhi-Chang (56048770500); Mao, Yao (57198508370); Wang, Lei (57070625400); An, Rui (41460904600); Xie, Yi-Min (56390136600)</t>
  </si>
  <si>
    <t>56048770500; 57198508370; 57070625400; 41460904600; 56390136600</t>
  </si>
  <si>
    <t>Study on the structure of MWL of Tobacco stem</t>
  </si>
  <si>
    <t>Chung-kuo Tsao Chih/China Pulp and Paper</t>
  </si>
  <si>
    <t>https://www.scopus.com/inward/record.uri?eid=2-s2.0-84894560043&amp;partnerID=40&amp;md5=9392f99a72b97493dce9c6acdf10898c</t>
  </si>
  <si>
    <t>Hubei Key Lab of Applied Research Institute of Reconstituted Tobacco, Technology Center of Hubei Tobacco, Wu'han, Hubei Province, 430040, China; School of Pulp and Papermaking Engineering, Hubei University of Technology, Wu'han, Hubei Province, 430068, China</t>
  </si>
  <si>
    <t>Liu Z.-C., Hubei Key Lab of Applied Research Institute of Reconstituted Tobacco, Technology Center of Hubei Tobacco, Wu'han, Hubei Province, 430040, China; Mao Y., Hubei Key Lab of Applied Research Institute of Reconstituted Tobacco, Technology Center of Hubei Tobacco, Wu'han, Hubei Province, 430040, China; Wang L., School of Pulp and Papermaking Engineering, Hubei University of Technology, Wu'han, Hubei Province, 430068, China; An R., School of Pulp and Papermaking Engineering, Hubei University of Technology, Wu'han, Hubei Province, 430068, China; Xie Y.-M., School of Pulp and Papermaking Engineering, Hubei University of Technology, Wu'han, Hubei Province, 430068, China</t>
  </si>
  <si>
    <t>Recomsisted Tobacco sheet was increasingly used in cigarettes thanks to its low tar and nicotine in smoke. But there were some shortcomings in tobacco sheet, for example, it released wood odour in smoking, which affected the smoking quality of reconstituted tobacco. Therefore, we needed to study the structure of tobacco stem lignin(milled wood lignin, MWL), it could provide necessary academic basis for improving the mechanical properties and quality of reconstitued tobacco. The results showed that, the yield of MWL was 3.0%(based on dry raw materials), the extraction rate of MWL was 57.0%(the lignin contents of tobacco stem was 5.3%); The structure of MWL of tobacco stem was analyzed by FT-IR and 13C-NMR, the two types of structural unit for MWL of tobacco stem were mainly syringylreleased units and guaiacyl units. It was proved that β-O-4, 5-5, β-5 was probably the main type linkages between lignin, and the β-O-4 group and β-5 group were main groups.</t>
  </si>
  <si>
    <t>&lt;sup&gt;13&lt;/sup&gt;C-NMR; FT-IR; Milled wood lignin; Tobacco stem</t>
  </si>
  <si>
    <t>2-s2.0-84894560043</t>
  </si>
  <si>
    <t>Ottenhof C.J.M.; Faz Cano A.; Arocena J.M.; Nierop K.G.J.; Verstraten J.M.; van Mourik J.M.</t>
  </si>
  <si>
    <t>Ottenhof, C.J.M. (22635747000); Faz Cano, Á. (6506495282); Arocena, J.M. (7003756336); Nierop, K.G.J. (6701725401); Verstraten, J.M. (7003649746); van Mourik, J.M. (7102795828)</t>
  </si>
  <si>
    <t>22635747000; 6506495282; 7003756336; 6701725401; 7003649746; 7102795828</t>
  </si>
  <si>
    <t>Soil organic matter from pioneer species and its implications to phytostabilization of mined sites in the Sierra de Cartagena (Spain)</t>
  </si>
  <si>
    <t>Chemosphere</t>
  </si>
  <si>
    <t>10.1016/j.chemosphere.2007.05.032</t>
  </si>
  <si>
    <t>https://www.scopus.com/inward/record.uri?eid=2-s2.0-35148872252&amp;doi=10.1016%2fj.chemosphere.2007.05.032&amp;partnerID=40&amp;md5=f22f725c3db79b3a8829bfa73e89b84f</t>
  </si>
  <si>
    <t>IBED-Earth Surface Processes and Materials, Universiteit van Amsterdam, 1018 WV Amsterdam, Nieuwe Achtergracht 166, Netherlands; Departamento de Ciencia y Technología Agraria, Universidad Politécnica de Cartagena, 30203 Cartagena, Murcia, Paseo Alfonso XIII, 52, Spain; IBED-Paleoecology and Landscape Ecology, Universiteit van Amsterdam, 1018 WV Amsterdam, Nieuwe Achtergracht 166, Netherlands; Environmental Science and Engineering, University of Northern British Columbia, Prince George, V2N4Z9, Canada</t>
  </si>
  <si>
    <t>Ottenhof C.J.M., IBED-Earth Surface Processes and Materials, Universiteit van Amsterdam, 1018 WV Amsterdam, Nieuwe Achtergracht 166, Netherlands; Faz Cano A., Departamento de Ciencia y Technología Agraria, Universidad Politécnica de Cartagena, 30203 Cartagena, Murcia, Paseo Alfonso XIII, 52, Spain; Arocena J.M., Environmental Science and Engineering, University of Northern British Columbia, Prince George, V2N4Z9, Canada; Nierop K.G.J., IBED-Earth Surface Processes and Materials, Universiteit van Amsterdam, 1018 WV Amsterdam, Nieuwe Achtergracht 166, Netherlands; Verstraten J.M., IBED-Earth Surface Processes and Materials, Universiteit van Amsterdam, 1018 WV Amsterdam, Nieuwe Achtergracht 166, Netherlands; van Mourik J.M., IBED-Paleoecology and Landscape Ecology, Universiteit van Amsterdam, 1018 WV Amsterdam, Nieuwe Achtergracht 166, Netherlands</t>
  </si>
  <si>
    <t>Pioneer plant species were observed growing on mined areas despite unfavourable conditions such as extreme pH, high salinity and phytotoxic levels of several elements. This study evaluated the contribution of pioneer species to the accumulation of soil organic matter (SOM). We collected 51 samples from 17 non-vegetated, natural and pioneer-vegetated sites in five highly saline mined areas in the Sierra de Cartagena (Spain). The composition of SOM was determined using total C, N and S elemental anlayzer, pyrolysis and solid state 13C NMR spectroscopy. Results showed that pioneer species like Lygeum spartum had contributed ∼11 kg SOM kg-1 soil into the Balsa Rosa sites since 1991; it will take ∼120 years of continuous growth for this plant to increase the SOM level comparable to natural site. In the Portman Bay area, Sarconia ramosissima and Phragmites australis can contribute SOM equivalent to present day SOM in natural sites in the next 30 years. Low quality SOM (C/N &gt; 20) deposited by pioneer plants was dominated by lignin-derived organic compounds such as phenols, guaiacols, syringols and aromatics while polyssacharides and alkyls were the major components in high quality SOM (C/N &lt; 20). The addition of SOM to mine wastes is similar to early stages of soil formation and with time, we expect the formation of well-developed Ah horizon on the surface of mine wastes. The presence of P. australis on several sites makes it a very good candidate for successful revegetation of hostile conditions found in many mined sites. © 2007 Elsevier Ltd. All rights reserved.</t>
  </si>
  <si>
    <t>Mine wastes; Reclamation; Soil organic matter; Soluble salts; Trace elements</t>
  </si>
  <si>
    <t>Eurasia; Europe; Murcia [Spain]; Portman Bay; Sierra de Cartegena; Southern Europe; Spain; Biological materials; Nuclear magnetic resonance; Organic compounds; pH effects; Phenols; Pyrolysis; Reclamation; Soils; Trace elements; Lygeum spartum; Phragmites australis; Nuclear magnetic resonance; Organic compounds; pH effects; Phenols; Pyrolysis; Reclamation; Soils; Trace elements; cyanoacrylate; guaiacol; phenol derivative; polysaccharide; soil organic matter; Mine wastes; Phytostabilization; Phytotoxic levels; Soil organic matter; Soluble salts; bioaccumulation; legume; mine waste; phytotoxicity; soil organic matter; soil pollution; article; chemical waste; controlled study; Lygeum spartum; mining; nonhuman; pedogenesis (soil); Phragmites australis; phytoremediation; pioneer species; plant; Sarconia ramosissima; soil analysis; Spain; vegetation; Biological materials</t>
  </si>
  <si>
    <t>2-s2.0-35148872252</t>
  </si>
  <si>
    <t>Theerarattananoon K.; Xu F.; Wilson J.; Staggenborg S.; McKinney L.; Vadlani P.; Pei Z.J.; Wang D.</t>
  </si>
  <si>
    <t>Theerarattananoon, K. (35723097100); Xu, F. (56424503500); Wilson, J. (55486416800); Staggenborg, S. (6603598318); McKinney, L. (7006361836); Vadlani, P. (24075089500); Pei, Z.J. (7101715272); Wang, D. (55521776100)</t>
  </si>
  <si>
    <t>35723097100; 56424503500; 55486416800; 6603598318; 7006361836; 24075089500; 7101715272; 55521776100</t>
  </si>
  <si>
    <t>Impact of pelleting and acid pretreatment on biomass structure and thermal properties of wheat straw, corn stover, big bluestem, and sorghum stalk</t>
  </si>
  <si>
    <t>Transactions of the ASABE</t>
  </si>
  <si>
    <t>https://www.scopus.com/inward/record.uri?eid=2-s2.0-84872331700&amp;partnerID=40&amp;md5=99f6c20e681b8c70f4a6929399ebfe50</t>
  </si>
  <si>
    <t>Department of Biological and Agricultural Engineering, Kansas State University, Manhattan, KS 66506, United States; Department of Grain Science and Industry, Kansas State University, Manhattan, KS, United States; Department of Agronomy, Kansas State University, Manhattan, KS, United States; Department of Industrial and Manufacturing Systems Engineering, Kansas State University, Manhattan, KS, United States</t>
  </si>
  <si>
    <t>Theerarattananoon K., Department of Biological and Agricultural Engineering, Kansas State University, Manhattan, KS 66506, United States; Xu F., Department of Biological and Agricultural Engineering, Kansas State University, Manhattan, KS 66506, United States; Wilson J., Department of Grain Science and Industry, Kansas State University, Manhattan, KS, United States; Staggenborg S., Department of Agronomy, Kansas State University, Manhattan, KS, United States; McKinney L., Department of Grain Science and Industry, Kansas State University, Manhattan, KS, United States; Vadlani P., Department of Grain Science and Industry, Kansas State University, Manhattan, KS, United States; Pei Z.J., Department of Industrial and Manufacturing Systems Engineering, Kansas State University, Manhattan, KS, United States; Wang D., Department of Biological and Agricultural Engineering, Kansas State University, Manhattan, KS 66506, United States</t>
  </si>
  <si>
    <t>Agricultural residues and energy crops are considered potential feedstocks for bioethanol production because of their high availability and energy potential as well as relatively low cost. Previous studies have shown that pelleting biomass feedstocks could increase their bulk density, thus increasing ease of handling and decreasing cost of handling and transportation. The pelleting process has also been shown to have a positive impact on the sugar yield of biomass. However, the effects of the pelleting process on biomass structure have not yet been studied. Therefore, the objective of this study was to investigate the impact of dilute acid pretreatment and the pelleting process on biomass structure of cellulosic materials, including crystallinity index (CrI, %) measured by the x-ray diffraction (XRD) method, structure of constituents and chemical changes determined by Fourier transform infrared spectroscopy (FTIR) and solid-state crosspolarization/ magic angle spinning (CP/MAS) 13C NMR spectroscopy, morphological structure determined by scanning electron microscopy (SEM), and thermal properties determined by thermogravimetric analysis (TGA). Wheat straw, big bluestem, corn stover, and photoperiod-sensitive sorghum were used for this study. Pelleting did not have a significant effect on the pattern of FTIR spectra and solid-state 13C NMR spectra of biomass. XRD analysis showed that biomass crystallinity increased after dilute acid pretreatment and the pelleting process. Based on SEM analysis of biomass, dilute acid pretreatment and pelleting enhanced the removal of the softened surface region of biomass. TGA analysis showed that the decomposition temperature of pelleted biomass was slightly higher than that of corresponding unpelleted biomass, indicating that the pelleted biomass was more thermally stable than the unpelleted biomass. © 2012 American Society of Agricultural and Biological Engineers.</t>
  </si>
  <si>
    <t>Biomass crystallinity; Biomass structure; Decomposition temperature; Pelleting</t>
  </si>
  <si>
    <t>Andropogon gerardii; Triticum aestivum; Zea mays; Agricultural wastes; Agriculture; Feedstocks; Fourier transform infrared spectroscopy; Magic angle spinning; Nuclear magnetic resonance spectroscopy; Pelletizing; Scanning electron microscopy; Thermodynamic properties; Thermogravimetric analysis; X ray diffraction; Acid pretreatment; Bio-ethanol production; Biomass feedstock; Biomass structure; Bulk density; Cellulosic material; Chemical change; Corn stover; Cross polarizations; Crystallinities; Crystallinity index; Decomposition temperature; Dilute acid pretreatment; Energy crops; FT-IR spectrum; High availability; Low costs; Morphological structures; NMR spectrum; Pelleting process; Potential feedstock; SEM analysis; Sugar yield; Surface region; Thermally stable; Wheat straws; XRD analysis; biomass; cellulose; crop residue; crop yield; crystallinity; decomposition; energy crop; maize; morphology; nuclear magnetic resonance; scanning electron microscopy; sorghum; straw; wheat; X-ray diffraction; Biomass</t>
  </si>
  <si>
    <t>2-s2.0-84872331700</t>
  </si>
  <si>
    <t>Yang X.; Ma F.; Zeng Y.; Yu H.; Xu C.; Zhang X.</t>
  </si>
  <si>
    <t>Yang, Xuewei (35520500200); Ma, Fuying (23398190300); Zeng, Yelin (35520389000); Yu, Hongbo (36151553300); Xu, Chunyan (55725681100); Zhang, Xiaoyu (56176446300)</t>
  </si>
  <si>
    <t>35520500200; 23398190300; 35520389000; 36151553300; 55725681100; 56176446300</t>
  </si>
  <si>
    <t>Structure alteration of lignin in corn stover degraded by white-rot fungus Irpex lacteus CD2</t>
  </si>
  <si>
    <t>International Biodeterioration and Biodegradation</t>
  </si>
  <si>
    <t>10.1016/j.ibiod.2009.12.001</t>
  </si>
  <si>
    <t>https://www.scopus.com/inward/record.uri?eid=2-s2.0-77049088458&amp;doi=10.1016%2fj.ibiod.2009.12.001&amp;partnerID=40&amp;md5=f0170b6b0dd4dcb8ca85c8ca9685153d</t>
  </si>
  <si>
    <t>Key Laboratory of Molecular Biophysics, MOE, Huazhong University of Science and Technology, Wuhan, Hubei 430074, Luoyu Road 1037, China</t>
  </si>
  <si>
    <t>Yang X., Key Laboratory of Molecular Biophysics, MOE, Huazhong University of Science and Technology, Wuhan, Hubei 430074, Luoyu Road 1037, China; Ma F., Key Laboratory of Molecular Biophysics, MOE, Huazhong University of Science and Technology, Wuhan, Hubei 430074, Luoyu Road 1037, China; Zeng Y., Key Laboratory of Molecular Biophysics, MOE, Huazhong University of Science and Technology, Wuhan, Hubei 430074, Luoyu Road 1037, China; Yu H., Key Laboratory of Molecular Biophysics, MOE, Huazhong University of Science and Technology, Wuhan, Hubei 430074, Luoyu Road 1037, China; Xu C., Key Laboratory of Molecular Biophysics, MOE, Huazhong University of Science and Technology, Wuhan, Hubei 430074, Luoyu Road 1037, China; Zhang X., Key Laboratory of Molecular Biophysics, MOE, Huazhong University of Science and Technology, Wuhan, Hubei 430074, Luoyu Road 1037, China</t>
  </si>
  <si>
    <t>Lignin was isolated from corn stover degraded by Irpex lacteus CD2 to better understand how white-rot fungi decomposed corn stover lignin, and the structure alterations were analyzed by elemental analysis, FTIR, 13C NMR, 1H NMR, and UV spectra. These investigations illustrate significant structure differences between degraded and undegraded corn stover lignin that, in I. lacteus CD2 degraded lignin, aliphatic hydroxyl groups decreased remarkably, while conjugated carbonyl groups increased obviously. Moreover, the content of etherified guaiacyl units enhanced nearly twice, with the content of etherified syringyl units declining simultaneously. The increasing content of CH3 in ArOCH3 and the decreasing contents of guaiacyl and syringyl units were also observed in the degraded lignin, supposed to be the result of aromatic ring cleavage. By isolating lignin from degraded corn stover, the research demonstrates lignin structure differences contributed by white-rot fungus I. lacteus CD2 more profound and clear than investigations carried out by researching on lignin model compounds. © 2009 Elsevier Ltd. All rights reserved.</t>
  </si>
  <si>
    <t>Biodegradation; Chemical analysis; Corn stover lignin; Structure alteration; White-rot fungus Irpex lacteus</t>
  </si>
  <si>
    <t>Chemical Analysis; Corn; Fourier Analysis; Infrared Spectroscopy; Lignins; Microbiology; Nuclear Magnetic Resonance; Ultraviolet Spectroscopy; White Rot Fungi; Fungi; Irpex lacteus; Zea mays; Biodegradation; Chemical analysis; Chemicals; Fourier transform infrared spectroscopy; Microbiology; Nuclear magnetic resonance; Photodegradation; Ultraviolet spectroscopy; Corn stover; Irpex lacteus; Lignin structure; White rot fungi; biodegradation; chemical analysis; FTIR spectroscopy; fungus; lignin; maize; Lignin</t>
  </si>
  <si>
    <t>2-s2.0-77049088458</t>
  </si>
  <si>
    <t>Santos R.B.; Capanema E.A.; Balakshin M.Yu.; Chang H.-M.; Jameel H.</t>
  </si>
  <si>
    <t>Santos, Ricardo Balleirini (39062156100); Capanema, Ewellyn A. (6602565854); Balakshin, Mikhail Yu. (6603203682); Chang, Hou-Min (7407523681); Jameel, Hasan (7003576564)</t>
  </si>
  <si>
    <t>Effect of hardwood lignin structure on the kraft pulping process</t>
  </si>
  <si>
    <t>2010 TAPPI PEERS Conference and 9th Research Forum on Recycling</t>
  </si>
  <si>
    <t>https://www.scopus.com/inward/record.uri?eid=2-s2.0-79955998449&amp;partnerID=40&amp;md5=e88b3fd4571728b492fe8067a6c3f556</t>
  </si>
  <si>
    <t>Department of Forest Biomaterials, North Carolina State University, Raleigh, NC 27695-8005, United States</t>
  </si>
  <si>
    <t>Santos R.B., Department of Forest Biomaterials, North Carolina State University, Raleigh, NC 27695-8005, United States; Capanema E.A., Department of Forest Biomaterials, North Carolina State University, Raleigh, NC 27695-8005, United States; Balakshin M.Yu., Department of Forest Biomaterials, North Carolina State University, Raleigh, NC 27695-8005, United States; Chang H.-M., Department of Forest Biomaterials, North Carolina State University, Raleigh, NC 27695-8005, United States; Jameel H., Department of Forest Biomaterials, North Carolina State University, Raleigh, NC 27695-8005, United States</t>
  </si>
  <si>
    <t>In an attempt to explain variations in terms of delignification behavior among different hardwood species, the kraft pulping delignification rate of E. urograndis, E. nitens, E. globulus, sweet gum, maple, red oak, birch, red alder, cottonwood and acacia was obtained and correlated with their respective lignin chemical structures. In addition, since H-factor for hardwood is calculated based on the softwood activation energy (Ea) value, a comparison between softwood/hardwood activation energy was also performed. Lignin was isolated by a modified isolation protocol, using alkaline pretreatment of the wood prior to isolation. The lignin preparations were analyzed via quantitative 13C NMR spectroscopy and the entire wood via nitrobenzene oxidation. Substantial variations have been found among the hardwood species studied. A linear correlation between the kraft delignification rate and the amount of syringyl units presented in the species was found. Activation energy values obtained for kraft pulping of hardwoods were very similar among them and almost identical to the one obtained for softwood.</t>
  </si>
  <si>
    <t>&lt;sup&gt;13&lt;/sup&gt;C NMR, nitrobenzene oxidation; Activation energy; Chemical kinetics; Hardwood; Kraft pulp; Reaction rate constant; S/G ratio; S/V ratio; Softwood</t>
  </si>
  <si>
    <t>Activation Energy; Alkalinity; Delignification; Hardwoods; Kraft Pulps; Lignins; Nitrobenzene; Nuclear Magnetic Resonance; Oxidation; Reaction Kinetics; Recycling; Softwoods; Activation energy; Alkalinity; Chemical analysis; Delignification; Hardwoods; Kraft pulp; Lignin; Nitrobenzene; Nuclear magnetic resonance spectroscopy; Oxidation; Rate constants; Recycling; Softwoods; Alkaline pretreatment; Chemical kinetics; Globulus; H-factors; Hardwood lignins; Hardwood species; Kraft delignification; Kraft pulping; Lignin chemical structure; Linear correlation; Nitrobenzene oxidation; NMR spectroscopy; Red alder; Red oak; S/G ratio; S/V ratio; Substantial variations; Sweet gum; Kraft process</t>
  </si>
  <si>
    <t>2-s2.0-79955998449</t>
  </si>
  <si>
    <t>Khiari R.; Mhenni M.F.; Belgacem M.N.; Mauret E.</t>
  </si>
  <si>
    <t>Khiari, R. (15128998400); Mhenni, M.F. (26429514000); Belgacem, M.N. (7003580370); Mauret, E. (6603425498)</t>
  </si>
  <si>
    <t>15128998400; 26429514000; 7003580370; 6603425498</t>
  </si>
  <si>
    <t>Valorisation of Vegetal Wastes as a Source of Cellulose and Cellulose Derivatives</t>
  </si>
  <si>
    <t>Journal of Polymers and the Environment</t>
  </si>
  <si>
    <t>10.1007/s10924-010-0207-y</t>
  </si>
  <si>
    <t>https://www.scopus.com/inward/record.uri?eid=2-s2.0-79955142945&amp;doi=10.1007%2fs10924-010-0207-y&amp;partnerID=40&amp;md5=af37905faf1499fa2fc994152f3df37c</t>
  </si>
  <si>
    <t>Research Unity of Applied Chemistry and Environment, FSM-Monastir, Monastir, Tunisia; Laboratoire de Génie des Procédés Papetiers UMR CNRS 5518, Grenoble INP-Pagora, 38402 Saint Martin d'Hères Cedex, 461 Rue de la Papeterie-BP 65, France</t>
  </si>
  <si>
    <t>Khiari R., Research Unity of Applied Chemistry and Environment, FSM-Monastir, Monastir, Tunisia, Laboratoire de Génie des Procédés Papetiers UMR CNRS 5518, Grenoble INP-Pagora, 38402 Saint Martin d'Hères Cedex, 461 Rue de la Papeterie-BP 65, France; Mhenni M.F., Research Unity of Applied Chemistry and Environment, FSM-Monastir, Monastir, Tunisia; Belgacem M.N., Laboratoire de Génie des Procédés Papetiers UMR CNRS 5518, Grenoble INP-Pagora, 38402 Saint Martin d'Hères Cedex, 461 Rue de la Papeterie-BP 65, France; Mauret E., Laboratoire de Génie des Procédés Papetiers UMR CNRS 5518, Grenoble INP-Pagora, 38402 Saint Martin d'Hères Cedex, 461 Rue de la Papeterie-BP 65, France</t>
  </si>
  <si>
    <t>Different qualities of CMC were prepared from an agricultural residue (date palm rachis) and a marine waste (Posidonia oceanica). These starting lignocellulosic materials were used as such and after chemical pulping and bleaching. The carboxymethylation reaction was carried out in presence of NaOH (40%) and monochloroacetic acid (ClCH 2COOH, MAC), in n-butanol as the reaction solvent. The substitution degrees (DS) of the obtained CMCs varied from 0.67 to 1.62 and between 0.98 and 1.86, for P. oceanica and date palm rachis, respectively. The CP-MAS 13C-NMR spectra of the prepared polyelectrolytes displayed the presence of the main peaks associated with cellulose macromolecules (C1-C6) and that corresponding to carboxyl functions at around 175 ppm. Unfortunately, the peak attributed to methylene groups neighbouring carboxyl moieties are overlapped by C2 and C3, which renders them hardly detectable. Nevertheless, it is worth noting that the CP-MAS 13C-NMR spectra revealed the presence of different signals originating from residual impurities (ca. 27 ppm), such as traces of lignin macromolecules (110-150 ppm) and methyl groups attributed to hemicelluloses. Work is in progress to establish a more efficient purification procedure, in order to have more accurate values of DS. © 2010 Springer Science+Business Media, LLC.</t>
  </si>
  <si>
    <t>Carboxymethylcellulose; Cellulose; CPMAS &lt;sup&gt;13&lt;/sup&gt;C-NMR; Date palm rachis; Posidonia oceanica</t>
  </si>
  <si>
    <t>Phoenix dactylifera; Posidonia oceanica; Agricultural wastes; Complexation; Functional groups; Macromolecules; Nuclear magnetic resonance spectroscopy; Agricultural residue; Carboxy methylcellulose; Carboxymethylation reactions; Cellulose macromolecules; C-NMR; Date palm; Date palm rachis; Lignocellulosic material; Marine waste; Methyl group; Methylene groups; Monochloroacetic acid; N-butanol; NMR spectrum; P. oceanica; Posidonia oceanica; Purification procedures; Reaction solvents; Residual impurities; Substitution degree; Valorisation; cellulose; chemical reaction; crop residue; lignin; molecular analysis; nuclear magnetic resonance; solvent; waste; Cellulose</t>
  </si>
  <si>
    <t>2-s2.0-79955142945</t>
  </si>
  <si>
    <t>Dümig A.; Knicker H.; Schad P.; Rumpel C.; Dignac M.-F.; Kögel-Knabner I.</t>
  </si>
  <si>
    <t>Dümig, A. (23491947900); Knicker, H. (7004410125); Schad, P. (23493582400); Rumpel, C. (7003401470); Dignac, M.-F. (6603138036); Kögel-Knabner, I. (7004944025)</t>
  </si>
  <si>
    <t>23491947900; 7004410125; 23493582400; 7003401470; 6603138036; 7004944025</t>
  </si>
  <si>
    <t>Changes in soil organic matter composition are associated with forest encroachment into grassland with long-term fire history</t>
  </si>
  <si>
    <t>10.1111/j.1365-2389.2009.01140.x</t>
  </si>
  <si>
    <t>https://www.scopus.com/inward/record.uri?eid=2-s2.0-67749142351&amp;doi=10.1111%2fj.1365-2389.2009.01140.x&amp;partnerID=40&amp;md5=9dc9e64861214a4a6a76273ce5418184</t>
  </si>
  <si>
    <t>Lehrstuhl für Bodenkunde, Department für Ökologie und Ökosystemmanagement, Technische Universität München, D-85350 Freising-Weihenstephan, Germany; CNRS-INRA, Laboratoire de Biogéochimie et Ecologie des Milieux Continentaux, Centre INRA - Bâtiment EGER de Versailles-Grignon, F-78850 Thiverval-Grignon, France</t>
  </si>
  <si>
    <t>Dümig A., Lehrstuhl für Bodenkunde, Department für Ökologie und Ökosystemmanagement, Technische Universität München, D-85350 Freising-Weihenstephan, Germany; Knicker H., Lehrstuhl für Bodenkunde, Department für Ökologie und Ökosystemmanagement, Technische Universität München, D-85350 Freising-Weihenstephan, Germany; Schad P., Lehrstuhl für Bodenkunde, Department für Ökologie und Ökosystemmanagement, Technische Universität München, D-85350 Freising-Weihenstephan, Germany; Rumpel C., CNRS-INRA, Laboratoire de Biogéochimie et Ecologie des Milieux Continentaux, Centre INRA - Bâtiment EGER de Versailles-Grignon, F-78850 Thiverval-Grignon, France; Dignac M.-F., CNRS-INRA, Laboratoire de Biogéochimie et Ecologie des Milieux Continentaux, Centre INRA - Bâtiment EGER de Versailles-Grignon, F-78850 Thiverval-Grignon, France; Kögel-Knabner I., Lehrstuhl für Bodenkunde, Department für Ökologie und Ökosystemmanagement, Technische Universität München, D-85350 Freising-Weihenstephan, Germany</t>
  </si>
  <si>
    <t>This study investigates if Araucaria forest (C3 metabolism) expansion on frequently burnt grassland (C4 metabolism) in the southern Brazilian highland is linked to the chemical composition of soil organic matter (SOM) in non-allophanic Andosols. We used the 13C/12C isotopic signature to group heavy organo-mineral fractions according to source vegetation and 13C NMR spectroscopy, lignin analyses (CuO oxidation) and measurement of soil colour lightness to characterize their chemical compositions. Large proportions of aromatic carbon (C) combined with small contents of lignin-derived phenols in the heavy fractions of grassland soils and grass-derived lower horizons of Araucaria forest soils indicate the presence of charred grass residues in SOM. The contribution of this material may have led to the unusual increase in C/N ratios with depth in burnt grassland soils and to the differentiation of C 3- and C4-derived SOM, because heavy fractions from unburnt Araucaria forest and shrubland soils have smaller proportions of aromatic C, smaller C/N ratios and are paler compared with those with C 4 signatures. We found that lignins are not applicable as biomarkers for plant origin in these soils with small contents of strongly degraded and modified lignins as the plant-specific lignin patterns are absent in heavy fractions. In contrast, the characteristic contents of alkyl C and O/N-alkyl C of C3 trees or shrubs and C4 grasses are reflected in the heavy fractions. They show consistent changes of the (alkyl C)/(O/N-alkyl C) ratio and the 13C/12C isotopic signature with soil depth, indicating their association with C4 and C3 vegetation origin. This study demonstrates that soils may preserve organic matter components from earlier vegetation and land-use, indicating that the knowledge of past vegetation covers is necessary to interpret SOM composition. © 2009 British Society of Soil Science.</t>
  </si>
  <si>
    <t>Araucaria; Poaceae; Andosol; aromatic hydrocarbon; chemical composition; fire history; forest soil; grassland; lignin; measurement method; metabolism; oxidation; soil organic matter; upland region</t>
  </si>
  <si>
    <t>2-s2.0-67749142351</t>
  </si>
  <si>
    <t>Ingram L.; Mohan D.; Bricka M.; Steele P.; Strobel D.; Crocker D.; Mitchell B.; Mohammad J.; Cantrell K.; Pittman Jr. C.U.</t>
  </si>
  <si>
    <t>Ingram, Leonard (7102962085); Mohan, Dinesh (7103136770); Bricka, Mark (6507467695); Steele, Philip (7101983798); Strobel, David (36819183700); Crocker, David (57525657300); Mitchell, Brian (14522783100); Mohammad, Javeed (16033510700); Cantrell, Kelly (23491399600); Pittman Jr., Charles U. (7102958407)</t>
  </si>
  <si>
    <t>7102962085; 7103136770; 6507467695; 7101983798; 36819183700; 57525657300; 14522783100; 16033510700; 23491399600; 7102958407</t>
  </si>
  <si>
    <t>Pyrolysis of wood and bark in an auger reactor: Physical properties and chemical analysis of the produced bio-oils</t>
  </si>
  <si>
    <t>10.1021/ef700335k</t>
  </si>
  <si>
    <t>https://www.scopus.com/inward/record.uri?eid=2-s2.0-39049124256&amp;doi=10.1021%2fef700335k&amp;partnerID=40&amp;md5=fc1c5a163c7b3cec6ab330ff4d39d00a</t>
  </si>
  <si>
    <t>Forest Products Department, Mississippi State University, Mississippi State, MS 39762, United States; Department of Chemistry, Mississippi State University, Mississippi State, MS 39762, United States; Department of Chemical Engineering, Mississippi State University, Mississippi State, MS 39762, United States; National Renewable Energy Laboratory, Mississippi State University, Golden, CO 80401, United States; Chemistry Department, Mississippi State University, Golden, CO 80401, United States; Environmental Chemistry Division, Industrial Toxicology Research Centre, Lucknow 226001, Post Box No. 80, India</t>
  </si>
  <si>
    <t>Ingram L., Forest Products Department, Mississippi State University, Mississippi State, MS 39762, United States; Mohan D., Department of Chemistry, Mississippi State University, Mississippi State, MS 39762, United States, Environmental Chemistry Division, Industrial Toxicology Research Centre, Lucknow 226001, Post Box No. 80, India; Bricka M., Department of Chemical Engineering, Mississippi State University, Mississippi State, MS 39762, United States; Steele P., Forest Products Department, Mississippi State University, Mississippi State, MS 39762, United States; Strobel D., Forest Products Department, Mississippi State University, Mississippi State, MS 39762, United States; Crocker D., National Renewable Energy Laboratory, Mississippi State University, Golden, CO 80401, United States; Mitchell B., Forest Products Department, Mississippi State University, Mississippi State, MS 39762, United States; Mohammad J., Department of Chemical Engineering, Mississippi State University, Mississippi State, MS 39762, United States; Cantrell K., Forest Products Department, Mississippi State University, Mississippi State, MS 39762, United States; Pittman Jr. C.U., Chemistry Department, Mississippi State University, Golden, CO 80401, United States</t>
  </si>
  <si>
    <t>Bio-oil was produced at 450 °C by fast pyrolysis in a continuous auger reactor. Four feed stocks were used: pine wood, pine bark, oak wood, and oak bark. After extensive characterization of the whole bio-oils and their pyrolytic lignin-rich ethyl acetate fractions by gas chromatography/mass spectrometry (GC/MS), gel permeation chromatography (GPC), calorific values, viscosity dependences on shear rates and temperatures, elemental analyses, 1H and 13C NMR spectroscopy, water analyses, and ash content, these bio-oils were shown to be comparable to bio-oils produced by fast pyrolysis in fluidized bed and vacuum pyrolysis processes. This finding suggests that portable auger reactors might be used to produce bio-oil at locations in forests to generate bio-oil on-site for transport of the less bulky bio-oil (versus raw biomass) to biorefineries or power generation units. The pyrolysis reported herein had lower heat transfer rates than those achieved in fluidized bed reactors, suggesting significant further improvements are possible. © 2008 American Chemical Society.</t>
  </si>
  <si>
    <t>Bark; Calorimetry; Combustion; Fluidized Beds; Fuel Oil; Heat Transfer; Lignins; Pinus; Pyrolysis; Quercus; Reactors; Shear Rate; Viscosity; Calorific value; Chemical reactors; Feedstocks; Fluidized beds; Fuel oils; Hardwoods; Heat transfer; Lignin; Pyrolysis; Shear deformation; Softwoods; Viscosity; Auger reactor; Bio-oils; Biorefineries; Vacuum pyrolysis; Biofuels</t>
  </si>
  <si>
    <t>2-s2.0-39049124256</t>
  </si>
  <si>
    <t>Faris A.H.; Ibrahim M.N.M.; Rahim A.A.; Hussin M.H.; Brosse N.</t>
  </si>
  <si>
    <t>Faris, Abbas Hasan (57132454600); Ibrahim, Mohamad Nasir Mohamad (55909512200); Rahim, Afidah Abdul (56484788500); Hussin, M. Hazwan (36701361400); Brosse, Nicolas (6603382062)</t>
  </si>
  <si>
    <t>57132454600; 55909512200; 56484788500; 36701361400; 6603382062</t>
  </si>
  <si>
    <t>Preparation and characterization of lignin polyols from the residues of oil palm empty fruit bunch</t>
  </si>
  <si>
    <t>10.15376/biores.10.4.7339-7352</t>
  </si>
  <si>
    <t>https://www.scopus.com/inward/record.uri?eid=2-s2.0-84988451181&amp;doi=10.15376%2fbiores.10.4.7339-7352&amp;partnerID=40&amp;md5=cff54829294da43ac032761b46170176</t>
  </si>
  <si>
    <t>Lignocellulosic Research Group, School Of Chemical Sciences, Universiti Sains Malaysia, Penang, 11800, Malaysia; Materials Research Directorate, Ministry of Sciences and Technology, Baghdad, Iraq; LERMAB, Faculté des Sciences et Technologies, Université de Lorraine, Vandoeuvre-lès-Nancy, F-54500, France</t>
  </si>
  <si>
    <t>Faris A.H., Lignocellulosic Research Group, School Of Chemical Sciences, Universiti Sains Malaysia, Penang, 11800, Malaysia, Materials Research Directorate, Ministry of Sciences and Technology, Baghdad, Iraq; Ibrahim M.N.M., Lignocellulosic Research Group, School Of Chemical Sciences, Universiti Sains Malaysia, Penang, 11800, Malaysia; Rahim A.A., Lignocellulosic Research Group, School Of Chemical Sciences, Universiti Sains Malaysia, Penang, 11800, Malaysia; Hussin M.H., Lignocellulosic Research Group, School Of Chemical Sciences, Universiti Sains Malaysia, Penang, 11800, Malaysia; Brosse N., LERMAB, Faculté des Sciences et Technologies, Université de Lorraine, Vandoeuvre-lès-Nancy, F-54500, France</t>
  </si>
  <si>
    <t>In this work, lignin polyols were prepared from the liquefaction of kraft lignin and from the direct liquefaction of Elaeis guineensis lignocellulosic waste. The liquefaction reaction was performed with polyhydric alcohols using sulfuric acid as catalyst at 160 °C. The physical and chemical characterizations of lignin and lignin polyols were conducted by elemental analysis, Fourier transform-infrared spectroscopy, 1H and 13C nuclear magnetic resonance (NMR) spectroscopy, molecular weight distribution, and thermogravimetric analysis (TGA). Quantitative 13C NMR showed that all aliphatic hydroxyl group values of polyols noticeably increased with the use of the two methods compared to kraft lignin. The average molecular weight analysis of the liquefied product showed that it exhibited high molecular weight compared to kraft lignin. Both structural and thermal characteristics suggest that lignin polyols would be a good substitute for kraft lignin in the synthesis of polymeric compounds such as environmentally friendly resins or wood adhesives, as it presents higher amounts of activated free ring positions, higher molecular weight, and high thermal stability. © North Carolina State University.</t>
  </si>
  <si>
    <t>&lt;sup&gt;13&lt;/sup&gt;C NMR; Elaeis guineensis; Lignin polyols; Liquefaction; TGA</t>
  </si>
  <si>
    <t>Adhesives; Alcohols; Chemical Analysis; Gravimetry; Liquefaction; Molecular Weight Distribution; Thermal Analysis; Adhesives; Alcohols; Chemical analysis; Fourier transform infrared spectroscopy; Lignin; Liquefaction; Molecular weight distribution; Nuclear magnetic resonance; Nuclear magnetic resonance spectroscopy; Palm oil; Polyols; Thermogravimetric analysis; 13C NMR; Aliphatic hydroxyl groups; Average molecular weight; Chemical characterization; Elaeis guineensis; Nuclear magnetic resonance(NMR); Oil palm empty fruit bunch; Thermal characteristics; Wood</t>
  </si>
  <si>
    <t>2-s2.0-84988451181</t>
  </si>
  <si>
    <t>Preston C.M.; Nault J.R.; Trofymow J.A.</t>
  </si>
  <si>
    <t>Preston, Caroline M. (56713637300); Nault, Jason R. (6602856771); Trofymow, J.A. (7004031990)</t>
  </si>
  <si>
    <t>56713637300; 6602856771; 7004031990</t>
  </si>
  <si>
    <t>Chemical changes during 6 years of decomposition of 11 litters in some Canadian forest sites. Part 2. 13C abundance, solid-state 13C NMR spectroscopy and the meaning of "lignin"</t>
  </si>
  <si>
    <t>https://www.scopus.com/inward/record.uri?eid=2-s2.0-71449119487&amp;doi=10.1007%2fs10021-009-9267-z&amp;partnerID=40&amp;md5=26cc5dfcc4e01e0e703b87f431ab406f</t>
  </si>
  <si>
    <t>Pacific Forestry Centre, Canadian Forest Service, Natural Resources Canada, Victoria, BC V8Z 1M5, 506 W. Burnside Rd., Canada</t>
  </si>
  <si>
    <t>Preston C.M., Pacific Forestry Centre, Canadian Forest Service, Natural Resources Canada, Victoria, BC V8Z 1M5, 506 W. Burnside Rd., Canada; Nault J.R., Pacific Forestry Centre, Canadian Forest Service, Natural Resources Canada, Victoria, BC V8Z 1M5, 506 W. Burnside Rd., Canada; Trofymow J.A., Pacific Forestry Centre, Canadian Forest Service, Natural Resources Canada, Victoria, BC V8Z 1M5, 506 W. Burnside Rd., Canada</t>
  </si>
  <si>
    <t>There is still a poor understanding of how changes in the organic composition of litter contribute to slowing or even cessation of decomposition. Using 13C nuclear magnetic resonance (NMR) spectroscopy of samples from the Canadian Intersite Decomposition Experiment (CIDET), we asked whether increasing lignin per se could account for the well-known increase in acid-unhydrolyzable residue (AUR), and secondly, using three litters from four sites with different mean annual temperatures, whether changes in organic composition would follow similar trajectories with C mass loss. At 6 years, there was 16-39% C remaining for 10 foliar litters and wood blocks at a site with rapid initial decomposition, and higher amounts remaining for three species at three colder sites. 13C NMR spectra obtained with rapid cross-polarization (CP) mainly showed increasing similarity among the foliar litters, although wood showed little change in composition. Foliage generally showed loss of O- and di-O-alkyl C, mainly from carbohydrate, and increase in alkyl, aromatic, phenolic and carboxyl C. However, O-alkyl C loss was limited, especially for litters with slow initial decomposition, and many litters showed relatively small changes in intensity distribution. Quantitative 13C ("BD") spectra showed similar trends, but even smaller changes in C composition, and 6-year CP difference spectra showed that C was lost across the whole range of structures. Changes in δ13C were small and variable, but could be correlated to some extent with loss of carbohydrates versus tannins. Lignin was not selectively preserved, and the increase of resistant structures derived from lignin, tannins, and cutin collectively accounts for increasing AUR. Compositional changes of NMR C fractions across sites with different temperatures were small and inconsistent, likely due to the influence of other site factors; however, changes in their contents did largely follow consistent trajectories with %C remaining. © 2009 GovernmentEmployee: Natural Resources Canada.</t>
  </si>
  <si>
    <t>δ&lt;sup&gt;13&lt;/sup&gt;C; &lt;sup&gt;13&lt;/sup&gt;C MAS NMR; CIDET; Cutin; Lignin; Litter decomposition; Tannin</t>
  </si>
  <si>
    <t>Canada; North America; carbohydrate; carbon isotope; chemical alteration; decomposition; lignin; nuclear magnetic resonance; organic matter; quantitative analysis; sampling; soil chemistry; tannin</t>
  </si>
  <si>
    <t>2-s2.0-71449119487</t>
  </si>
  <si>
    <t>Xu D.-Y.; Jin J.; Yan Y.; Han L.-F.; Kang M.-J.; Wang Z.-Y.; Zhao Y.; Sun K.</t>
  </si>
  <si>
    <t>Xu, Dong-Yu (55812170300); Jin, Jie (55149025900); Yan, Yu (56205996400); Han, Lan-Fang (56205681100); Kang, Ming-Jie (55654052400); Wang, Zi-Ying (55147622200); Zhao, Ye (35367481700); Sun, Ke (7401518525)</t>
  </si>
  <si>
    <t>55812170300; 55149025900; 56205996400; 56205681100; 55654052400; 55147622200; 35367481700; 7401518525</t>
  </si>
  <si>
    <t>Characterization of biochar by X-ray photoelectron spectroscopy and 13C nuclear magnetic resonance</t>
  </si>
  <si>
    <t>Guang Pu Xue Yu Guang Pu Fen Xi/Spectroscopy and Spectral Analysis</t>
  </si>
  <si>
    <t>10.3964/j.issn.1000-0593(2014)12-3415-04</t>
  </si>
  <si>
    <t>https://www.scopus.com/inward/record.uri?eid=2-s2.0-84916200910&amp;doi=10.3964%2fj.issn.1000-0593%282014%2912-3415-04&amp;partnerID=40&amp;md5=dd047e7970b9088efc939ed06cc38de1</t>
  </si>
  <si>
    <t>State Key Laboratory of Water Environment Simulation, School of Environment, Beijing Normal University, Beijing, 100875, China</t>
  </si>
  <si>
    <t>Xu D.-Y., State Key Laboratory of Water Environment Simulation, School of Environment, Beijing Normal University, Beijing, 100875, China; Jin J., State Key Laboratory of Water Environment Simulation, School of Environment, Beijing Normal University, Beijing, 100875, China; Yan Y., State Key Laboratory of Water Environment Simulation, School of Environment, Beijing Normal University, Beijing, 100875, China; Han L.-F., State Key Laboratory of Water Environment Simulation, School of Environment, Beijing Normal University, Beijing, 100875, China; Kang M.-J., State Key Laboratory of Water Environment Simulation, School of Environment, Beijing Normal University, Beijing, 100875, China; Wang Z.-Y., State Key Laboratory of Water Environment Simulation, School of Environment, Beijing Normal University, Beijing, 100875, China; Zhao Y., State Key Laboratory of Water Environment Simulation, School of Environment, Beijing Normal University, Beijing, 100875, China; Sun K., State Key Laboratory of Water Environment Simulation, School of Environment, Beijing Normal University, Beijing, 100875, China</t>
  </si>
  <si>
    <t>The wood (willow branch) and grass (rice straw) materials were pyrolyzed at different temperatures (300, 450 and 600℃) to obtain the biochars used in the present study. The biochars were characterized using elementary analysis, X-ray photoelectron spectroscopy (XPS) and solid state 13C cross-polarization and magic angle spinning nuclear magnetic resonance spectroscopy (13C NMR) to illuminate the structure and composition of the biochars which were derived from the different thermal temperatures and biomass. The results showed that the H/C, O/C and (O+N)/C ratios of the biochars decreased with the increase in the pyrolysis temperatures. The surface polarity and ash content of the grass-derived biochars were higher than those of the wood-derived biochars. The minerals of the wood-derived biochars were mainly covered by the organic matter; in contrast, parts of the mineral surfaces of the grass-derived biochars were not covered by organic matter. The 13C NMR of the low temperature-derived biochars revealed a large contribution of aromatic carbon, aliphatic carbon, carboxyl and carbonyl carbon, while the high temperature-derived biochars contained a large amount of aromatic carbon. Moreover, the wood-derived biochars produced at low heat treatment temperatures contained more lignin residues than grass-derived ones, probably due to the existence of high lignin content in the feedstock soures of wood-derived biochars. The results of the study would be useful for environmental application of biochars. ©, 2014, Science Press. All right reserved.</t>
  </si>
  <si>
    <t>&lt;sup&gt;13&lt;/sup&gt;C nuclear magnetic resonance; Biochar; Elemental analysis; X-ray photoelectron spectroscopy</t>
  </si>
  <si>
    <t>Biomass; Carbon; Nuclear Magnetic Resonance; Pyrolysis; Rice Straw; Salix; Aromatic compounds; Biogeochemistry; Chemical analysis; Lignin; Magic angle spinning; Magnetism; Organic minerals; Photoelectrons; Photons; Spectrum analysis; Temperature; Wood; X ray photoelectron spectroscopy; Bio chars; Cross polarizations; Elementary analysis; Environmental applications; Heat treatment temperature; Magic angle spinning nuclear magnetic resonance spectroscopy; Pyrolysis temperature; Surface polarities; Nuclear magnetic resonance spectroscopy</t>
  </si>
  <si>
    <t>2-s2.0-84916200910</t>
  </si>
  <si>
    <t>Santos R.B.; Treasure T.; Min D.; Jameel H.; Phillips R.; Chang H.-M.</t>
  </si>
  <si>
    <t>Santos, Ricardo B (39062156100); Treasure, Trevor (36816651900); Min, Douyong (37112657600); Jameel, Hasan (7003576564); Phillips, Richard (24833498100); Chang, Hou-Min (7407523681)</t>
  </si>
  <si>
    <t>39062156100; 36816651900; 37112657600; 7003576564; 24833498100; 7407523681</t>
  </si>
  <si>
    <t>Impact of hardwood lignin characteristics on biorefinery</t>
  </si>
  <si>
    <t>2013 PEERS Conference, Co-located with the 2013 International Bioenergy and Bioproducts Conference</t>
  </si>
  <si>
    <t>https://www.scopus.com/inward/record.uri?eid=2-s2.0-84943547186&amp;partnerID=40&amp;md5=8bb9f1764aea0f43d435722c0a8568fc</t>
  </si>
  <si>
    <t>Meadwestvaco Corp, Richmond, VA, United States; NCSU, Raleigh, NC, United States</t>
  </si>
  <si>
    <t>Santos R.B., Meadwestvaco Corp, Richmond, VA, United States; Treasure T., NCSU, Raleigh, NC, United States; Min D., NCSU, Raleigh, NC, United States; Jameel H., NCSU, Raleigh, NC, United States; Phillips R., NCSU, Raleigh, NC, United States; Chang H.-M., NCSU, Raleigh, NC, United States</t>
  </si>
  <si>
    <t>In this study, the influence of various hardwood characteristics on enzymatic hydrolysis and pulping kinetics was analyzed. Important hardwood species, including three Eucalyptus species, were comprehensively characterized using quantitative 13C NMR, image analysis and fiber quality analysis. Enzymatic hydrolysis using different pretreatments was performed. Hydrolysis efficiency from all the hardwoods was then correlated to the wood composition and lignin characteristics. In the pretreatment stage the S/G ratio correlated with the delignification rate. Lignin content of pretreated wood was determined to be the most significant factor interfering with enzymatic hydrolysis efficiency. As lignin content decreased, enzymatic hydrolysis conversion increased. Between species there was a significant difference in enzymatic hydrolysis at high residual lignin contents. MER was lower for highly kraft-pretreated samples and species characteristics influence was restricted to high residual lignin content. If pretreatments target low lignin removal, (the case of most pretreatments) one should expect a high species influence on overall process economics. No wood morphological features were found to have an effect on enzymatic conversion of the pretreated wood. Copyright © 2013 by the TAPPI Press. All rights reserved.</t>
  </si>
  <si>
    <t>&lt;sup&gt;13&lt;/sup&gt;C NMR; Biofuel; Enzymatic hydrolysis; Ethanol; Eucalyptus; Hardwood; Lignin; S/G</t>
  </si>
  <si>
    <t>Enzymolysis; Eucalyptus; Hardwoods; Pretreatment; Pulping; Quantitative Analysis; Biofuels; Delignification; Efficiency; Ethanol; Hardwoods; Hydrolysis; Lignin; Nuclear magnetic resonance spectroscopy; Quality control; Wood; Enzymatic conversions; Eucalyptus; Fiber quality analysis; Hardwood lignins; Hardwood species; Morphological features; Residual lignins; S/G; Enzymatic hydrolysis</t>
  </si>
  <si>
    <t>2-s2.0-84943547186</t>
  </si>
  <si>
    <t>Song G.; Hayes M.H.B.; Novotny E.H.; Simpson A.J.</t>
  </si>
  <si>
    <t>Song, Guixue (15840436800); Hayes, Michael H. B. (56011329000); Novotny, Etelvino H. (7004406255); Simpson, Andre J. (7402780400)</t>
  </si>
  <si>
    <t>15840436800; 56011329000; 7004406255; 7402780400</t>
  </si>
  <si>
    <t>Isolation and fractionation of soil humin using alkaline urea and dimethylsulphoxide plus sulphuric acid</t>
  </si>
  <si>
    <t>Naturwissenschaften</t>
  </si>
  <si>
    <t>10.1007/s00114-010-0733-4</t>
  </si>
  <si>
    <t>https://www.scopus.com/inward/record.uri?eid=2-s2.0-78751644735&amp;doi=10.1007%2fs00114-010-0733-4&amp;partnerID=40&amp;md5=0ad46782cc8224e2bce6c4cb64cf6060</t>
  </si>
  <si>
    <t>Department of Chemical and Environmental Sciences, University of Limerick, Limerick, Ireland; Embrapa Solos, Rio de Janeiro, CEP 22460-000 RJ, Rua Jardim Botânico, 1024, Brazil; Department of Chemistry, Scarborough College, University of Toronto, Toronto, ON M1C 1A4, 1265 Military Trail, Canada</t>
  </si>
  <si>
    <t>Song G., Department of Chemical and Environmental Sciences, University of Limerick, Limerick, Ireland; Hayes M.H.B., Department of Chemical and Environmental Sciences, University of Limerick, Limerick, Ireland; Novotny E.H., Embrapa Solos, Rio de Janeiro, CEP 22460-000 RJ, Rua Jardim Botânico, 1024, Brazil; Simpson A.J., Department of Chemistry, Scarborough College, University of Toronto, Toronto, ON M1C 1A4, 1265 Military Trail, Canada</t>
  </si>
  <si>
    <t>Humin, the most recalcitrant and abundant organic fraction of soils and of sediments, is a significant contributor to the stable carbon pool in soils and is important for the global carbon budget. It has significant resistance to transformations by microorganisms. Based on the classical operational definition, humin can include any humic-type substance that is not soluble in water at any pH. We demonstrate in this study how sequential exhaustive extractions with 0.1 M sodium hydroxide (NaOH)∈+∈6 M urea, followed by dimethylsulphoxide (DMSO)∈+∈6% (v/v) sulphuric acid (H 2SO4) solvent systems, can extract 70-80% of the residual materials remaining after prior exhaustive extractions in neutral and aqueous basic media. Solid-state 13C NMR spectra have shown that the components isolated in the base∈+∈urea system were compositionally similar to the humic and fulvic acid fractions isolated at pH 12.6 in the aqueous media. The NMR spectra indicated that the major components isolated in the DMSO∈+∈H2SO4 medium had aliphatic hydrocarbon associated with carboxyl functionalities and with lesser amounts of carbohydrate and peptide and minor amounts of lignin-derived components. The major components will have significant contributions from long-chain fatty acids, waxes, to cuticular materials. The isolates in the DMSO∈+∈ H2SO4 medium were compositionally similar to the organic components that resisted solvation and remained associated with the soil clays. It is concluded that the base∈+∈urea system released humic and fulvic acids held by hydrogen bonding or by entrapment within the humin matrix. The recalcitrant humin materials extracted in DMSO∈+∈H2SO 4 are largely biological molecules (from plants and the soil microbial population) that are likely to be protected from degradation by their hydrophobic moieties and by sorption on the soil clays. Thus, the major components of humin do not satisfy the classical definitions for humic substances which emphasise that these arise from microbial or chemical transformations in soils of the components of organic debris. © 2010 Springer-Verlag.</t>
  </si>
  <si>
    <t>&lt;sup&gt;13&lt;/sup&gt;C NMR; DMSO extraction methodology; Soil humin; Soil organic matter; Urea</t>
  </si>
  <si>
    <t>Chemistry Techniques, Analytical; Dimethyl Sulfoxide; Humic Substances; Soil; Sulfuric Acids; Urea; dimethyl sulfoxide; humin; sulfuric acid; urea; aliphatic hydrocarbon; alkalinity; aqueous solution; biodegradation; carbohydrate; carbon budget; carbon isotope; chemical composition; clay soil; fatty acid; fractionation; humic substance; humus; lignin; matrix; microorganism; molecular analysis; nuclear magnetic resonance; oxide; peptide; pH; soil microorganism; soil organic matter; solvent; sorption; sulfuric acid; transformation; urea; article; chemical analysis; chemistry; humic substance; methodology; soil</t>
  </si>
  <si>
    <t>2-s2.0-78751644735</t>
  </si>
  <si>
    <t>Ono K.; Hirai K.; Morita S.; Ohse K.; Hiradate S.</t>
  </si>
  <si>
    <t>Ono, Kenji (34572572800); Hirai, Keizo (23993561300); Morita, Sayaka (8655134200); Ohse, Kenji (6508276514); Hiradate, Syuntaro (35518350600)</t>
  </si>
  <si>
    <t>34572572800; 23993561300; 8655134200; 6508276514; 35518350600</t>
  </si>
  <si>
    <t>https://www.scopus.com/inward/record.uri?eid=2-s2.0-67349145734&amp;doi=10.1016%2fj.geoderma.2009.05.001&amp;partnerID=40&amp;md5=a7250568771edf0ff076b8e124f4ba25</t>
  </si>
  <si>
    <t>Tohoku Research Center, Forestry and Forest Products Research Institute, Morioka, Iwate, 020-0123, 92-25, Shimokuriyagawa, Japan; National Institute for Agro-Environmental Sciences, Tsukuba, Ibaraki, 305-8604, 3-1-3 Kan-nondai, Japan</t>
  </si>
  <si>
    <t>Ono K., Tohoku Research Center, Forestry and Forest Products Research Institute, Morioka, Iwate, 020-0123, 92-25, Shimokuriyagawa, Japan; Hirai K., Tohoku Research Center, Forestry and Forest Products Research Institute, Morioka, Iwate, 020-0123, 92-25, Shimokuriyagawa, Japan; Morita S., National Institute for Agro-Environmental Sciences, Tsukuba, Ibaraki, 305-8604, 3-1-3 Kan-nondai, Japan; Ohse K., National Institute for Agro-Environmental Sciences, Tsukuba, Ibaraki, 305-8604, 3-1-3 Kan-nondai, Japan; Hiradate S., National Institute for Agro-Environmental Sciences, Tsukuba, Ibaraki, 305-8604, 3-1-3 Kan-nondai, Japan</t>
  </si>
  <si>
    <t>To quantitatively clarify the organic carbon accumulation processes on the forest floor during an early stage of humification (3 years), solid-state 13C cross polarization magic angle spinning nuclear magnetic resonance (CPMAS NMR) signals were monitored for phased-humified beech and oak litters and soil surface horizons in the northern Kanto District, Japan. The mass loss rate of the carbon components during the humification for both litters was in the following order: O-alkyl &gt; aromatic &gt; aliphatic &gt; carbonyl carbons. This result indicates that the labile O-alkyl carbons, probably dominated by holocellulose were selectively degraded compared to the other components. 44% of O-alkyl carbon mass for beech and 38% for oak lost throughout 3 years of incubation. Inversely, the mass of aliphatic carbons, which is mainly composed of saturated hydrocarbons, decreased quite slowly from 20 to 10% with humification, probably because a large proportion of the aliphatic carbons are secondary products of microorganisms. The aromatic carbon mass, which would be derived from lignin/tannin and their metabolites, also decreased gradually from 17 to 6% over 3 years. While, the carbonyl carbon mass was quite stable at around 2% throughout the incubation period, probably because the hydrolysis reactions of organic carbon would contribute to the formation of the carbonyl carbons. According to an exponential model, the total carbon stocks on the forest floor converged at 4.2 Mg C ha- 1 for the first few years at the studying site. The carbon compositions converged to intermediate levels between those of the F and A1 horizons. The simulation in the present study is able to represent the carbon accumulation process on the forest floor including a part of the mineral. © 2009 Elsevier B.V. All rights reserved.</t>
  </si>
  <si>
    <t>Carbon component of humified litter; Forest floor; Humification; Litterbag experiment; Solid-state &lt;sup&gt;13&lt;/sup&gt;C CPMAS NMR</t>
  </si>
  <si>
    <t>Biosynthesis; Carbon; Forest Management; Forestry; Holocellulose; Humic Materials; Hydrocarbons; Microorganisms; Nuclear Magnetic Resonance; Polarization; Asia; Eurasia; Far East; Japan; Fagus; Alkylation; Aromatic compounds; Biodegradation; Carbonylation; Experiments; Fire hazards; Floors; Forestry; Hydrocarbons; Mining; Nuclear magnetic resonance; Nuclear magnetic resonance spectroscopy; Vehicles; Aliphatic carbon; Alkyl carbon; Aromatic carbon; Carbon accumulation; Carbonyl carbon; Compositional changes; CPMASNMR; Cross polarization magic-angle spinnings; Decomposition rate; Exponential models; Forest floor; Forest floors; Holocellulose; Humification; Hydrolysis reaction; Incubation periods; Intermediate level; Litterbag; Litterbag experiment; Mass loss rate; Saturated hydrocarbons; Secondary product; Soil surfaces; Temperate deciduous forest; Total carbon; cellulose; chemical composition; deciduous forest; forest floor; humification; organic carbon; soil organic matter; temperate forest; Organic carbon</t>
  </si>
  <si>
    <t>2-s2.0-67349145734</t>
  </si>
  <si>
    <t>Xiao L.-P.; Sun Z.-J.; Shi Z.J.; Xu F.; Sun R.-C.</t>
  </si>
  <si>
    <t>Xiao, Ling-Ping (36775586200); Sun, Zhao-Jun (57198737563); Shi, Zheng-Jun (51161782200); Xu, Feng (56420960200); Sun, Run-Cang (55661525600)</t>
  </si>
  <si>
    <t>36775586200; 57198737563; 51161782200; 56420960200; 55661525600</t>
  </si>
  <si>
    <t>Impact of hot compressed water pretreatment on the structural changes of woody biomass for bioethanol production</t>
  </si>
  <si>
    <t>https://www.scopus.com/inward/record.uri?eid=2-s2.0-79953766021&amp;partnerID=40&amp;md5=d606bfe282bb092071ced8c5e1bab4d1</t>
  </si>
  <si>
    <t>Institute of Biomass Chemistry and Technology, Beijing Forestry University, Beijing 100083, China; Research and Development Centre for New Technology Application, Ningxia University, Ningxia 750021, China; State Key Laboratory of Pulp and Paper Engineering, South China University of Technology, Guangzhou 510640, China</t>
  </si>
  <si>
    <t>Xiao L.-P., Institute of Biomass Chemistry and Technology, Beijing Forestry University, Beijing 100083, China; Sun Z.-J., Research and Development Centre for New Technology Application, Ningxia University, Ningxia 750021, China; Shi Z.J., Institute of Biomass Chemistry and Technology, Beijing Forestry University, Beijing 100083, China; Xu F., Institute of Biomass Chemistry and Technology, Beijing Forestry University, Beijing 100083, China; Sun R.-C., Institute of Biomass Chemistry and Technology, Beijing Forestry University, Beijing 100083, China, State Key Laboratory of Pulp and Paper Engineering, South China University of Technology, Guangzhou 510640, China</t>
  </si>
  <si>
    <t>As an initial step in an alternative use of woody biomass to produce bioethanol, this work was aimed at investigating the effect of hot compressed water (HCW) pretreatment within the temperature range 100 to 200 °C in a batch-type reactor on the structural changes of Tamarix ramosissima. The untreated and pretreated solid residues were characterized by X-ray diffraction (XRD), scanning electron microscopy (SEM), Fourier transform infrared spectroscopy (FT-IR), solid-state cross polarization/magic angle spinning (CP/MAS), 13C NMR spectroscopy, and thermogravimetric analysis (TGA), as well as chemical methods. The results showed that HCW pretreatment solubilized mainly hemicelluloses and resulted in enriched cellulose and lignin content in the pretreated solids. It was found that the deposition of lignin droplets on the residual surfaces was produced during pretreatment under the hot water conditions above 140 °C. In addition, the removal of hemicelluloses and lignin re-localisation as a result of condensation reactions under harsh pretreatment condition may lead to an increase in cellulose crystallinity and thermal stability of biomass solid residues, thus consequently in favor of the available accessibility for enzymes actions. Finally results showed enzyme saccharification of HCW pretreated solids at the severest conditions assayed at 200 °C resulted in an enzymatic hydrolysis yield of 88%, which was improved by 3.4-fold in comparison with the untreated material.</t>
  </si>
  <si>
    <t>Cellulose; Hemicellulose; Hot compressed water; Lignin; Tamarix ramosissima</t>
  </si>
  <si>
    <t>Tamarix ramosissima; Anodic oxidation; Bioethanol; Biomass; Chemical analysis; Condensation reactions; Enzymatic hydrolysis; Enzymes; Ethanol; Fourier transform infrared spectroscopy; Lignin; Nuclear magnetic resonance spectroscopy; Saccharification; Scanning electron microscopy; Thermodynamic stability; Thermogravimetric analysis; Water; X ray diffraction; Batch-type reactors; Bio-ethanol production; Cellulose crystallinity; Chemical method; Cross-polarization/magic angle spinnings; Hemicellulose; Hot compressed water; Hot water; Lignin contents; Localisation; NMR spectroscopy; Pre-Treatment; Pretreatment conditions; SEM; Solid residues; Structural change; Tamarix ramosissima; Temperature range; Thermal stability; Woody biomass; Cellulose</t>
  </si>
  <si>
    <t>2-s2.0-79953766021</t>
  </si>
  <si>
    <t>Prozil S.O.; Evtuguin D.V.; Silva A.M.S.; Lopes L.P.C.</t>
  </si>
  <si>
    <t>Prozil, Sónia O. (43661907300); Evtuguin, Dmitry V. (7004261144); Silva, Artur M. S. (7403222204); Lopes, Luísa P. C. (7102120927)</t>
  </si>
  <si>
    <t>43661907300; 7004261144; 7403222204; 7102120927</t>
  </si>
  <si>
    <t>Structural characterization of lignin from Grape Stalks (Vitis vinifera L.)</t>
  </si>
  <si>
    <t>10.1021/jf502267s</t>
  </si>
  <si>
    <t>https://www.scopus.com/inward/record.uri?eid=2-s2.0-84902682673&amp;doi=10.1021%2fjf502267s&amp;partnerID=40&amp;md5=24d929005e6fac22ffdaebd884ec498a</t>
  </si>
  <si>
    <t>CICECO/QOPNA, Department of Chemistry, University of Aveiro, 3810-193 Aveiro, Portugal; CI and DETS, Department of Environment, Polytechnic Institute of Viseu, 3504-510 Viseu, Portugal</t>
  </si>
  <si>
    <t>Prozil S.O., CICECO/QOPNA, Department of Chemistry, University of Aveiro, 3810-193 Aveiro, Portugal; Evtuguin D.V., CICECO/QOPNA, Department of Chemistry, University of Aveiro, 3810-193 Aveiro, Portugal; Silva A.M.S., CICECO/QOPNA, Department of Chemistry, University of Aveiro, 3810-193 Aveiro, Portugal; Lopes L.P.C., CI and DETS, Department of Environment, Polytechnic Institute of Viseu, 3504-510 Viseu, Portugal</t>
  </si>
  <si>
    <t>The chemical structure of lignin from grape stalks, an abundant waste of winemaking, has been studied. The dioxane lignin was isolated from extractive- and protein-free grape stalks (Vitis vinifera L.) by modified acidolytic procedure and submitted to a structural analysis by wet chemistry (nitrobenzene and permanganate oxidation (PO)) and spectroscopic techniques. The results obtained suggest that grape stalk lignin is an HGS type with molar proportions of p-hydroxyphenyl (H), guaiacyl (G) and syringyl (S) units of 3:71:26. Structural analysis by 1H and 13C NMR spectroscopy and PO indicates the predominance of β-O-4′ structures (39% mol) in grape stalk lignin together with moderate amounts of β-5′, β-β, β-1′, 5-5′, and 4-O-5′ structures. NMR studies also revealed that grape lignin should be structurally associated with tannins. The condensation degree of grape stalks lignin is higher than that of conventional wood lignins and lignins from other agricultural residues. © 2014 American Chemical Society.</t>
  </si>
  <si>
    <t>dioxane lignin; FTIR; grape stalks; HSQC; nitrobenzene oxidation; permanganate oxidation; UV-vis</t>
  </si>
  <si>
    <t>Ethers; Lignins; Nitrobenzene; Oxidation; Structural Analysis; Wood; Fruits; Tannins; Lignin; Magnetic Resonance Spectroscopy; Manganese Compounds; Molecular Structure; Molecular Weight; Nitrobenzenes; Oxidation-Reduction; Oxides; Plant Stems; Spectroscopy, Fourier Transform Infrared; Vitis; Vitaceae; Vitis vinifera; Agricultural wastes; Ethers; Nitrobenzene; Nuclear magnetic resonance spectroscopy; Oxidation; Polyols; Structural analysis; Wood; Agricultural wastes; Chemical analysis; Ethers; Fourier transform infrared spectroscopy; Nitrobenzene; Nuclear magnetic resonance spectroscopy; Oxidation; Polyols; Spectroscopic analysis; Structural analysis; Wood; lignin; manganese derivative; nitrobenzene; nitrobenzene derivative; oxide; permanganic acid; FTIR; Grape stalk; HSQC; Nitrobenzene oxidation; Permanganate oxidation; UV-vis; chemical structure; chemistry; infrared spectroscopy; isolation and purification; molecular weight; nuclear magnetic resonance spectroscopy; oxidation reduction reaction; plant stem; Vitis; Lignin; Lignin</t>
  </si>
  <si>
    <t>2-s2.0-84902682673</t>
  </si>
  <si>
    <t>Wu G.-F.; Lang Q.; Chen H.-Y.; Jiang Y.-F.; Pu J.-W.</t>
  </si>
  <si>
    <t>Wu, Guo-Feng (55799708200); Lang, Qian (8230554200); Chen, He-Yu (57193497423); Jiang, Yi-Fei (33767747300); Pu, Jun-Wen (7102908392)</t>
  </si>
  <si>
    <t>55799708200; 8230554200; 57193497423; 33767747300; 7102908392</t>
  </si>
  <si>
    <t>Preparation and characterization of wood/methylolurea composite with in-situ polymerization</t>
  </si>
  <si>
    <t>10.3964/j.issn.1000-0593 (2011) 11-3078-05</t>
  </si>
  <si>
    <t>https://www.scopus.com/inward/record.uri?eid=2-s2.0-81055140790&amp;doi=10.3964%2fj.issn.1000-0593+%282011%29+11-3078-05&amp;partnerID=40&amp;md5=5425bcf272909b6672b3541f1c16bf8f</t>
  </si>
  <si>
    <t>College of Material Science and Technology, Beijing Forestry University, Beijing 100083, China</t>
  </si>
  <si>
    <t>Wu G.-F., College of Material Science and Technology, Beijing Forestry University, Beijing 100083, China; Lang Q., College of Material Science and Technology, Beijing Forestry University, Beijing 100083, China; Chen H.-Y., College of Material Science and Technology, Beijing Forestry University, Beijing 100083, China; Jiang Y.-F., College of Material Science and Technology, Beijing Forestry University, Beijing 100083, China; Pu J.-W., College of Material Science and Technology, Beijing Forestry University, Beijing 100083, China</t>
  </si>
  <si>
    <t>Wood/methylolurea composite was prepared with the in-situ polymerization. The green timber with high moisture content was impregnated by a pulse-dipping machine and then was dried in a hot-press drying kiln. The cross-linking reaction was taken under the heat treatment between the wood modifier and the wood composition, including cellulose, hemicelluloses, and lignin. The chemical composition was analyzed according to the Chinese standard, including X-ray photoelectron spectroscopy (XPS), nuclear magnetic resonance (NMR) and energy dispersive analysis of X-rays (EDXA). The changes in chemical composition of modified wood and carbon and nitrogen element were disused in the research. The results showed that the content of water extraction and benzene alcohol extraction increased 187.43% and 230.87% respectively compared with the natural wood, while the lignin and holocellulose decreased 26.55% and 26.39% respectively. XPS showed that the concentrations of O and C atoms increased 9.4% and N element content increased 137.2%. 13C-NMR analysis showed that chemical reaction of the hydroxyl methyl urea with the hydroxyl in timber structure took place, with the reduction of hydroxyl content and increase in ether bond content. EDXA showed that the processing method can get impregnated modification wood and nitrogen element is evenly distributed in wood cell walls and intercellular space.</t>
  </si>
  <si>
    <t>Green poplar wood; In-situ polymerization; Methylolurea; Performance characterization</t>
  </si>
  <si>
    <t>Benzene; Cellulose; Crosslinking; Ethers; Lignin; Nuclear magnetic resonance; Nuclear magnetic resonance spectroscopy; Polymerization; Polymers; Solvent extraction; Timber; Urea; X ray photoelectron spectroscopy; C atoms; Carbon and nitrogen; Chemical compositions; Chinese Standard; Crosslinking reaction; Drying kilns; Element contents; Energy dispersive analysis of X-rays; Ether bond; Green timber; High moisture; Holocellulose; Hydroxyl content; In-situ polymerization; Intercellular spaces; Methylolurea; Modified wood; Natural wood; Performance characterization; Processing method; Timber structures; Water extraction; Wood cell walls; Wood composition; Chemical analysis</t>
  </si>
  <si>
    <t>2-s2.0-81055140790</t>
  </si>
  <si>
    <t>Sun F.F.; Wang L.; Hong J.; Ren J.; Du F.; Hu J.; Zhang Z.; Zhou B.</t>
  </si>
  <si>
    <t>Sun, Fubao Fuelbiol (57203646868); Wang, Liang (57075049400); Hong, Jiapeng (56583055400); Ren, Junli (14032069800); Du, Fengguang (55424114300); Hu, Jinguang (49663273100); Zhang, Zhenyu (56582910500); Zhou, Bangwei (56583168400)</t>
  </si>
  <si>
    <t>57203646868; 57075049400; 56583055400; 14032069800; 55424114300; 49663273100; 56582910500; 56583168400</t>
  </si>
  <si>
    <t>The impact of glycerol organosolv pretreatment on the chemistry and enzymatic hydrolyzability of wheat straw</t>
  </si>
  <si>
    <t>10.1016/j.biortech.2015.03.051</t>
  </si>
  <si>
    <t>https://www.scopus.com/inward/record.uri?eid=2-s2.0-84926467056&amp;doi=10.1016%2fj.biortech.2015.03.051&amp;partnerID=40&amp;md5=9440c3d85d5851fabe4169b08e72304c</t>
  </si>
  <si>
    <t>Key Laboratory of Industrial Biotechnology, Ministry of Education, School of Biotechnology, Jiangnan University, Wuxi, 214122, China; Key Laboratory of Carbohydrate Chemistry and Biotechnology, Ministry of Education, School of Biotechnology, Jiangnan University, Wuxi, 214122, China; State Key Laboratory of Pulp and Paper Engineering, South China University of Technology, Guangzhou, 510640, China; State Key Laboratory of Motor Vehicle Biofuel Technology, Henan Tianguan Group Co., Ltd, Nanyang, 473000, China; Forestry Products Biotechnology/Bioenergy Group, Wood Science Department, University of British Columbia, Vancouver, V6T 1Z4, Canada</t>
  </si>
  <si>
    <t>Sun F.F., Key Laboratory of Industrial Biotechnology, Ministry of Education, School of Biotechnology, Jiangnan University, Wuxi, 214122, China, Key Laboratory of Carbohydrate Chemistry and Biotechnology, Ministry of Education, School of Biotechnology, Jiangnan University, Wuxi, 214122, China; Wang L., Key Laboratory of Industrial Biotechnology, Ministry of Education, School of Biotechnology, Jiangnan University, Wuxi, 214122, China, Key Laboratory of Carbohydrate Chemistry and Biotechnology, Ministry of Education, School of Biotechnology, Jiangnan University, Wuxi, 214122, China; Hong J., Key Laboratory of Industrial Biotechnology, Ministry of Education, School of Biotechnology, Jiangnan University, Wuxi, 214122, China, Key Laboratory of Carbohydrate Chemistry and Biotechnology, Ministry of Education, School of Biotechnology, Jiangnan University, Wuxi, 214122, China; Ren J., State Key Laboratory of Pulp and Paper Engineering, South China University of Technology, Guangzhou, 510640, China; Du F., State Key Laboratory of Motor Vehicle Biofuel Technology, Henan Tianguan Group Co., Ltd, Nanyang, 473000, China; Hu J., Forestry Products Biotechnology/Bioenergy Group, Wood Science Department, University of British Columbia, Vancouver, V6T 1Z4, Canada; Zhang Z., Key Laboratory of Industrial Biotechnology, Ministry of Education, School of Biotechnology, Jiangnan University, Wuxi, 214122, China, Key Laboratory of Carbohydrate Chemistry and Biotechnology, Ministry of Education, School of Biotechnology, Jiangnan University, Wuxi, 214122, China; Zhou B., Key Laboratory of Industrial Biotechnology, Ministry of Education, School of Biotechnology, Jiangnan University, Wuxi, 214122, China, Key Laboratory of Carbohydrate Chemistry and Biotechnology, Ministry of Education, School of Biotechnology, Jiangnan University, Wuxi, 214122, China</t>
  </si>
  <si>
    <t>Given that the glycerol organosolv pretreatment (GOP) can effectively improve the hydrolyzability of various lignocellulosic substrates, physicochemical changes of the substrate before and after the pretreatment was characterized to elucidate what is responsible for it. The effect of GOP on the main components and hydrolyzability of wheat straw was revisited. Results demonstrate that the GOP should be a promising candidate for the current pretreatment. Then the composition and structure of substrates was measured at multi-dimensional scales by using various analytic equipment such as TGA, SEM, AFM, CLSM, FT-IR, XRD and solid-state CP/MAS 13C NMR. This paper reports some new insights on the mechanism behind that, which can be beneficial for further development, optimization, and scale-up of the GOP process. © 2015 Elsevier Ltd.</t>
  </si>
  <si>
    <t>Enzymatic hydrolysis; Glycerol organosolv pretreatment; Lignocellulosic substrate; Physicochemical analysis; Wheat straw</t>
  </si>
  <si>
    <t>Cellulase; Glycerol; Hydrolysis; Lignin; Organic Chemicals; Plant Components, Aerial; Solvents; Triticum; Triticum aestivum; Analytic equipment; Enzymatic hydrolysis; Glycerol; Nuclear magnetic resonance spectroscopy; Straw; glycerol; hemicellulose; lignin; cellulase; glycerol; lignocellulose; organic compound; solvent; Hydrolyzability; Lignocellulosic substrates; Multi dimensional; Organosolv pretreatment; Physico-chemical analysis; Physico-chemical changes; Pre-Treatment; Wheat straws; chemical composition; enzyme activity; FTIR spectroscopy; hydrolysis; physicochemical property; straw; wheat; X-ray diffraction; Article; atomic force microscopy; carbon nuclear magnetic resonance; carbon source; chemical composition; chemical procedures; chemical structure; confocal laser microscopy; delignification; glycerol organosolv pretreatment; hydrolysis; infrared spectroscopy; physical chemistry; priority journal; scale up; scanning electron microscopy; solid state; straw; thermal analysis; thermogravimetry; thermostability; wheat; X ray diffraction; chemistry; hydrolysis; plant structures; wheat; Substrates</t>
  </si>
  <si>
    <t>2-s2.0-84926467056</t>
  </si>
  <si>
    <t>Kopania E.; Milczarek S.; Bloda A.; Wietecha J.; Wawro D.</t>
  </si>
  <si>
    <t>Kopania, Ewa (6508195786); Milczarek, Sławomir (57218414217); Bloda, Arkadiusz (55613111400); Wietecha, Justyna (36641048400); Wawro, Dariusz (6602741286)</t>
  </si>
  <si>
    <t>6508195786; 57218414217; 55613111400; 36641048400; 6602741286</t>
  </si>
  <si>
    <t>Extracting galactoglucomannans (GGMs) from polish softwood varieties</t>
  </si>
  <si>
    <t>Fibres and Textiles in Eastern Europe</t>
  </si>
  <si>
    <t>6 B</t>
  </si>
  <si>
    <t>https://www.scopus.com/inward/record.uri?eid=2-s2.0-84874533947&amp;partnerID=40&amp;md5=9f95018ffb0121cdc6a383a77ed8c92e</t>
  </si>
  <si>
    <t>Institute of Biopolymers and Chemical Fibres, 90-570 Łódź, ul. M. Skłodowskiej-Curie 19/27, Poland</t>
  </si>
  <si>
    <t>Kopania E., Institute of Biopolymers and Chemical Fibres, 90-570 Łódź, ul. M. Skłodowskiej-Curie 19/27, Poland; Milczarek S., Institute of Biopolymers and Chemical Fibres, 90-570 Łódź, ul. M. Skłodowskiej-Curie 19/27, Poland; Bloda A., Institute of Biopolymers and Chemical Fibres, 90-570 Łódź, ul. M. Skłodowskiej-Curie 19/27, Poland; Wietecha J., Institute of Biopolymers and Chemical Fibres, 90-570 Łódź, ul. M. Skłodowskiej-Curie 19/27, Poland; Wawro D., Institute of Biopolymers and Chemical Fibres, 90-570 Łódź, ul. M. Skłodowskiej-Curie 19/27, Poland</t>
  </si>
  <si>
    <t>Enzymatic treatment; Galactoglucomannans; Larch; Spruce; Thermal treatment</t>
  </si>
  <si>
    <t>Biological materials; Glucose; Aqueous environment; Cellulose fiber; Enzymatic treatments; Extraction method; Galactoglucomannans; Larch; Particle mass; Qualitative compositions; Spruce; Thermal; Chemical analysis</t>
  </si>
  <si>
    <t>2-s2.0-84874533947</t>
  </si>
  <si>
    <t>Shi C.-Q.; Xie Y.-M.; Wang P.</t>
  </si>
  <si>
    <t>Shi, Chao-Qun (56732357000); Xie, Yi-Min (56390136600); Wang, Peng (56469970100)</t>
  </si>
  <si>
    <t>56732357000; 56390136600; 56469970100</t>
  </si>
  <si>
    <t>Chemical association between mannose units and lignin in plant cell wall</t>
  </si>
  <si>
    <t>Chemistry and Industry of Forest Products</t>
  </si>
  <si>
    <t>10.3969/j.issn.0253-2417.2015.03.008</t>
  </si>
  <si>
    <t>https://www.scopus.com/inward/record.uri?eid=2-s2.0-84937681628&amp;doi=10.3969%2fj.issn.0253-2417.2015.03.008&amp;partnerID=40&amp;md5=30b752ca16fbb0cc471e8f41ceed1a6c</t>
  </si>
  <si>
    <t>School of Pulping &amp;Papermaking Engineering, Hubei University of Technology, Wuhan, 430068, China; Hubei Provincial Key Laboratory of Green Materials for Light Industry, Hubei University of Technology, Wuhan, 430068, China</t>
  </si>
  <si>
    <t>Shi C.-Q., School of Pulping &amp;Papermaking Engineering, Hubei University of Technology, Wuhan, 430068, China; Xie Y.-M., School of Pulping &amp;Papermaking Engineering, Hubei University of Technology, Wuhan, 430068, China, Hubei Provincial Key Laboratory of Green Materials for Light Industry, Hubei University of Technology, Wuhan, 430068, China; Wang P., School of Pulping &amp;Papermaking Engineering, Hubei University of Technology, Wuhan, 430068, China, Hubei Provincial Key Laboratory of Green Materials for Light Industry, Hubei University of Technology, Wuhan, 430068, China</t>
  </si>
  <si>
    <t>In order to elucidate the chemical association between hemicellulose and lignin in gymnosperm, the linkage between sugar units in hemicellulose and phenylpropane substructure of lignin was analyzed from the perspective of mannose. The mannan precursor D-13C6-mannose, exogenous lignin precursor coniferin, and the inhibitor of phenylalanine ammonia-lyase, were injected into a living ginkgo tree (Ginkgo biloba L. ) to trace the mannose in the cell wall by 13C and meanwhile inhibit the conversion of mannose to lignin. The results indicate that the mannose units of lignin-carbohydrate complexes (LCC) in newly-formed xylem are labeled successfully by 13C isotope. Moreover, the metabolism of ginkgo tree has not been affected obviously by the addition of the precursors and inhibitor. The specifically 13C-enriched LCCs were isolated from the newly-formed xylem and further hydrolyzed by cellulase and hemicellulase to get enzyme-degraded LCCs (EDLCCs). The analyses of FT-IR and 13C NMR of EDLCCs indicate that the C-6 position of mannose unit in hemicellulose and α-carbon of lignin side chain is linked by benzyl ether bond. ©, 2015, Editorial Board of Chemistry and Industry of Forest Products. All right reserved.</t>
  </si>
  <si>
    <t>&lt;sup&gt;13&lt;/sup&gt;C tracer; Benzyl ether linkage; Hemicellulose; Lignin-carbohydrate complexes; Mannose</t>
  </si>
  <si>
    <t>Carbohydrates; Hemicelluloses; Lignins; Amino acids; Ammonia; Carbohydrates; Cellulose; Chemical analysis; Ethers; Forestry; Benzyl ethers; Chemical association; Hemicellulases; Hemicellulose; Lignin-carbohydrate complex; Mannose; Phenylalanine ammonia-lyase; Plant cell wall; Lignin</t>
  </si>
  <si>
    <t>2-s2.0-84937681628</t>
  </si>
  <si>
    <t>Incerti G.; Capodilupo M.; Senatore M.; Termolino P.; Scala F.; Mazzoleni S.; Bonanomi G.</t>
  </si>
  <si>
    <t>Incerti, Guido (23982376300); Capodilupo, Manuela (35114577000); Senatore, Mauro (55557169300); Termolino, Pasquale (55179473800); Scala, Felice (57219712037); Mazzoleni, Stefano (24348390800); Bonanomi, Giuliano (9635236500)</t>
  </si>
  <si>
    <t>23982376300; 35114577000; 55557169300; 55179473800; 57219712037; 24348390800; 9635236500</t>
  </si>
  <si>
    <t>https://www.scopus.com/inward/record.uri?eid=2-s2.0-85006118806&amp;doi=10.1016%2fj.myc.2013.02.006&amp;partnerID=40&amp;md5=8afb8c47e7e29e88920a113d572cd905</t>
  </si>
  <si>
    <t>Incerti G., Dipartimento di Agraria, University of Naples Federico II, via Università 100, Portici, Naples, 80055, Italy; Capodilupo M., Dipartimento di Agraria, University of Naples Federico II, via Università 100, Portici, Naples, 80055, Italy; Senatore M., Dipartimento di Agraria, University of Naples Federico II, via Università 100, Portici, Naples, 80055, Italy; Termolino P., Dipartimento di Agraria, University of Naples Federico II, via Università 100, Portici, Naples, 80055, Italy; Scala F., Dipartimento di Agraria, University of Naples Federico II, via Università 100, Portici, Naples, 80055, Italy; Mazzoleni S., Dipartimento di Agraria, University of Naples Federico II, via Università 100, Portici, Naples, 80055, Italy; Bonanomi G., Dipartimento di Agraria, University of Naples Federico II, via Università 100, Portici, Naples, 80055, Italy</t>
  </si>
  <si>
    <t>The mechanistic bases of saprotrophic fungal dynamics in soil are not fully clarified. By assessing hyphal density and radial expansion of Aspergillus Niger on extracts 45 plant litter types (15 species at 3 decomposition stages), encompassing a broad range of organic quality, we investigated how changes in litter biochemistry affected fungal growth. Plant litter were characterized by classic proximate chemical analyses (total C and N, labile C, cellulose and lignin content, C/N and lignin/N ratios) and, at molecular level, by solid-state 13C-CPMAS NMR. The growth of A. Niger decreased during the decomposition process over all organic matter types, consistently with the well-known disappearance of this species during the early successional stages. The litter suitability as a substrate to A. Niger progressively decreased during decomposition, both considering proximate parameters and C types corresponding to spectral regions, with the latter being also invariably predictive of fungal growth over the 45 substrates. A. Niger growth was positively associated with the content of labile C, and with di-O-alkyl C and O-alkyl C spectral regions, but negatively with lignin content and with methoxyl C region. Our results suggest that organic matter quality may control saprotrophic fungal dynamics, at least for the tested species. © 2013 The Mycological Society of Japan. Published by Elsevier B.V. All rights reserved.</t>
  </si>
  <si>
    <t>Aspergillus Niger; C/N And lignin/N ratios; Decomposition; Fungal succession; Litter quality</t>
  </si>
  <si>
    <t>2-s2.0-85006118806</t>
  </si>
  <si>
    <t>Špaldoňová A.; Frouz J.</t>
  </si>
  <si>
    <t>Špaldoňová, Alexandra (56179196500); Frouz, Jan (7004742264)</t>
  </si>
  <si>
    <t>56179196500; 7004742264</t>
  </si>
  <si>
    <t>The role of Armadillidium vulgare (Isopoda: Oniscidea) in litter decomposition and soil organic matter stabilization</t>
  </si>
  <si>
    <t>10.1016/j.apsoil.2014.04.012</t>
  </si>
  <si>
    <t>https://www.scopus.com/inward/record.uri?eid=2-s2.0-84910097922&amp;doi=10.1016%2fj.apsoil.2014.04.012&amp;partnerID=40&amp;md5=e64ed5d5b75449bab0df47c99be89a3a</t>
  </si>
  <si>
    <t>Institute for Environmental Studies, Faculty of Science, Charles University in Prague, Czech Republic; Institute of Soil Biology, Biology Centre AS CR, České Budějovice, Czech Republic</t>
  </si>
  <si>
    <t>Špaldoňová A., Institute for Environmental Studies, Faculty of Science, Charles University in Prague, Czech Republic, Institute of Soil Biology, Biology Centre AS CR, České Budějovice, Czech Republic; Frouz J., Institute for Environmental Studies, Faculty of Science, Charles University in Prague, Czech Republic, Institute of Soil Biology, Biology Centre AS CR, České Budějovice, Czech Republic</t>
  </si>
  <si>
    <t>We studied the effects of the terrestrial isopod Armadillidium vulgare on organic matter decomposition and stabilization in a long-term (65-week) laboratory experiment. We quantified the microbial activity in leaf litter (. Acer pseudoplatanus) which did not come into contact with isopods, in A. vulgare feces produced from the same litter, and in unconsumed leftover of this litter. Freshly fallen leaf litter and up to 3 day old feces and leftover of litter were used. All materials were air dried immediately after collection and rewetted 1 day before use. Simultaneously, we measured how microbial activity in litter and feces are affected by fluctuations in humidity and temperature and by the addition of easily decomposed substances (starch and glucose).Microbial respiration was lower in feces than in litter or unconsumed leaf fragments. At the same time, moisture and temperature fluctuations and addition of glucose or starch increased respiration much more in litter than in feces. The results indicate that the processing of litter by A. vulgare reduces microbial respiration and reduces the sensitivity of microbial respiration to environmental fluctuations. 13C NMR spectra from feces indicated preferential loss of polysaccharide-carbon and accumulation of lignin with some modification to the aromatic-carbon. TMAH-Py-GC MS showed that lignin content was higher in feces than in litter and that lignin quality differed between the two substrates. Guaiacyl units were depleted in the feces, which indicated breakdown of guaiacyl associated with gut passage. As a conclusion, the results suggest that this common isopod greatly affects leaf litter decomposition. Decomposition of isopod feces in a long-term experiment is lower than litter decomposition which may support stabilization of organic matter in soil. This is caused mainly due to higher content of aromatic carbon in feces, which may cause its considerable resistance to bacterial degradation. © 2014 Elsevier B.V.All rights reserved.</t>
  </si>
  <si>
    <t>Feces; Litter decomposition; Microbial respiration; Priming effect; Terrestrial isopods; TMAH-Py-GC MS</t>
  </si>
  <si>
    <t>2-s2.0-84910097922</t>
  </si>
  <si>
    <t>Tinoco P.; Piedra Buena A.; Zancada M.C.; Sanz J.; Almendros G.</t>
  </si>
  <si>
    <t>Tinoco, P. (6603306328); Piedra Buena, A. (56439898100); Zancada, M.C. (6602389159); Sanz, J. (56378245100); Almendros, G. (7006640077)</t>
  </si>
  <si>
    <t>6603306328; 56439898100; 6602389159; 56378245100; 7006640077</t>
  </si>
  <si>
    <t>Biogeochemical proxies of anthropic impact in mediterranean forest soils</t>
  </si>
  <si>
    <t>Soil Use and Management</t>
  </si>
  <si>
    <t>https://www.scopus.com/inward/record.uri?eid=2-s2.0-77956095782&amp;doi=10.1111%2fj.1475-2743.2010.00282.x&amp;partnerID=40&amp;md5=88fb4ea4c9138efb64ea9d464a8e5bdc</t>
  </si>
  <si>
    <t>Centro de Ciencias Medioambientales (CSIC), Madrid, 28006, Serrano 115B, Spain; Instituto de Química Orgánica General (CSIC), Juan de la Cierva 3, Madrid, 28006, Spain</t>
  </si>
  <si>
    <t>Tinoco P., Centro de Ciencias Medioambientales (CSIC), Madrid, 28006, Serrano 115B, Spain; Piedra Buena A., Centro de Ciencias Medioambientales (CSIC), Madrid, 28006, Serrano 115B, Spain; Zancada M.C., Centro de Ciencias Medioambientales (CSIC), Madrid, 28006, Serrano 115B, Spain; Sanz J., Instituto de Química Orgánica General (CSIC), Juan de la Cierva 3, Madrid, 28006, Spain; Almendros G., Centro de Ciencias Medioambientales (CSIC), Madrid, 28006, Serrano 115B, Spain</t>
  </si>
  <si>
    <t>Quantitative changes in soil organic matter (SOM) from undisturbed Mediterranean forests and neighbouring deforested sites were assessed by analysing soil lipids and humic acids (HAs), in total studying 80 variables. Changes in the composition of free lipids reflected vegetation types, whereas HAs analysed by visible and 13C NMR spectroscopy, sodium perborate degradation and Curie-point pyrolysis indicated the extent of structural alteration of lignin in soil. The molecular fractions released by degradation techniques applied to HAs showed that demethoxylation and oxidation were associated with the removal of forest vegetation, and the aromatic compounds consisted mainly of methoxyphenols and benzenecarboxylic acids. Decreased concentration of alkanes and increased amounts of alcohols were observed after removal of forests. The chain lengths of alkyl compounds also tended to decrease. In forest soil, there was a series of diterpene resin acids, whereas in pasture soil steroids from animal origin and a root-derived triterpenoids with friedelan structure were found. In relation to the total quantity and quality of soil C, the overall chemical descriptors indicated that clearing and cultivation (semiarid cereal fields) lead to intense mineralization of SOM (mainly particulate, free organic matter) but the residual humic substances have enhanced maturity in terms of structural condensation and potential resilience. Conversely, the cleared forest soil under pasture had a comparatively higher potential for C sequestration, but the HA characteristics suggested selective preservation of plant biomacromolecules directly incorporated as underground biomass. © 2010 The Authors. Journal compilation © 2010 British Society of Soil Science.</t>
  </si>
  <si>
    <t>Cultivation; Decomposition; Deforestation; Grassland; Humic acids; Monitoring</t>
  </si>
  <si>
    <t>Animalia; anthropogenic effect; belowground biomass; biogeochemical cycle; carbon sequestration; cultivation; decomposition; deforestation; forest soil; grassland; humic acid; lignin; lipid; Mediterranean environment; mineralization; nuclear magnetic resonance; oxidation; phenolic compound; pyrolysis; resin; soil carbon; soil organic matter; steroid; vegetation type</t>
  </si>
  <si>
    <t>2-s2.0-77956095782</t>
  </si>
  <si>
    <t>Brovkina J.; Shulga G.; Vitolina S.; Neiberte B.; Ozolins J.; Turks M.; Rjabovs V.; Neilands R.</t>
  </si>
  <si>
    <t>Brovkina, Julija (22940382500); Shulga, Galia (9846027000); Vitolina, Sanita (55358825000); Neiberte, Brigita (22941657200); Ozolins, Jurijs (6506924184); Turks, Maris (6507130523); Rjabovs, Vitalijs (55747773800); Neilands, Romans (35775449400)</t>
  </si>
  <si>
    <t>22940382500; 9846027000; 55358825000; 22941657200; 6506924184; 6507130523; 55747773800; 35775449400</t>
  </si>
  <si>
    <t>Usage of coagulation with ozonation for treatment of model wastewater of wood processing with aluminium salts</t>
  </si>
  <si>
    <t>ASABE - 21st Century Watershed Technology Conference and Workshop 2012: Improving Water Quality and the Environment</t>
  </si>
  <si>
    <t>https://www.scopus.com/inward/record.uri?eid=2-s2.0-84878233615&amp;partnerID=40&amp;md5=6ad49802863446acc08d1ad0a6cedcf6</t>
  </si>
  <si>
    <t>Latvian State Institute of Wood Chemistry, LV 1006, Riga, 27 Dzerbenes Str, Latvia; Riga Technical University, Faculty of Material Science and Applied Chemistry, LV-1048, Riga, Azenes 14/24, Latvia; Riga Technical University, Institute of Heat, Gas and Water Technology, LV-1048, Riga, Azenes 16, Latvia</t>
  </si>
  <si>
    <t>Brovkina J., Latvian State Institute of Wood Chemistry, LV 1006, Riga, 27 Dzerbenes Str, Latvia; Shulga G., Latvian State Institute of Wood Chemistry, LV 1006, Riga, 27 Dzerbenes Str, Latvia; Vitolina S., Latvian State Institute of Wood Chemistry, LV 1006, Riga, 27 Dzerbenes Str, Latvia; Neiberte B., Latvian State Institute of Wood Chemistry, LV 1006, Riga, 27 Dzerbenes Str, Latvia; Ozolins J., Riga Technical University, Faculty of Material Science and Applied Chemistry, LV-1048, Riga, Azenes 14/24, Latvia; Turks M., Riga Technical University, Faculty of Material Science and Applied Chemistry, LV-1048, Riga, Azenes 14/24, Latvia; Rjabovs V., Riga Technical University, Faculty of Material Science and Applied Chemistry, LV-1048, Riga, Azenes 14/24, Latvia; Neilands R., Riga Technical University, Institute of Heat, Gas and Water Technology, LV-1048, Riga, Azenes 16, Latvia</t>
  </si>
  <si>
    <t>One of the stages of raw material preparation for plywood producing is hydrothermal treatment of birch wood. Wastewater of hydrothermal basins are characterized by the high degree of contamination, because they contain hemicelluloses, lignin and wood extractive substances (HLES). The combination of physico-chemical methods, especially methods of coagulation and ozonation is an effective way to clean wastewater from HLES. To validate the viability decision of the application of coagulation and ozonation method was necessary to conduct comprehensive studies on the efficacy of HLES removal in the presence of aluminium salts and to determine effectiveness of ozonation stage. Based on the above the first objective of the present study was to investigate the coagulation efficiencies of polyaluminium chloride (PAC) in HLES removal from model wastewater of hydrothermal wood treatment and to compare with the degree of efficiency using aluminium sulfate and aluminum chloride at the same parameters of purification. It was established that the optimal PAC dosage is 100 mg L-1 and optimal pH is 6.0. It gives 80% reduction of HLES concentration, 54% of lignin removal, 43, 72 and 56% of COD, color and BOD 5 removal, respectively. The residual aluminum concentration is 0.06 mg L-1. It is found that, using Al2(SO4) 3 with the dosage 100 mg L-1 at pH 6.0, the HLES removal amounts 75%, 41% of lignin removal, the decline of COD is 39% and the decrease of the solution BOD5 and color are 37% and 66%, respectively. The residual aluminum concentration is 0.38 mg L-1. Adding in the system AlCl3 with a dosage 100 mg L-1 at pH 6.0, HLES removal is 90%, 52% of lignin removal, the decline of COD is to 43%, but the decreases of solution BOD5 and color are about 49 and 86%, respectively. The residual aluminum concentration is 0.13 mg L-1. The structural characteristics of coagulates were studied by FT-IR and 13C-NMR methods. It was identified that the coagulates isolated by coagulation from model solution mainly consisted of O-acetil-4-O-metil-D-glucuron-ß-D-xylan units and small amount of lignin residues. The second objective of the study was to determine the effects of ozone on HLES removal after coagulation. Ozonation of the pre-coagulated model wastewater demonstrated the beneficial effects on the removal of HLES. The results indicated that ozonation increased the removal of HLES on 98%, reduction of lignin concentration, color and BOD5 on 97, 94 and 92%, respectively. A combination of coagulation and ozonation stages can provide the norms of fault, and also possibilities to return purified wastewater in a main technological cycle.</t>
  </si>
  <si>
    <t>Aluminium salts; Coagulates; Coagulation; Hemicelluloses; Lignin; Ozonation; Wastewater</t>
  </si>
  <si>
    <t>Aluminum Compounds; Cellulose; Chlorine Compounds; Coagulation; Color; Lignins; Ozonization; Purification; Waste Waters; Water Quality; Water Sheds; Aluminum; Cellulose; Chlorine compounds; Coagulation; Color; Lignin; Nuclear magnetic resonance spectroscopy; Optimization; Ozone; Ozonization; Purification; Salts; Wastewater; Water quality; Watersheds; Wood; Aluminium salts; Coagulates; Coagulation efficiency; Hemicelluloses; Hydrothermal treatments; Physicochemical methods; Polyaluminium chloride; Structural characteristics; Ozone water treatment</t>
  </si>
  <si>
    <t>2-s2.0-84878233615</t>
  </si>
  <si>
    <t>Wiesmeier M.; Dick D.P.; Rumpel C.; Dalmolin R.S.D.; Hilscher A.; Knicker H.</t>
  </si>
  <si>
    <t>Wiesmeier, M. (24765704200); Dick, D.P. (55663936600); Rumpel, C. (7003401470); Dalmolin, R.S.D. (6506868253); Hilscher, A. (24337968300); Knicker, H. (7004410125)</t>
  </si>
  <si>
    <t>24765704200; 55663936600; 7003401470; 6506868253; 24337968300; 7004410125</t>
  </si>
  <si>
    <t>Depletion of soil organic carbon and nitrogen under Pinus taeda plantations in southern brazilian grasslands (campos)</t>
  </si>
  <si>
    <t>10.1111/j.1365-2389.2009.01119.x</t>
  </si>
  <si>
    <t>https://www.scopus.com/inward/record.uri?eid=2-s2.0-65649088662&amp;doi=10.1111%2fj.1365-2389.2009.01119.x&amp;partnerID=40&amp;md5=d818370029120d5060d7e295cb54040f</t>
  </si>
  <si>
    <t>Lehrstuhl für Bodenkunde, Department für Ökologie und Ökosystemmanagement, Technische Universität München, D-85350 Freising-Weihenstephan, Germany; Instituto de Quimica, UFRGS, CEP 91501-970, Porto Alegre, RS, Avenida Bento Gonçalves, Brazil; Laboratoire de Biogeochimie des Milieux Continentaux, UMR CNRS, Batiment EGER, 78850 Thiverval-Grignon, France; Departamento de Solos, UFSM, Santa Maria, RS,CEP 97105-900, Campus Universitário, Brazil</t>
  </si>
  <si>
    <t>Wiesmeier M., Lehrstuhl für Bodenkunde, Department für Ökologie und Ökosystemmanagement, Technische Universität München, D-85350 Freising-Weihenstephan, Germany; Dick D.P., Instituto de Quimica, UFRGS, CEP 91501-970, Porto Alegre, RS, Avenida Bento Gonçalves, Brazil; Rumpel C., Laboratoire de Biogeochimie des Milieux Continentaux, UMR CNRS, Batiment EGER, 78850 Thiverval-Grignon, France; Dalmolin R.S.D., Departamento de Solos, UFSM, Santa Maria, RS,CEP 97105-900, Campus Universitário, Brazil; Hilscher A., Lehrstuhl für Bodenkunde, Department für Ökologie und Ökosystemmanagement, Technische Universität München, D-85350 Freising-Weihenstephan, Germany; Knicker H., Lehrstuhl für Bodenkunde, Department für Ökologie und Ökosystemmanagement, Technische Universität München, D-85350 Freising-Weihenstephan, Germany</t>
  </si>
  <si>
    <t>Establishment of pine (Pinus spp.) plantations on grasslands could increase carbon (C) sequestration to counteract increased atmospheric carbon dioxide concentrations. In the grasslands of the southern Brazilian highland (Campos), large areas have been converted to Pinus plantations over the last 30 years. In order to assess the impact of this land-use change on the amount and composition of soil organic matter (SOM), we investigated a grassland pasture site (G), and both an 8-year-old (P8) and a 30-year-old (P30) plantation with Pinus taeda. Soil samples down to 45 cm were analysed for texture, pH, soil organic carbon (SOC) and total nitrogen (Ntot) concentrations. Chemical composition of SOM was determined by using cross-polarization magic angle spinning (CPMAS) 13C NMR spectroscopy. We analysed for stable C isotope (δ13C) and assessed the lignin composition by CuO oxidation. Additionally, contents of pyrogenic organic material (PyOM) were determined because the Campos is regularly burnt. Both pine plantations revealed relatively small SOC concentrations in the mineral soil of 72.6 mg g-1 (P8) and 56.8 mg g-1 (P30) and Ntot concentrations of 4.0 mg g-1 (P8) and 2.9 mg g-1 (P30) for the A horizon, while grassland showed significantly (P &lt; 0.01) larger contents of 100.2 mg g -1 for SOC and 5.9 mg g-1 for Ntot. Accumulation of litter layers suggests decreased input of organic material into the mineral soil under pine, which was confirmed by the δ13C values and lignin composition. Smaller contents of vanillyl- (V), syringyl- (S), and cinnamyl (C)-phenols, smaller ratios of S/V and C/V, and smaller ratios of acidic to aldehydic forms of V and S phenols indicated a high degree of decomposition of residual grass-derived SOM in the upper part of the mineral soil (0-10 cm) under pine plantations. This was confirmed by CPMAS 13C NMR spectroscopy, showing an increasing Alkyl C/O-Alkyl C ratio at the same depth. No significant changes in the contents of PyOM could be detected, but all sites tended to show the greatest concentrations at deeper soil depths &gt; 15 cm, indicating a vertical relocation of PyOM. The results suggest that decomposition of residual SOM originating from grassland species contributes to the decrease of SOC and Ntot and to an acidification in the topsoil under pine plantations. We also suggest that slow litter decomposition and incorporation and the absence of fires at the plantations are additional reasons for the reduced amount of SOM. Depletion of SOM and the acidification of the topsoil may reduce the availability and supply of nutrients and diminish the C sequestration potential of the mineral soil. © 2009 British Society of Soil Science.</t>
  </si>
  <si>
    <t>Brazil; South America; Pinus taeda; acidification; carbon dioxide; carbon sequestration; chemical composition; coniferous forest; copper compound; grassland soil; land use change; lignin; litter; nuclear magnetic resonance; nutrient availability; pasture; phenol; soil analysis; soil depth; soil horizon; soil nitrogen; soil organic matter; topsoil; upland region</t>
  </si>
  <si>
    <t>2-s2.0-65649088662</t>
  </si>
  <si>
    <t>Kuznetsov B.N.; Sharypov V.I.; Beregovtsova N.G.; Marin N.; Weber J.V.</t>
  </si>
  <si>
    <t>Kuznetsov, B.N. (7102807801); Sharypov, V.I. (6701431102); Beregovtsova, N.G. (6603068027); Marin, N. (7003569896); Weber, J.V. (55666588000)</t>
  </si>
  <si>
    <t>7102807801; 6701431102; 6603068027; 7003569896; 55666588000</t>
  </si>
  <si>
    <t>Co-Pyrolysis of Wood Biomass and Plastic Wastes of Different Origin Under the Pressure of Argon and Hydrogen</t>
  </si>
  <si>
    <t>Progress in Thermochemical Biomass Conversion</t>
  </si>
  <si>
    <t>10.1002/9780470694954.ch114</t>
  </si>
  <si>
    <t>https://www.scopus.com/inward/record.uri?eid=2-s2.0-84949309976&amp;doi=10.1002%2f9780470694954.ch114&amp;partnerID=40&amp;md5=e24b87958c65b3638483029d1666e3b8</t>
  </si>
  <si>
    <t>Institute of Chemistry and Chemical Technology SB RAS, Krasnoyarsk, Russian Federation; The Laboratory of Industrial Chemistry, University of Metz, Saint-Avoid, France</t>
  </si>
  <si>
    <t>Kuznetsov B.N., Institute of Chemistry and Chemical Technology SB RAS, Krasnoyarsk, Russian Federation; Sharypov V.I., Institute of Chemistry and Chemical Technology SB RAS, Krasnoyarsk, Russian Federation; Beregovtsova N.G., Institute of Chemistry and Chemical Technology SB RAS, Krasnoyarsk, Russian Federation; Marin N., The Laboratory of Industrial Chemistry, University of Metz, Saint-Avoid, France; Weber J.V., The Laboratory of Industrial Chemistry, University of Metz, Saint-Avoid, France</t>
  </si>
  <si>
    <t>Influence of wood biomass and plastic wastes origin, iron catalyst and co-processing parameters on the products yield and composition was studied. Experiments were carried out in a rotating autoclave in argon and hydrogen atmosphere at temperatures 340-460°C and initial pressure 0.3-0.4 MPa. Pine wood, beech wood, cellulose, hydrolytic lignin, polyethylene, isotactic and atactic polypropylene were used as starting materials. Mechanically activated iron-containing ore materials were used as catalysts. Methods of GC, GC-MS, TLC, 1H and 13C NMR and chemical analysis were applied for products investigation. Some regularities describing the influence of co-pyrolysis process operating parameters, nature of wood biomass and plastics on the yield and composition of liquid products were established and discussed. Obtained data indicate that the optimum temperature of biomass/plastic mixtures conversion which corresponds to the maximum yield of liquids is 390-400°C. Hydropyrolysis process gives the higher degree of mixture conversion and higher yield of light liquids as compare to pyrolysis in an inert atmosphere. Observed in some cases non-additive effects indicate that the interaction between wood and plastic derived products takes place during mixture thermal treatment. The more pronounced synergistic effects were detected for hydropyrolysis process. Iron catalysts promote the formation of liquid hydrocarbons from biomass/plastic mixtures and influence on their composition. © 2001 by Blackwell Science Ltd. All rights reserved.</t>
  </si>
  <si>
    <t>Catalytic liquefaction; Co-pyrolysis; Plastic wastes; Pressure of argon; Wood biomass</t>
  </si>
  <si>
    <t>Argon; Biomass; Catalysts; Chemical analysis; Hydrogen; Iron; Liquids; Mixtures; Plastic products; Polypropylenes; Pyrolysis; Atactic polypropylene; Catalytic liquefaction; Copyrolysis; Hydrogen atmosphere; Operating parameters; Optimum temperature; Plastic wastes; Wood biomass; Wood</t>
  </si>
  <si>
    <t>2-s2.0-84949309976</t>
  </si>
  <si>
    <t>Bonanomi G.; Gaglione S.A.; Incerti G.; Zoina A.</t>
  </si>
  <si>
    <t>Bonanomi, Giuliano (9635236500); Gaglione, Salvatore A. (55809944700); Incerti, Guido (23982376300); Zoina, Astolfo (55934576200)</t>
  </si>
  <si>
    <t>9635236500; 55809944700; 23982376300; 55934576200</t>
  </si>
  <si>
    <t>https://www.scopus.com/inward/record.uri?eid=2-s2.0-84880976401&amp;doi=10.1016%2fj.apsoil.2013.06.007&amp;partnerID=40&amp;md5=88fa37812cda6f9649f94051da9941a3</t>
  </si>
  <si>
    <t>Dipartimento di Agraria, University of Naples Federico II, Via Università 100, Italy</t>
  </si>
  <si>
    <t>Bonanomi G., Dipartimento di Agraria, University of Naples Federico II, Via Università 100, Italy; Gaglione S.A., Dipartimento di Agraria, University of Naples Federico II, Via Università 100, Italy; Incerti G., Dipartimento di Agraria, University of Naples Federico II, Via Università 100, Italy; Zoina A., Dipartimento di Agraria, University of Naples Federico II, Via Università 100, Italy</t>
  </si>
  <si>
    <t>Soilborne plant pathogens are among the most important limiting factors for the productivity of agro-ecosystems. Identifying reliable and effective control methods is crucial for efficient biological control. Soil fungistasis is the capability of soils to inhibit the germination and growth of soil-borne fungi in presence of optimal abiotic conditions. The aim of this study is to clarify the relationships between soil amendments with plant residues spanning a wide variety of biochemical quality and soil fungistasis. Microcosms experiments were performed with 42 different plant residues and the effect on soil fungistasis was assessed by using four different fungi (Aspergillus niger, Botrytis cinerea, Pyrenochaeta lycoperici and Trichoderma harzianum). We measured soil respiration and FDA enzymatic activity and compared classic litter proximate chemical analysis with 13C-CPMAS NMR spectroscopy. Results showed that quality of organic amendments is a major controlling factor of soil fungistasis. The dramatic relief of soil fungistasis when soil was amended with lignin poor, but labile C rich, substrates gives strong support to the competition-based hypothesis. The positive correlation between soil respiration and fungal growth further supports the competition hypothesis. Finally, 13C NMR results showed a relationship between soil fungistasis and the biochemical quality of plant residues, and provided a quantitative assessment of the time required for fungistasis restoration after organic materials application. © 2013 Elsevier B.V.</t>
  </si>
  <si>
    <t>Biological control; C-to-N ratio; Lignin-to-N ratio; Litter quality; Nutrient cycling; Soilborne pathogens</t>
  </si>
  <si>
    <t>2-s2.0-84880976401</t>
  </si>
  <si>
    <t>Caricasole P.; Provenzano M.R.; Hatcher P.G.; Senesi N.</t>
  </si>
  <si>
    <t>Caricasole, P. (36149081500); Provenzano, M.R. (55400791600); Hatcher, P.G. (7101737617); Senesi, N. (8980864200)</t>
  </si>
  <si>
    <t>36149081500; 55400791600; 7101737617; 8980864200</t>
  </si>
  <si>
    <t>https://www.scopus.com/inward/record.uri?eid=2-s2.0-79151474884&amp;doi=10.1016%2fj.wasman.2010.09.020&amp;partnerID=40&amp;md5=19e1ab304eef0cad980184746cb606bd</t>
  </si>
  <si>
    <t>Dipartimento di Biologia e Chimica Agroforestale ed Ambientale, Università di Bari, 70126 Bari, Via G. Amendola 165/a, Italy; Department of Chemistry and Biochemistry, Old Dominion University, Norfolk, VA 23529, United States</t>
  </si>
  <si>
    <t>Caricasole P., Department of Chemistry and Biochemistry, Old Dominion University, Norfolk, VA 23529, United States; Provenzano M.R., Dipartimento di Biologia e Chimica Agroforestale ed Ambientale, Università di Bari, 70126 Bari, Via G. Amendola 165/a, Italy; Hatcher P.G., Department of Chemistry and Biochemistry, Old Dominion University, Norfolk, VA 23529, United States; Senesi N., Dipartimento di Biologia e Chimica Agroforestale ed Ambientale, Università di Bari, 70126 Bari, Via G. Amendola 165/a, Italy</t>
  </si>
  <si>
    <t>In this paper, the evolution of organic matter (OM) during composting of different mixtures of various organic wastes was assessed by means of chemical analyses and CPMAS 13C NMR spectroscopy measured during composting. The trends of temperatures and C/N ratios supported the correct evolution of the processes. The CPMAS 13C NMR spectra of all composting substrates indicated a reduction in carbohydrates and an increase in aromatic, phenolic, carboxylic and carbonylic C which suggested a preference by microorganisms for easily degradable C molecules. The presence of hardly degradable pine needles in one of the substrates accounted for the lowest increase in alkyl C and the lowest reduction in carbohydrates and carboxyl C as opposite to another substrate characterized by the presence of a highly degradable material such as spent yeast from beer production, which showed the highest increase of the alkyl C/O-alkyl C ratio. The highest increase of COOH deriving by the oxidative degradation of cellulose was shown by a substrate composed by about 50% of plant residues. The smallest increases in alkyl C/O-alkyl C ratio and in polysaccharides were associated to the degradation of proteins and lipids which are major components of sewage sludge. Results obtained were related to the different composition of fresh organic substrates and provided evidence of different OM evolution patterns as a function of the initial substrate composition. © 2010 Elsevier Ltd.</t>
  </si>
  <si>
    <t>Carbon Isotopes; Electric Conductivity; Hydrogen-Ion Concentration; Italy; Magnetic Resonance Spectroscopy; Organic Chemicals; Refuse Disposal; Soil; Alkylation; Biogeochemistry; Biological materials; Carbohydrates; Chemical analysis; Nuclear magnetic resonance spectroscopy; Phenols; Photodegradation; Sewage sludge; Waste treatment; carbohydrate; carboxylic acid; cellulose; lipid; organic matter; polysaccharide; protein; 13C NMR spectroscopy; Beer production; C/N ratio; NMR spectroscopy; NMR spectrum; Organic matter; Organic substrate; Organic wastes; Oxidative degradation; Pine needle; Plant residues; Substrate composition; carbohydrate; carbon isotope; cellulose; chemical analysis; composting; degradation; lipid; nuclear magnetic resonance; organic matter; protein; sewage; sludge; temperature effect; waste management; article; carbon nuclear magnetic resonance; chemical analysis; composting; cross polarization magic angle spinning carbon nuclear magnetic resonance; lipid degradation; organic waste; oxidation; priority journal; protein degradation; reduction; sludge; Substrates</t>
  </si>
  <si>
    <t>2-s2.0-79151474884</t>
  </si>
  <si>
    <t>Berwick L.; Greenwood P.F.; Smernik R.J.</t>
  </si>
  <si>
    <t>Berwick, Lyndon (14619060800); Greenwood, Paul F. (7102498651); Smernik, Ronald J. (6701718524)</t>
  </si>
  <si>
    <t>14619060800; 7102498651; 6701718524</t>
  </si>
  <si>
    <t>The use of MSSV pyrolysis to assist the molecular characterisation of aquatic natural organic matter</t>
  </si>
  <si>
    <t>Water Research</t>
  </si>
  <si>
    <t>10.1016/j.watres.2010.02.023</t>
  </si>
  <si>
    <t>https://www.scopus.com/inward/record.uri?eid=2-s2.0-77952488328&amp;doi=10.1016%2fj.watres.2010.02.023&amp;partnerID=40&amp;md5=8374b4579e47397f265a8a57c34ba087</t>
  </si>
  <si>
    <t>Crc for Water Quality and Treatment, Department of Applied Chemistry, Curtin University, Bentley, WA 6845, GPO Box U1987, Australia; Western Australian Organic and Isotope Geochemistry Centre, Curtin University, Bentley, WA 6845, GPO Box U1987, Australia; John De Laeter Mass Spectrometry and WA Biogeochemistry Centres (M090), The University of Western Australia, Crawley, WA 6009, 35 Stirling Hwy, Australia; Soil and Land Systems, School of Earth and Environmental Sciences, University of Adelaide, Waite Campus, Urrbrae, SA 5041, Australia</t>
  </si>
  <si>
    <t>Berwick L., Crc for Water Quality and Treatment, Department of Applied Chemistry, Curtin University, Bentley, WA 6845, GPO Box U1987, Australia, Western Australian Organic and Isotope Geochemistry Centre, Curtin University, Bentley, WA 6845, GPO Box U1987, Australia; Greenwood P.F., Western Australian Organic and Isotope Geochemistry Centre, Curtin University, Bentley, WA 6845, GPO Box U1987, Australia, John De Laeter Mass Spectrometry and WA Biogeochemistry Centres (M090), The University of Western Australia, Crawley, WA 6009, 35 Stirling Hwy, Australia; Smernik R.J., Soil and Land Systems, School of Earth and Environmental Sciences, University of Adelaide, Waite Campus, Urrbrae, SA 5041, Australia</t>
  </si>
  <si>
    <t>Microscale sealed vessel pyrolysis (MSSVpy) with online gas chromatography mass spectrometry (GC-MS) was used with several other established and complementary analytical methods to robustly characterize the structure of aquatic natural organic matter (NOM) and to practically assess the analytical value of MSSVpy. The NOM used in the study was from North Pine (NP) reservoir, which is one of the major source waters supplying Brisbane, the capital city of the Australian state of Queensland. The reservoir has moderate dissolved organic carbon (DOC; 5mgL-1) levels and is impacted by algae which periodically occur in bloom proportions. The hydrophobic (HPO; 65% initial DOC) and transphilic (TPI; 12%) fractions showed H/C values &gt;1, low UVabs and low aryl-C measured by NMR which are all indicative of low aromaticity. MSSVpy produced distinctly higher product concentrations than traditional flash pyrolysis and the molecular profile of the HPO and TPI fractions revealed by MSSVpy was correlated with the other analytical data to help establish their structural relevance. Prolific distributions of alkyl substituted aromatic (e.g., benzenes, naphthalenes) and hydroaromatic (e.g., tetralins) products detected in the HPO fraction were attributed to the aromatisation of terpanes and other aliphatic compounds from algal, and possibly also plant sources. Alkyl phenols also detected in HPO in high abundance, are probably from algal biopolymers, but may also reflect a contribution from non-methoxylated lignin units of catchment grasses. There was no analytical evidence of the dihydroxy or methoxy aromatic structures typical of wood lignin or tannin. N-organic pyrolysates (e.g., alkyl pyrroles, pyridines, indoles) of diagenetically altered proteins were concentrated in the TPI fraction. The quantitative importance of the N-organic moiety of the TPI fraction was corroborated by a low C/N ratio and distinctive amide and amine signals detected by 13C NMR and FTIR. This integrated study demonstrates that the qualitative speciation provided by MSSVpy can make a significant contribution to the structural characterisation and source recognition of aquatic NOM. © 2010 Elsevier Ltd.</t>
  </si>
  <si>
    <t>&lt;sup&gt;13&lt;/sup&gt;C NMR; Analytical; Characterisation; FTIR; MSSV; NOM; Pyrolysis</t>
  </si>
  <si>
    <t>Alkylation; Amides; Benzene; Dissolving; Gas Chromatography; Gravimetry; Lignins; Naphthalenes; Phenols; Polymers; Pyrolysis; Thermal Analysis; Australia; Brisbane; Queensland; algae; Poaceae; Amides; Aromatization; Biogeochemistry; Biopolymers; Catchments; Gas chromatography; Lignin; Mass spectrometry; Naphthalene; Pyrolysis; Wood; natural organic matter; organic carbon; 13C NMR; Analytical; Characterisation; FTIR; MSSV; algal bloom; analytical method; dissolved organic carbon; FTIR spectroscopy; gas chromatography; hydrophobicity; molecular analysis; nuclear magnetic resonance; phenol; pyrolysis; reservoir; alga; aquatic environment; aromatization; article; carbon nuclear magnetic resonance; chemical analysis; chemical structure; geochemistry; hydrophobicity; infrared spectroscopy; mass fragmentography; priority journal; pyrolysis; quantitative analysis; water supply; Organic carbon</t>
  </si>
  <si>
    <t>2-s2.0-77952488328</t>
  </si>
  <si>
    <t>Wang L.C.; Zhang K.; Di L.Q.; Liu R.; Wu H.</t>
  </si>
  <si>
    <t>Wang, Ling Chong (37018806700); Zhang, Kun (55475051600); Di, Liu Qing (8429530200); Liu, Rui (56510604400); Wu, Hao (56518471300)</t>
  </si>
  <si>
    <t>37018806700; 55475051600; 8429530200; 56510604400; 56518471300</t>
  </si>
  <si>
    <t>Isolation and structural elucidation of novel homogenous polysaccharide from Mactra veneriformis</t>
  </si>
  <si>
    <t>10.1016/j.carbpol.2011.05.052</t>
  </si>
  <si>
    <t>https://www.scopus.com/inward/record.uri?eid=2-s2.0-79960562303&amp;doi=10.1016%2fj.carbpol.2011.05.052&amp;partnerID=40&amp;md5=89105af3479746aaefb9af9d3a11aa7d</t>
  </si>
  <si>
    <t>College of Pharmacy, Nanjing University of Traditional Chinese Medicine, Nanjing 210029, No. 282, Hanzhong Road, China</t>
  </si>
  <si>
    <t>Wang L.C., College of Pharmacy, Nanjing University of Traditional Chinese Medicine, Nanjing 210029, No. 282, Hanzhong Road, China; Zhang K., College of Pharmacy, Nanjing University of Traditional Chinese Medicine, Nanjing 210029, No. 282, Hanzhong Road, China; Di L.Q., College of Pharmacy, Nanjing University of Traditional Chinese Medicine, Nanjing 210029, No. 282, Hanzhong Road, China; Liu R., College of Pharmacy, Nanjing University of Traditional Chinese Medicine, Nanjing 210029, No. 282, Hanzhong Road, China; Wu H., College of Pharmacy, Nanjing University of Traditional Chinese Medicine, Nanjing 210029, No. 282, Hanzhong Road, China</t>
  </si>
  <si>
    <t>Crude polysaccharide, possessing immune-enhancing and anti-hyperglycemic activities, was extracted from Mactra veneriformis by water extraction and alcohol precipitation. Three homogeneous polysaccharides (MVPS-1, MVPS-2 and MVPS-3) were successfully purified from the crude polysaccharide of M. veneriformis by DEAE-cellulose column chromatography. The average molecular weights (Mw) of the three polysaccharides were 446, 426 and 452 kDa, respectively. Monosaccharide analysis indicated that the homogeneous polysaccharides contained only d-glucose residue. Fourier-transform infrared spectra (FTIR) revealed the typical characteristics of carbohydrate polymer and the typical peak of α-type glycosidic bond. The MVPS-2 was selected to characterize its absolute chemical structure by analysis of nuclear magnetic resonance (NMR) in this article. According to 1H NMR, 13C NMR and 2D-NMR analysis, MVPS-2 contains two kinds of α-linkages for the glucose residue with a ratio of 6:1. One is α-(1 → 4) and the other is α-(1 → 2) linkage. The H-H correlation spectrometry (COSY) and heteronuclear single-quantum coherence (HSQC) result showed that MVPS-2 was consisted by a repeating structure unit as [→4Glc1 → 4Glc1 → 4Glc1 → 2Glc1 → 4Glc1 → 4Glc1 → 4Glc1]n. © 2011 Elsevier Ltd All rights reserved.</t>
  </si>
  <si>
    <t>2D-NMR; Mactra veneriformis; Polysaccharide; Structure elucidation</t>
  </si>
  <si>
    <t>Mactra veneriformis; Chemical analysis; Column chromatography; Glucose; Polysaccharides; Quantum theory; Resonance; Solvent extraction; Spectroscopy; 2D-NMR; Anti-hyperglycemic activity; Average molecular weight; Carbohydrate polymers; Correlation spectrometries; D-glucose; DEAE cellulose; FTIR; Glucose residues; Glycosidic bond; Heteronuclear single-quantum coherences; Homogeneous polysaccharides; Infrared spectrum; Mactra veneriformis; Monosaccharide analysis; NMR analysis; Structural elucidation; Structure elucidation; Structure unit; Water extraction; Nuclear magnetic resonance</t>
  </si>
  <si>
    <t>2-s2.0-79960562303</t>
  </si>
  <si>
    <t>Lv G.-J.; Wu S.-B.; Lou R.</t>
  </si>
  <si>
    <t>Lv, Gao-Jin (36448810200); Wu, Shu-Bin (8426121800); Lou, Rui (26434817600)</t>
  </si>
  <si>
    <t>36448810200; 8426121800; 26434817600</t>
  </si>
  <si>
    <t>Kinetic study of the thermal decomposition of hemicellulose isolated from corn stalk</t>
  </si>
  <si>
    <t>https://www.scopus.com/inward/record.uri?eid=2-s2.0-77956090746&amp;partnerID=40&amp;md5=ffd1f947f048b87c749ef50368f5b448</t>
  </si>
  <si>
    <t>State Key Lab of Pulp and Paper Engineering, South China University of Technology, Guangzhou, Guangdong, China</t>
  </si>
  <si>
    <t>Lv G.-J., State Key Lab of Pulp and Paper Engineering, South China University of Technology, Guangzhou, Guangdong, China; Wu S.-B., State Key Lab of Pulp and Paper Engineering, South China University of Technology, Guangzhou, Guangdong, China; Lou R., State Key Lab of Pulp and Paper Engineering, South China University of Technology, Guangzhou, Guangdong, China</t>
  </si>
  <si>
    <t>In order to study the thermal decomposition characteristics of hemicellulose, a highly efficient procedure was carried out to extract hemicellulose from corn stalk. Several different sugar units were observed by 13C NMR spectra to show the presence and species of hemicellulose. Following isolation of the hemicellulose, experimental research on its thermal behavior were carried out with a thermogravimetric analyzer under inert atmosphere at heating rates ranging from 10 to 50°C/min, and the kinetic parameters were calculated by the Kissinger and Ozawa methods, respectively. It was found that the thermal degradation of hemicellulose mainly occurred in the temperature range 180-340°C with a final residue yield of 24% at 700°C. An increase of the heating rate could slightly increase both the temperatures at which the peak weight loss rate was observed and the maximum value of weight loss rate. The activation energy (E) and the pre-exponential factor (lnA) obtained by the Kissinger and Ozawa methods were 213.3kJ mol-1, 211.6kJ mol-1 and 46.2min-1, 45.9min-1, respectively. Even though the data showed little difference, the fitting degree of the Ozawa method was better than that of the Kissinger method. The experimental results and kinetic parameters may provide useful data for effective design and improvement of thermochemical conversion units.</t>
  </si>
  <si>
    <t>Corn stalk; Hemicellulose; Kinetics; Pyrolysis; Thermogravimetry</t>
  </si>
  <si>
    <t>Zea mays; Activation energy; Heating; Heating rate; Kinetic parameters; Nuclear magnetic resonance spectroscopy; Pyrolysis; Sugar (sucrose); Thermogravimetric analysis; Corn stalk; Experimental research; Fitting degree; Hemicellulose; Inert atmospheres; Kinetic study; Kissinger; Kissinger methods; Maximum values; NMR spectrum; Ozawa method; Preexponential factor; Sugar units; Temperature range; Thermal behaviors; Thermal decompositions; Thermal degradations; Thermochemical Conversion; Thermogravimetric analyzers; Thermogravimetry; Weight loss rates; Cellulose</t>
  </si>
  <si>
    <t>2-s2.0-77956090746</t>
  </si>
  <si>
    <t>Yang Y.; Shu L.; Wang X.; Xing B.; Tao S.</t>
  </si>
  <si>
    <t>Yang, Yu (7409382720); Shu, Liang (57209290188); Wang, Xilong (14623474800); Xing, Baoshan (7005212004); Tao, Shu (7202041928)</t>
  </si>
  <si>
    <t>7409382720; 57209290188; 14623474800; 7005212004; 7202041928</t>
  </si>
  <si>
    <t>Effects of composition and domain arrangement of biopolymer components of soil organic matter on the bioavailability of phenanthrene</t>
  </si>
  <si>
    <t>Environmental Science and Technology</t>
  </si>
  <si>
    <t>10.1021/es903586v</t>
  </si>
  <si>
    <t>https://www.scopus.com/inward/record.uri?eid=2-s2.0-77951876874&amp;doi=10.1021%2fes903586v&amp;partnerID=40&amp;md5=8a3d4f6e893d22b039997d79c2be5812</t>
  </si>
  <si>
    <t>Laboratory for Earth Surface Processes, College of Urban and Environmental Sciences, Peking University, Beijing 100871, China; Department of Plant, Soil and Insect Sciences, University of Massachusetts, Stockbridge Hall, Amherst, MA 01003, United States</t>
  </si>
  <si>
    <t>Yang Y., Laboratory for Earth Surface Processes, College of Urban and Environmental Sciences, Peking University, Beijing 100871, China; Shu L., Laboratory for Earth Surface Processes, College of Urban and Environmental Sciences, Peking University, Beijing 100871, China; Wang X., Laboratory for Earth Surface Processes, College of Urban and Environmental Sciences, Peking University, Beijing 100871, China; Xing B., Department of Plant, Soil and Insect Sciences, University of Massachusetts, Stockbridge Hall, Amherst, MA 01003, United States; Tao S., Laboratory for Earth Surface Processes, College of Urban and Environmental Sciences, Peking University, Beijing 100871, China, Department of Plant, Soil and Insect Sciences, University of Massachusetts, Stockbridge Hall, Amherst, MA 01003, United States</t>
  </si>
  <si>
    <t>Bioavailability of hydrophobic organic compounds (HOCs) is an important factor affecting their fate in the environment. Molecular-level HOC-soil organic matter (SOM) interactions and associated impacts on its bioavailability were investigated in this study. Our results showed that, phenanthrene (PHE) was mainly sequestrated in aromatic domains of lignin, as indicated by liquid-state 1H-13C heteronuclear multiple quantum coherence (HMQC) NMR along with solid-state 13C NMR data and information on surface domain distribution of this biopolymer as shown by its X-ray photoelectron spectroscopic data. Here, surface domain distribution was defined as the relative abundance of sorption domains at the surfaces versus that in the bulky biopolymer particles and their spatial positions. Wax had much higher sorption for PHE than cellulose, but no striking difference in degradability of wax- and cellulose-sorbed PHE was observed, which can be ascribed to much more hydrophobic surface of wax relative to that of cellulose, making it more favorable for bacteria PYR-1 attachment. This work highlighted the joint effects of functionalities and surface domain distribution of SOM on bioavailability of HOCs (e.g., PHE). © 2010 American Chemical Society.</t>
  </si>
  <si>
    <t>Anthracenes; Biochemistry; Cellulose; Esca; Mechanical Properties; Organic Compounds; Quantum Chemistry; Soil; Sorption; Surface Properties; Water Repellence; X Ray Spectroscopy; Adsorption; Biological Availability; Biopolymers; Cellulose; Environmental Monitoring; Kinetics; Magnetic Resonance Spectroscopy; Organic Chemicals; Phenanthrenes; Photoelectron Spectroscopy; Quality Control; Soil; Surface Properties; Waxes; Anthracene; Biogeochemistry; Biological materials; Biomolecules; Cellulose; Hydrophobicity; Organic compounds; Quantum theory; Soils; Sorption; Strength of materials; Surface chemistry; X ray photoelectron spectroscopy; biopolymer; carbon 13; cellulose; lignin; phenanthrene; proton; soil organic matter; wax; Degradability; Heteronuclear multiple quantum coherences; Hydrophobic organic compound; Hydrophobic surfaces; Joint effect; Liquid state; Molecular levels; NMR data; Relative abundance; Soil organic matters; Spatial positions; Spectroscopic data; Surface domains; X-ray photoelectrons; bioavailability; cellulose; environmental fate; hydrophobicity; lignin; molecular analysis; phenanthrene; polymer; soil organic matter; article; bioavailability; bioremediation; degradation; degradation kinetics; heteronuclear multiple quantum coherence; hydrophobicity; nuclear magnetic resonance; soil analysis; soil pollutant; X ray; X ray photoelectron spectroscopy; Biochemistry</t>
  </si>
  <si>
    <t>2-s2.0-77951876874</t>
  </si>
  <si>
    <t>Spaccini R.; Piccolo A.</t>
  </si>
  <si>
    <t>Spaccini, Riccardo (57201843964); Piccolo, Alessandro (7005241141)</t>
  </si>
  <si>
    <t>57201843964; 7005241141</t>
  </si>
  <si>
    <t>Spectroscopic characterization of compost at different maturity stages</t>
  </si>
  <si>
    <t>Clean - Soil, Air, Water</t>
  </si>
  <si>
    <t>10.1002/clen.200720012</t>
  </si>
  <si>
    <t>https://www.scopus.com/inward/record.uri?eid=2-s2.0-62349119003&amp;doi=10.1002%2fclen.200720012&amp;partnerID=40&amp;md5=138ff771c582767822eafb5ad9ae381e</t>
  </si>
  <si>
    <t>Dipartimento Scienze del Suolo della Pianta dell'Ambiente e delle Produzioni Animali, Università di Napoli Federico II, 80055 Portici, Via Università 100, Italy; Centro Interdipartimentale per la Spettroscopia di Risonanza Magnetica Nucleare (CERMANU), Portici, Italy</t>
  </si>
  <si>
    <t>Spaccini R., Dipartimento Scienze del Suolo della Pianta dell'Ambiente e delle Produzioni Animali, Università di Napoli Federico II, 80055 Portici, Via Università 100, Italy; Piccolo A., Dipartimento Scienze del Suolo della Pianta dell'Ambiente e delle Produzioni Animali, Università di Napoli Federico II, 80055 Portici, Via Università 100, Italy, Centro Interdipartimentale per la Spettroscopia di Risonanza Magnetica Nucleare (CERMANU), Portici, Italy</t>
  </si>
  <si>
    <t>We studied the physicochemical and molecular changes of compost during its maturation within 60, 90, and 150 days after the composting process. Moreover, the changes were also studied in compost residues after sequential removal of lipidic compounds. Infrared DRIFT spectrometry and 13C-CPMAS-NMR spectroscopy indicate that the molecular composition of compost changes dramatically during the stabilization period. The most decomposable components, mainly represented by bioavailable lipidic and peptidic structures, were progressively mineralized passing from 60 days to longer periods of compost stabilization. At increasing maturity stages, the composition of organic matter underwent a progressive enrichment in stable hydrophobic and ligno-cellulosic material. The sequential extraction of lipidic compounds allowed an improved characterization of substrates and confirmed the outlined progressive transformation of compost. Compost may well be chosen on the basis of selected characteristics for environmental applications. © 2008 Wiley-VCH Verlag GmbH &amp; Co. KGaA, Weinheim.</t>
  </si>
  <si>
    <t>&lt;sup&gt;13&lt;/sup&gt;C-CPMAS-NMR; Compost; DRIFT; Environment; Maturity; Molecular changes; Spectroscopy</t>
  </si>
  <si>
    <t>Cellulose derivatives; Composting; Hydrophobicity; Lipids; Nuclear magnetic resonance spectroscopy; Physical chemistry; compost; decomposition; enrichment; extraction method; hydrophobicity; maturation; molecular analysis; nuclear magnetic resonance; spectrometry; stabilization</t>
  </si>
  <si>
    <t>2-s2.0-62349119003</t>
  </si>
  <si>
    <t>Wang S.; Ru B.; Lin H.; Sun W.; Luo Z.</t>
  </si>
  <si>
    <t>Wang, Shurong (7410342078); Ru, Bin (55378183900); Lin, Haizhou (55792852100); Sun, Wuxing (55655291300); Luo, Zhongyang (7401699080)</t>
  </si>
  <si>
    <t>7410342078; 55378183900; 55792852100; 55655291300; 7401699080</t>
  </si>
  <si>
    <t>Pyrolysis behaviors of four lignin polymers isolated from the same pine wood</t>
  </si>
  <si>
    <t>10.1016/j.biortech.2015.01.127</t>
  </si>
  <si>
    <t>https://www.scopus.com/inward/record.uri?eid=2-s2.0-84922676404&amp;doi=10.1016%2fj.biortech.2015.01.127&amp;partnerID=40&amp;md5=2b631672965250d790e1811d4a8adda8</t>
  </si>
  <si>
    <t>State Key Laboratory of Clean Energy Utilization, Zhejiang University, Hangzhou, 310027, China</t>
  </si>
  <si>
    <t>Wang S., State Key Laboratory of Clean Energy Utilization, Zhejiang University, Hangzhou, 310027, China; Ru B., State Key Laboratory of Clean Energy Utilization, Zhejiang University, Hangzhou, 310027, China; Lin H., State Key Laboratory of Clean Energy Utilization, Zhejiang University, Hangzhou, 310027, China; Sun W., State Key Laboratory of Clean Energy Utilization, Zhejiang University, Hangzhou, 310027, China; Luo Z., State Key Laboratory of Clean Energy Utilization, Zhejiang University, Hangzhou, 310027, China</t>
  </si>
  <si>
    <t>Four lignin polymers, alkali lignin (AL), klason lignin (KL), organosolv lignin (OL), and milled wood lignin (MWL), were isolated from the same pine wood. Structural characterization by FTIR and 13C NMR indicated that the four lignins have different structural features. Their pyrolysis behaviors were analyzed by TG-FTIR and Py-GC/MS. Thermally unstable ether bonds and side branches were well-preserved in AL and MWL, but were broken in OL and KL. Pyrolysis of AL and KL produce more phenols at low temperature by the breakage of ether bonds. AL and KL show lower activation energies in the main degradation stage, quantified by a distribution activation energy model with two linearly combined Gaussian functions. The evolution behaviors of typical gaseous products, CH4, CO2, and CO, were analyzed, and insights about the correlation between chemical structure and pyrolysis behavior were obtained. © 2015 Elsevier Ltd.</t>
  </si>
  <si>
    <t>Isolation; Kinetics; Lignin; Mechanism; Pyrolysis</t>
  </si>
  <si>
    <t>Alkali Lignins; Breaking; Lignins; Pinus; Polymers; Pyrolysis; Thermal Stability; Carbon Dioxide; Kinetics; Lignin; Magnetic Resonance Spectroscopy; Methane; Phenols; Pinus; Spectroscopy, Fourier Transform Infrared; Thermogravimetry; Wood; Activation energy; Aluminum; Carbon dioxide; Chemical activation; Chemical analysis; Cracking (chemical); Degradation; Enzyme kinetics; Ethers; Lignin; Mechanisms; Nuclear magnetic resonance spectroscopy; Polymers; Pyrolysis; Temperature; alkali; ether; lignin; polymer; carbon dioxide; lignin; methane; phenol derivative; Degradation stages; Evolution behavior; Gaussian functions; Isolation; Milled wood lignin; Structural characterization; Structural feature; Thermally unstable; activation energy; biotechnology; coniferous forest; lignin; numerical model; polymer; pyrolysis; reaction kinetics; Article; carbon nuclear magnetic resonance; chemical structure; drug isolation; infrared spectroscopy; pine; priority journal; pyrolysis; wood; chemistry; kinetics; nuclear magnetic resonance spectroscopy; pine; thermogravimetry; wood; Wood</t>
  </si>
  <si>
    <t>2-s2.0-84922676404</t>
  </si>
  <si>
    <t>Euring M.; Rühl M.; Ritter N.; Kües U.; Kharazipour A.</t>
  </si>
  <si>
    <t>Euring, Markus (36173805900); Rühl, Martin (7003689080); Ritter, Nina (16246472300); Kües, Ursula (56247644100); Kharazipour, Alireza (6602741206)</t>
  </si>
  <si>
    <t>36173805900; 7003689080; 16246472300; 56247644100; 6602741206</t>
  </si>
  <si>
    <t>Laccase mediator systems for eco-friendly production of medium-density fiberboard (MDF) on a pilot scale: Physicochemical analysis of the reaction mechanism</t>
  </si>
  <si>
    <t>Biotechnology Journal</t>
  </si>
  <si>
    <t>10.1002/biot.201100119</t>
  </si>
  <si>
    <t>https://www.scopus.com/inward/record.uri?eid=2-s2.0-80053915716&amp;doi=10.1002%2fbiot.201100119&amp;partnerID=40&amp;md5=a134196a72a48a34556fdcdba4c91d4d</t>
  </si>
  <si>
    <t>University of Göttingen, Büsgen-Institute, Division of Molecular Wood Biotechnology and Technical Mycology, Göttingen, Germany; Justus-Liebig-Universität Giessen, Institute of Food Chemistry and Food Biotechnology, Giessen, Germany</t>
  </si>
  <si>
    <t>Euring M., University of Göttingen, Büsgen-Institute, Division of Molecular Wood Biotechnology and Technical Mycology, Göttingen, Germany; Rühl M., University of Göttingen, Büsgen-Institute, Division of Molecular Wood Biotechnology and Technical Mycology, Göttingen, Germany, Justus-Liebig-Universität Giessen, Institute of Food Chemistry and Food Biotechnology, Giessen, Germany; Ritter N., University of Göttingen, Büsgen-Institute, Division of Molecular Wood Biotechnology and Technical Mycology, Göttingen, Germany; Kües U., University of Göttingen, Büsgen-Institute, Division of Molecular Wood Biotechnology and Technical Mycology, Göttingen, Germany; Kharazipour A., University of Göttingen, Büsgen-Institute, Division of Molecular Wood Biotechnology and Technical Mycology, Göttingen, Germany</t>
  </si>
  <si>
    <t>Increasing prices of petrochemical resins and possible harmful formaldehyde emissions from conventionally produced wood composites have resulted in increased interest in enzymatic binder systems as environmentally friendly alternatives for gluing lignocellulosic products. In this study, laccase mediator systems (LMSs) were used to activate lignin on wood fiber surfaces in the pilot-scale production of medium-density fiberboard (MDF) using a dry process. Three different mediators were applied: 4-hydroxybenzoic acid (HBA), 1-hydroxybenzotriazole (HBT), and acetosyringone (AS) of which HBA performed best. The mechanical properties of the manufactured boards produced with thermomechanical pulp (TMP) fibers, laccase, and HBA fulfilled all required European standards for wood-based panels. Oxygen consumption rates of the different LMSs and 13C NMR spectroscopy results for treated TMP fibers were obtained for qualitative and quantitative analysis of lignin activation. The results show that reactions were most effective within the first 30 min of incubation. Oxygen consumption was fastest and highest for the LMS using HBA. 13C NMR spectroscopy indicated the highest decrease of aromatic groups in the wood fiber lignin with this LMS. The data correlated well with the quality of the MDF. The required enzymatic reaction times allowed direct integration of the LMS into standard MDF production techniques. The results indicate that application of LMSs has a high potential for environmentally friendly MDF production. © 2011 WILEY-VCH Verlag GmbH &amp; Co. KGaA, Weinheim.</t>
  </si>
  <si>
    <t xml:space="preserve"> &lt;sup&gt;13&lt;/sup&gt;C NMR spectroscopy; Laccase mediator system; Lignin; Medium-density fiberboard; Oxygen consumption</t>
  </si>
  <si>
    <t>Activation; Deinking; Density; Fiber Boards; Laccase; Lignins; Mechanical Properties; Nuclear Magnetic Resonance; Oxygen; Quality Control; Spectroscopy; Thermomechanical Pulping; Thermomechanical Pulps; Wood Products; Acetophenones; Carbon Isotopes; Green Chemistry Technology; Laccase; Lignin; Magnetic Resonance Spectroscopy; Oxygen Consumption; Parabens; Pilot Projects; Pinus; Trametes; Triazoles; Wood; Activation analysis; Deinking; Fibers; Lignin; Mechanical properties; Nuclear magnetic resonance spectroscopy; Oxygen; Spectrum analysis; Thermomechanical pulp; Thermomechanical pulping process; Wood products; 1 hydroxybenzotriazole; 4 hydroxybenzoic acid; acetosyringone; aromatic compound; benzotriazole derivative; laccase; lignin; oxygen; unclassified drug; 4-hydroxybenzoic acids; Acetosyringone; Aromatic group; Binder systems; Direct integration; Dry process; Eco-friendly; Environmentally friendly alternatives; Environmentally-friendly; Enzymatic reaction; European Standards; Formaldehyde emission; High potential; Laccase mediator systems; Laccases; Medium density fiberboards; Oxygen consumption; Oxygen consumption rate; Physicochemical analysis; Pilot scale; Pilot-scale production; Production techniques; Qualitative and quantitative analysis; Reaction mechanism; Wood composites; Wood fiber; Wood-based panels; article; carbon nuclear magnetic resonance; controlled study; enzyme kinetics; green chemistry; mechanics; medium density fiberboard; oxygen consumption; physical chemistry; pilot study; priority journal; qualitative analysis; quantitative analysis; standard; wood; Quality control</t>
  </si>
  <si>
    <t>2-s2.0-80053915716</t>
  </si>
  <si>
    <t>Dedic D.; Sandberg T.; Iversen T.; Larsson T.; Ek M.</t>
  </si>
  <si>
    <t>Dedic, Dina (54891409800); Sandberg, Teresia (54891903000); Iversen, Tommy (7103234612); Larsson, Tomas (56350149400); Ek, Monica (7005744776)</t>
  </si>
  <si>
    <t>54891409800; 54891903000; 7103234612; 56350149400; 7005744776</t>
  </si>
  <si>
    <t>Analysis of lignin and extractives in the oak wood of the 17th century warship Vasa</t>
  </si>
  <si>
    <t>10.1515/hf-2013-0067</t>
  </si>
  <si>
    <t>https://www.scopus.com/inward/record.uri?eid=2-s2.0-84899852871&amp;doi=10.1515%2fhf-2013-0067&amp;partnerID=40&amp;md5=ac42e7c9b737c11d04a944ca46c840c5</t>
  </si>
  <si>
    <t>Department of Fibre and Polymer Technology, KTH Royal Institute of Technology, SE-100 44 Stockholm, Sweden; Innventia AB, SE-114 86 Stockholm, Sweden; Wallenberg Wood Science Center, KTH Royal Institute of Technology, SE-100 44 Stockholm, Sweden</t>
  </si>
  <si>
    <t>Dedic D., Department of Fibre and Polymer Technology, KTH Royal Institute of Technology, SE-100 44 Stockholm, Sweden; Sandberg T., Department of Fibre and Polymer Technology, KTH Royal Institute of Technology, SE-100 44 Stockholm, Sweden; Iversen T., Innventia AB, SE-114 86 Stockholm, Sweden, Wallenberg Wood Science Center, KTH Royal Institute of Technology, SE-100 44 Stockholm, Sweden; Larsson T., Innventia AB, SE-114 86 Stockholm, Sweden; Ek M., Department of Fibre and Polymer Technology, KTH Royal Institute of Technology, SE-100 44 Stockholm, Sweden</t>
  </si>
  <si>
    <t>The wood in the 17th century Swedish warship Vasa is weak. A depolymerization of the wood's cellulose has been linked to the weakening, but the chemical mechanisms are yet unclear. The objective of this study was to analyze the lignin and tannin moieties of the wood to clarify whether the depolymerization of cellulose via ongoing oxidative mechanisms is indeed the main reason for weakening the wood in the Vasa. Lignin was analyzed by solid-state nuclear magnetic resonance [cross-polarization/magic-angle spinning (CP/MAS) 13C NMR] and by means of wet chemical degradation (thioacidolysis) followed by gas chromatography-mass spectrometry (GC-MS) of the products. No differences could be observed between the Vasa samples and the reference samples that could have been ascribed to extensive lignin degradation. Wood extracts (tannins) were analyzed by matrix-assisted laser desorption ionization (MALDI) combined with time-of-flight (TOF) MS and 13C NMR spectroscopy. The wood of the Vasa contained no discernible amounts of tannins, whereas still-waterlogged Vasa wood contained ellagic acid and traces of castalagin/vescalagin and grandinin. The results indicate that the condition of lignin in the Vasa wood is similar to fresh oak and that potentially harmful tannins are not present in high amounts. Thus, oxidative degradation mechanisms are not supported as a primary route to cellulose depolymerization. © 2014 by Walter de Gruyter Berlin/Boston 2014.</t>
  </si>
  <si>
    <t>archeological wood; degradation; extraction; lignin; oak wood; oxidative degradation; tannins; thioacidolysis; Vasa</t>
  </si>
  <si>
    <t>Acidolysis; Chemical Analysis; Degradation; Extraction; Flavonoids; Gas Chromatography; Lignins; Nuclear Magnetic Resonance; Quercus; Tannins; Wood; Cellulose; Chemical analysis; Degradation; Extraction; Flavonoids; Gas chromatography; Lignin; Mass spectrometry; Nuclear magnetic resonance spectroscopy; Tannins; Warships; Gas chromatography-mass spectrometries (GC-MS); Matrix-assisted laser desorption ionization; Oak wood; Oxidative degradation; Oxidative mechanism; Solid-state nuclear magnetic resonance; Thioacidolysis; Vasa; Wood</t>
  </si>
  <si>
    <t>2-s2.0-84899852871</t>
  </si>
  <si>
    <t>Bonanomi G.; Incerti G.; Giannino F.; Mingo A.; Lanzotti V.; Mazzoleni S.</t>
  </si>
  <si>
    <t>Bonanomi, Giuliano (9635236500); Incerti, Guido (23982376300); Giannino, Francesco (16636125500); Mingo, Antonio (26534679100); Lanzotti, Virginia (7003450220); Mazzoleni, Stefano (24348390800)</t>
  </si>
  <si>
    <t>9635236500; 23982376300; 16636125500; 26534679100; 7003450220; 24348390800</t>
  </si>
  <si>
    <t>https://www.scopus.com/inward/record.uri?eid=2-s2.0-84871929041&amp;doi=10.1016%2fj.soilbio.2012.03.003&amp;partnerID=40&amp;md5=4a3b807ea57759428a8ced8fb6d827d9</t>
  </si>
  <si>
    <t>Dipartimento di Arboricoltura, Botanica e Patologia Vegetale, University of Naples Federico II, 80055 Portici, Naples, Via Università 100, Italy; Dipartimento di Ingegneria Agraria e Agronomia del Territorio, University of Naples Federico II, 80055 Portici, Naples, Via Università 100, Italy; Dipartimento di Scienza degli Alimenti, University of Naples Federico II, 80055 Portici, Naples, Via Università 100, Italy</t>
  </si>
  <si>
    <t>Bonanomi G., Dipartimento di Arboricoltura, Botanica e Patologia Vegetale, University of Naples Federico II, 80055 Portici, Naples, Via Università 100, Italy; Incerti G., Dipartimento di Arboricoltura, Botanica e Patologia Vegetale, University of Naples Federico II, 80055 Portici, Naples, Via Università 100, Italy; Giannino F., Dipartimento di Ingegneria Agraria e Agronomia del Territorio, University of Naples Federico II, 80055 Portici, Naples, Via Università 100, Italy; Mingo A., Dipartimento di Arboricoltura, Botanica e Patologia Vegetale, University of Naples Federico II, 80055 Portici, Naples, Via Università 100, Italy; Lanzotti V., Dipartimento di Scienza degli Alimenti, University of Naples Federico II, 80055 Portici, Naples, Via Università 100, Italy; Mazzoleni S., Dipartimento di Arboricoltura, Botanica e Patologia Vegetale, University of Naples Federico II, 80055 Portici, Naples, Via Università 100, Italy</t>
  </si>
  <si>
    <t>Predictions of litter decomposition rates are critical for modelling biogeochemical cycling in terrestrial ecosystems and forecasting organic carbon and nutrient stock balances. Litter quality, besides climatic conditions, is recognized as a main factor affecting decay rates and it has been traditionally assessed by the C/N and lignin/N ratios of undecomposed materials. Here, solid state 13C NMR spectroscopy and proximate chemical analysis have been used to characterize litter organic C in a litterbag experiment with 64 different litter types decomposing under controlled conditions of temperature and water content. A statistical comparative analysis provided evidence that C/N and lignin/N ratios, showing different trends of correlation with decay rates at different decomposition stages, can be used to describe the quality of undecomposed litter, but are unable to predict mass loss of already decomposed materials. A principal component regression (PCR) model based on 13C NMR spectra, fitted and cross-validated by using either two randomly selected sets of litter types, showed highly fitting predictions of observed decay rates throughout the decomposition process. The simple ratio 70-75/52-57 corresponding to O-alkyl C of carbohydrates and methoxyl C of lignin, respectively, showed the highest correlation with decay rate among different tested parameters. These findings enhance our understanding of litter quality, and improve our ability to predict decomposition dynamics. The 13C NMR-based 70-75/52-57 ratio is proposed as an alternative to C/N and lignin/N ratios for application in experimental and modelling work. © 2012 Elsevier Ltd.</t>
  </si>
  <si>
    <t>C stocks; C-cycle; Decomposition; Litter quality; Litterbag; Principal component regression; Proximate cellulose and lignin</t>
  </si>
  <si>
    <t>Carbohydrates; Decay (organic); Decomposition; Forecasting; Lignin; Principal component analysis; Quality control; C stocks; C-cycle; Litter quality; Litterbags; Principal component regression; biogeochemical cycle; carbon isotope; cellulose; decomposition; isotopic ratio; lignin; litter; nitrogen; nuclear magnetic resonance; nutrient budget; organic carbon; spectroscopy; temperature effect; terrestrial ecosystem; water content; Nuclear magnetic resonance spectroscopy</t>
  </si>
  <si>
    <t>2-s2.0-84871929041</t>
  </si>
  <si>
    <t>Dümig A.; Rumpel C.; Dignac M.-F.; Kögel-Knabner I.</t>
  </si>
  <si>
    <t>Dümig, Alexander (23491947900); Rumpel, Cornelia (7003401470); Dignac, Marie-France (6603138036); Kögel-Knabner, Ingrid (7004944025)</t>
  </si>
  <si>
    <t>23491947900; 7003401470; 6603138036; 7004944025</t>
  </si>
  <si>
    <t>The role of lignin for the δ13C signature in C4 grassland and C3 forest soils</t>
  </si>
  <si>
    <t>10.1016/j.soilbio.2012.06.018</t>
  </si>
  <si>
    <t>https://www.scopus.com/inward/record.uri?eid=2-s2.0-84869870810&amp;doi=10.1016%2fj.soilbio.2012.06.018&amp;partnerID=40&amp;md5=f6e1f5b68a9bacfc740ad10a068e3578</t>
  </si>
  <si>
    <t>Lehrstuhl für Bodenkunde, Dept. für ökologie und ökosystemmanagement, Wissenschaftszentrum Weihenstephan für Ernährung Landnutzung und Umwelt, Technische Universität München, D-85350 Freising-Weihenstephan, Germany; CNRS-INRA, Laboratoire de Biogéochimie et Ecologie des Milieux Continentaux, UMR 7618, UPMC-CNRS-UPEC-ENS-INRA-AgroParisTech, Centre INRA - Bâtiment EGER de Versailles-Grignon, F-78850 Thiverval-Grignon, France; Institute for Advanced Study, Technische Universität München, D-85748 Garching, Lichtenbergstrasse 2a, Germany</t>
  </si>
  <si>
    <t>Dümig A., Lehrstuhl für Bodenkunde, Dept. für ökologie und ökosystemmanagement, Wissenschaftszentrum Weihenstephan für Ernährung Landnutzung und Umwelt, Technische Universität München, D-85350 Freising-Weihenstephan, Germany; Rumpel C., CNRS-INRA, Laboratoire de Biogéochimie et Ecologie des Milieux Continentaux, UMR 7618, UPMC-CNRS-UPEC-ENS-INRA-AgroParisTech, Centre INRA - Bâtiment EGER de Versailles-Grignon, F-78850 Thiverval-Grignon, France; Dignac M.-F., CNRS-INRA, Laboratoire de Biogéochimie et Ecologie des Milieux Continentaux, UMR 7618, UPMC-CNRS-UPEC-ENS-INRA-AgroParisTech, Centre INRA - Bâtiment EGER de Versailles-Grignon, F-78850 Thiverval-Grignon, France; Kögel-Knabner I., Lehrstuhl für Bodenkunde, Dept. für ökologie und ökosystemmanagement, Wissenschaftszentrum Weihenstephan für Ernährung Landnutzung und Umwelt, Technische Universität München, D-85350 Freising-Weihenstephan, Germany, Institute for Advanced Study, Technische Universität München, D-85748 Garching, Lichtenbergstrasse 2a, Germany</t>
  </si>
  <si>
    <t>13C contents of organic matter are changing during decomposition of plant material and stabilization as soil organic carbon (SOC). In this context, several studies showed 13C enrichment in soil as compared to vegetation for C3 forests, whereas depletion of 13C was frequently reported for C4 grassland soil as compared to C4 vegetation. These changes were often attributed to selective preservation and/or stabilization of specific organic compounds. This study investigates if changes in the chemical composition of OC and specifically lignin may explain the observed shifts in δ 13C values from plant material to SOC. We analyzed aboveground biomass, roots and heavy organo-mineral fractions from topsoils in both, long-term stable C4 grasslands and C3 Araucaria forest situated nearby in the southern Brazilian highlands on soils with andic properties. The stable carbon isotope (12C/13C) composition was analyzed for total organic carbon (OCtot) and lignin-derived phenols. The bulk chemical composition of OC was assessed by solid-state 13C NMR spectroscopy while neutral sugar monomers were determined after acid hydrolysis. The shifts of the 13C/12C isotope signature during decomposition and stabilization (plant tissues versus soil heavy fractions) showed similar trends for VSC phenols and OCtot (13C depletion in C4 grassland soil and 13C enrichment in C3 forest soil compared to the corresponding vegetation). In this regard, the isotopic difference between roots and aboveground biomass was not relevant, but may become more important at greater soil depths. 13C depletion of VSC lignins relative to OCtot was higher in C3-biomass and C3-derived SOC compared to the C4 counterparts. As lignin contents of heavy fractions were low, in particular for those with C4 isotopic signature, the influence of lignin on OCtot δ13C values in grassland topsoils is presumably low. Rather, the presence of charred grass residues and the accumulation of alkyl C in heavy fractions as revealed by 13C NMR spectroscopy contribute to decreasing δ13C values from grass biomass to C4-derived heavy fractions. In forest topsoils, the accumulation of 13C depleted VSC lignin residues in heavy fractions counteracts the prevailing 13C enrichment of OCtot from plant biomass to heavy fractions. Nonetheless, non-lignin compounds with relatively high 13C contents like microbial-derived OC have a stronger influence on δ13C values of OCtot in forest soils than lignins or aliphatic biopolymers. The mineral-associated SOC is in a late phase of decomposition with large contributions of microbial-derived carbohydrates, but distinct structural and isotopical alterations of lignin between C4- and C3-derived heavy fractions. This may indicate different processes and/or extent of lignin (and SOM) biodegradation between C4 grassland and C3 forest resulting from other kind of decomposer communities in association with distinct types and amounts of plant input as source of SOM and thus, carbon source for microbial transformation. Our results indicate that the importance of lignin for δ13C values of OCtot was overestimated in previous studies, at least in subtropical C4 grassland and C3 forest topsoils. © 2012 Elsevier Ltd.</t>
  </si>
  <si>
    <t>&lt;sup&gt;13&lt;/sup&gt;C NMR spectroscopy; &lt;sup&gt;13&lt;/sup&gt;C/&lt;sup&gt;12&lt;/sup&gt;C; Brazil; Carbohydrates; CuO oxidation; GC/C-IRMS; Soil organic matter</t>
  </si>
  <si>
    <t>Araucaria; Biodegradation; Biogeochemistry; Biomass; Biopolymers; Carbohydrates; Carbon; Forestry; Isotopes; Lignin; Nuclear magnetic resonance spectroscopy; Organic carbon; Phenols; Soils; Tissue; Vegetation; C; Above ground biomass; Acid hydrolysis; Aliphatic biopolymers; Andic properties; AS-soils; Brazil; Bulk chemical composition; Carbon source; Chemical compositions; Decomposers; Forest soils; GC/C-IRMS; Grass biomass; Grassland soils; Heavy fraction; Isotope signatures; Isotopic signatures; Lignin contents; Lignin-derived phenol; Microbial transformation; Neutral sugar; Plant biomass; Plant inputs; Plant material; Plant tissues; Soil depth; Soil organic matters; Stable carbon isotopes; Total Organic Carbon; chemical composition; decomposition; estimation method; forest soil; grass; grassland; hydrolysis; lignin; nuclear magnetic resonance; organic carbon; soil depth; soil organic matter; stabilization; topsoil; Stabilization</t>
  </si>
  <si>
    <t>2-s2.0-84869870810</t>
  </si>
  <si>
    <t>Chen C.-Z.; Li M.-F.; Wu Y.-Y.; Sun R.-C.</t>
  </si>
  <si>
    <t>Chen, Chang-Zhou (56333638400); Li, Ming-Fei (27172271300); Wu, Yu-Ying (36775511700); Sun, Run-Cang (55661525600)</t>
  </si>
  <si>
    <t>56333638400; 27172271300; 36775511700; 55661525600</t>
  </si>
  <si>
    <t>Structural characterization of lignin extracted with alkaline hydrogen peroxide from furfural residue</t>
  </si>
  <si>
    <t>Cellulose Chemistry and Technology</t>
  </si>
  <si>
    <t>https://www.scopus.com/inward/record.uri?eid=2-s2.0-84931051339&amp;partnerID=40&amp;md5=ff9297f475e69dd8eedb688144749afb</t>
  </si>
  <si>
    <t>Beijing Key Laboratory of Lignocellulosic Chemistry, Beijing Forestry University, Beijing, 100083, China; State Key Laboratory of Pulp and Paper Engineering, South China University of Technology, Guangzhou, 510640, China</t>
  </si>
  <si>
    <t>Chen C.-Z., Beijing Key Laboratory of Lignocellulosic Chemistry, Beijing Forestry University, Beijing, 100083, China; Li M.-F., Beijing Key Laboratory of Lignocellulosic Chemistry, Beijing Forestry University, Beijing, 100083, China; Wu Y.-Y., Beijing Key Laboratory of Lignocellulosic Chemistry, Beijing Forestry University, Beijing, 100083, China; Sun R.-C., Beijing Key Laboratory of Lignocellulosic Chemistry, Beijing Forestry University, Beijing, 100083, China, State Key Laboratory of Pulp and Paper Engineering, South China University of Technology, Guangzhou, 510640, China</t>
  </si>
  <si>
    <t>Lignin from furfural residue was extracted with alkaline hydrogen peroxide at different temperatures and times. The structural features of lignins were characterized by elemental analysis, GPC, FT-∗R, ∗H NMR, 13C NMR and Py-GC/MS. Results showed that the yield of lignin increased with the increase of reaction time and temperature. The maximum lignin yield of 41.4% (corresponding to the original lignin) was achieved by extraction at 80 °C for 3 h. The average-molecular weight (Mw) of the extracted lignins (780-850) was about 1/4 of that of the MWL (milled wood lignin) of furfural residue (2890), which indicated a severe degradation of furfural residue lignin under the treatment. Py-GC/MS analysis indicated that the major unit in lignins was p-hydroxycinnamyl (H), together with lower amounts of syringyl (S) and guaiacyl (G) units. The relative molar content of the H unit in the extracted lignins increased, as compared to MWL.</t>
  </si>
  <si>
    <t>Alkaline hydrogen peroxide; Furfural residue; Lignin; Py-GC/MS</t>
  </si>
  <si>
    <t>Extraction; Hydrogen Peroxide; Lignins; Aldehydes; Chemical analysis; Furfural; Hydrogen peroxide; Oxidation; Peroxides; Wood; Average molecular weight; Furfural residues; Milled wood lignin; Molar content; Py-GC/MS; Structural characterization; Structural feature; Syringyl; Lignin</t>
  </si>
  <si>
    <t>2-s2.0-84931051339</t>
  </si>
  <si>
    <t>Santos, Ricardo Balleirini (39062156100); Treasure, Trevor (36816651900); Min, Douyong (37112657600); Jameel, Hasan (7003576564); Phillips, Richard (24833498100); Chang, Hou-Min (7407523681)</t>
  </si>
  <si>
    <t>Enzymatic hydrolysis efficiency and ethanol production cost from a raw material standpoint</t>
  </si>
  <si>
    <t>2011 TAPPI PEERS Conference</t>
  </si>
  <si>
    <t>https://www.scopus.com/inward/record.uri?eid=2-s2.0-84858321768&amp;partnerID=40&amp;md5=6c3f22673e96e34a889af4069ad2a698</t>
  </si>
  <si>
    <t>Santos R.B., Department of Forest Biomaterials, North Carolina State University, Raleigh, NC 27695-8005, United States; Treasure T., Department of Forest Biomaterials, North Carolina State University, Raleigh, NC 27695-8005, United States; Min D., Department of Forest Biomaterials, North Carolina State University, Raleigh, NC 27695-8005, United States; Jameel H., Department of Forest Biomaterials, North Carolina State University, Raleigh, NC 27695-8005, United States; Phillips R., Department of Forest Biomaterials, North Carolina State University, Raleigh, NC 27695-8005, United States; Chang H.-M., Department of Forest Biomaterials, North Carolina State University, Raleigh, NC 27695-8005, United States</t>
  </si>
  <si>
    <t>In this study, the influence of various hardwood characteristics on enzymatic hydrolysis and pulping kinetics was analyzed. Important hardwood species, including three Eucalyptus species, were comprehensively characterized using quantitative 13C NMR, image analysis and fiber quality analysis. Enzymatic hydrolysis using different pretreatments was performed. Hydrolysis efficiency from all the hardwoods was then correlated to the wood composition and lignin characteristics. In the pretreatment stage the S/G ratio correlated with the delignification rate. Lignin content of pretreated wood was determined to be the most significant factor interfering with enzymatic hydrolysis efficiency. As lignin content decreased, enzymatic hydrolysis conversion increased. Between species there was a significant difference in enzymatic hydrolysis at high residual lignin contents. MER was lower for highly kraft-pretreated samples and species characteristics influence was restricted to high residual lignin content. If pretreatments target low lignin removal, (the case of most pretreatments) one should expect a high species influence on overall process economics. No wood morphological features were found to have an effect on enzymatic conversion of the pretreated wood.</t>
  </si>
  <si>
    <t xml:space="preserve"> &lt;sup&gt;13&lt;/sup&gt;C NMR; Biofuel; Enzymatic hydrolysis; Ethanol; Eucalyptus; Hardwood; Lignin; S/G</t>
  </si>
  <si>
    <t>Delignification; Efficiency; Enzymolysis; Ethanol; Eucalyptus; Fuels; Hardwoods; Lignins; Operating Costs; Raw Materials; Species Identification; Biofuels; Delignification; Efficiency; Ethanol; Hardwoods; Lignin; Enzymatic conversions; Ethanol production; Eucalyptus; Fiber quality analysis; Hardwood species; Lignin contents; Lignin removal; Morphological features; Pre-Treatment; Pre-treatments; Process economics; Residual lignins; S/G; S/G ratio; Wood composition; Enzymatic hydrolysis</t>
  </si>
  <si>
    <t>2-s2.0-84858321768</t>
  </si>
  <si>
    <t>Boeni M.; Bayer C.; Dieckow J.; Conceição P.C.; Dick D.P.; Knicker H.; Salton J.C.; Macedo M.C.M.</t>
  </si>
  <si>
    <t>Boeni, Madalena (23984239600); Bayer, Cimélio (7006114147); Dieckow, Jeferson (8864938200); Conceição, Paulo Cesar (14049697200); Dick, Deborah Pinheiro (55663936600); Knicker, Heike (7004410125); Salton, Júlio Cesar (14319342900); Macedo, Manuel Claudio Motta (7101989885)</t>
  </si>
  <si>
    <t>23984239600; 7006114147; 8864938200; 14049697200; 55663936600; 7004410125; 14319342900; 7101989885</t>
  </si>
  <si>
    <t>Agriculture, Ecosystems and Environment</t>
  </si>
  <si>
    <t>https://www.scopus.com/inward/record.uri?eid=2-s2.0-84901838200&amp;doi=10.1016%2fj.agee.2013.09.024&amp;partnerID=40&amp;md5=927a7e3ef8efdbbee5c6db3582855860</t>
  </si>
  <si>
    <t>Fundação Estadual de Pesquisa Agropecuária, Centro de Pesquisa de Sementes, CEP 98130-970, Júlio de Castilhos, RS, Rua Estação Experimental, S/N, Brazil; Departamento de Solos, Universidade Federal do Rio Grande do Sul, Porto Alegre, RS, Brazil; Departamento de Solos e Engenharia Agrícola, Universidade Federal do Paraná, Curitiba, PR, Brazil; Unidade Dois Vizinhos, Universidade Tecnológica Federal do Paraná, Dois Vizinhos, PR, Brazil; Instituto de Química, Universidade Federal do Rio Grande do Sul, Porto Alegre, RS, Brazil; Instituto de Recursos Naturales y Agrobiología, Consejo Superior de Investigaciones Cientificas, Sevilla, Spain; Embrapa Agropecuária Oeste, Dourados, MS, Brazil; Embrapa Gado de Corte, Campo Grande, MS, Brazil</t>
  </si>
  <si>
    <t>Boeni M., Fundação Estadual de Pesquisa Agropecuária, Centro de Pesquisa de Sementes, CEP 98130-970, Júlio de Castilhos, RS, Rua Estação Experimental, S/N, Brazil; Bayer C., Departamento de Solos, Universidade Federal do Rio Grande do Sul, Porto Alegre, RS, Brazil; Dieckow J., Departamento de Solos e Engenharia Agrícola, Universidade Federal do Paraná, Curitiba, PR, Brazil; Conceição P.C., Unidade Dois Vizinhos, Universidade Tecnológica Federal do Paraná, Dois Vizinhos, PR, Brazil; Dick D.P., Instituto de Química, Universidade Federal do Rio Grande do Sul, Porto Alegre, RS, Brazil; Knicker H., Instituto de Recursos Naturales y Agrobiología, Consejo Superior de Investigaciones Cientificas, Sevilla, Spain; Salton J.C., Embrapa Agropecuária Oeste, Dourados, MS, Brazil; Macedo M.C.M., Embrapa Gado de Corte, Campo Grande, MS, Brazil</t>
  </si>
  <si>
    <t>Integrated crop-livestock (ICL) is a promising land use system for the Brazilian Cerrado, but little is known about what this system might change in chemical composition of soil organic matter. In three long-term experiments (9-11 years old), located on Cerrado Ferralsols in Dourados, Maracaju and Campo Grande (Mato Grosso do Sul State, Brazil), we assessed the impact of continuous cropland (CC), ICL, and permanent pasture of Brachiaria decumbens (PP) on the C concentration and composition of the free light fraction (FLF), occluded light fraction (OLF) and heavy fraction (HF) of soil in the 0-5cm layer. CPMAS13C NMR spectroscopy was used to determine the percentage of alkyl, O-alkyl, aromatic and carboxyl C types. In Dourados and Maracaju, PP had the highest concentrations of organic C in whole soil and physical fractions, while ICL was intermediate and CC lowest. In Campo Grande, soil organic C concentration was similar among management systems. Distribution of organic C across physical fractions was not affected by management nor by experimental site, and on average the FLF, OLF and HF contained 7%, 26% and 67% of the total storage, respectively. Signal peaks of the four main C types appeared in all CPMAS 13C NMR spectra, but at different intensities. O-alkyl was the major C type (about 50%), carboxyl was the minor representative (generally less than 10%) and alkyl and aromatic C were intermediates. From FLF to OLF, the alkyl and aromatic C concentrations increased, possibly due to selective preservation of waxes, resins, cutin, suberin and lignin. The HF had greater O-alkyl and lower aromatic C concentrations than OLF, which might have been related to the accumulation of microbial carbohydrates on mineral surfaces of the HF. Along the sequence CC-ICL-PP, the most evident changes were greater of O-alkyl and lower alkyl C types, practically in all fractions and sites. In FLF and OLF, these changes were attributed to greater biomass input and less seed drill-induced disturbance of soil surface (lower decomposition of residues) in the PP and ICL. Additionally, in OLF, greater O-alkyl concentration in PP and ICL was attributed to physical protection of particulate organic matter derived from grass roots occluded inside soil aggregates. Our results suggest that PP and ICL systems increased or maintained soil organic C concentrations compared to CC, associated with a qualitative increase of the chemically labile O-alkyl C type which was possibly related to greater biomass addition and less soil disturbance. © 2013 Elsevier B.V.</t>
  </si>
  <si>
    <t>Physical fractionation; Sodium polytungstate; Soil use system; Spectroscopy</t>
  </si>
  <si>
    <t>Brazil; Campo Grande; Mato Grosso do Sul; Urochloa brizantha; Urochloa decumbens; aggregate stability; agricultural land; biomass; concentration (composition); decomposition; Ferralsol; mixed farming; particulate organic matter; soil aggregate; soil organic matter; spectroscopy; tungsten</t>
  </si>
  <si>
    <t>2-s2.0-84901838200</t>
  </si>
  <si>
    <t>Tambone F.; Genevini P.; D'Imporzano G.; Adani F.</t>
  </si>
  <si>
    <t>Tambone, Fulvia (6602377765); Genevini, Pierluigi (35611407700); D'Imporzano, Giuliana (24075315800); Adani, Fabrizio (6603779515)</t>
  </si>
  <si>
    <t>6602377765; 35611407700; 24075315800; 6603779515</t>
  </si>
  <si>
    <t>https://www.scopus.com/inward/record.uri?eid=2-s2.0-62649128378&amp;doi=10.1016%2fj.biortech.2009.02.012&amp;partnerID=40&amp;md5=9b765bc824d055f74f158a8a15d05cd1</t>
  </si>
  <si>
    <t>Dipartimento di Produzione Vegetale, Università degli Studi di Milano, 20133 Milano, Via Celoria 2, Italy</t>
  </si>
  <si>
    <t>Tambone F., Dipartimento di Produzione Vegetale, Università degli Studi di Milano, 20133 Milano, Via Celoria 2, Italy; Genevini P., Dipartimento di Produzione Vegetale, Università degli Studi di Milano, 20133 Milano, Via Celoria 2, Italy; D'Imporzano G., Dipartimento di Produzione Vegetale, Università degli Studi di Milano, 20133 Milano, Via Celoria 2, Italy; Adani F., Dipartimento di Produzione Vegetale, Università degli Studi di Milano, 20133 Milano, Via Celoria 2, Italy</t>
  </si>
  <si>
    <t>The transformation of organic matter during anaerobic digestion of mixtures of energetic crops, cow slurry, agro-industrial waste and organic fraction of municipal solid waste (OFMSW) was studied by analysing different samples at diverse points during the anaerobic digestion process in a full-scale plant. Both chemical (fiber analysis) and spectroscopic approaches (13C CPMAS NMR) indicated the anaerobic digestion process proceeded by degradation of more labile fraction (e.g. carbohydrate-like molecules) and concentration of more recalcitrant molecules (lignin and non-hydrolysable lipids). These modifications determined a higher degree of biological stability of digestate with respect to the starting mixture, as suggested, also, by the good correlations found between the cumulative oxygen uptake (OD20), and the sum of (cellulose + hemicellulose + cell soluble) contents of biomasses detected by fiber analysis (r = 0.99; P &lt; 0.05), and both O-alkyl-C (r = 0.98; P &lt; 0.05) and alkyl-C (r = -0.99; P &lt; 0.05) measured by 13C CPMAS NMR. © 2009 Elsevier Ltd. All rights reserved.</t>
  </si>
  <si>
    <t>&lt;sup&gt;13&lt;/sup&gt;C CPMAS NMR; Anaerobic digestion; Biological stability; Digestate; Organic matter</t>
  </si>
  <si>
    <t>Anaerobic Process; Biomass; Carbohydrates; Chemical Composition; Digestion; Effluent Treatment; Nuclear Magnetic Resonance; Organic Matter; Solid Wastes; Spectrochemical Analysis; Bacteria, Anaerobic; Cellulose; Cities; Computer Simulation; Industrial Waste; Models, Biological; Organic Chemicals; Refuse Disposal; Alkylation; Biogeochemistry; Biological materials; Biomass; Carbohydrates; Cellulose; Columns (structural); Nuclear magnetic resonance; Nuclear magnetic resonance spectroscopy; Oxygen; Solid wastes; Spectroscopic analysis; Stability; Wastewater treatment; carbohydrate; carbon; cellulose; hemicellulose; lignin; lipid; organic matter; oxygen; C CPMAS NMR; Anaerobic digestion process; Biological stability; Concentration of; Digestate; Full-scale plants; Good correlations; Higher degrees; Labile fractions; Organic fraction of municipal solid wastes; Organic fractions; Organic matter; Oxygen uptakes; anoxic conditions; assessment method; organic matter; transformation; agricultural waste; anaerobic digestion; article; biomass; carbon nuclear magnetic resonance; chemical composition; concentration (parameters); cow; crop; degradation; fiber; industrial waste; molecule; municipal solid waste; oxygen consumption; priority journal; sample; spectroscopy; Anaerobic digestion</t>
  </si>
  <si>
    <t>2-s2.0-62649128378</t>
  </si>
  <si>
    <t>Suseela V.; Tharayil N.; Xing B.; Dukes J.S.</t>
  </si>
  <si>
    <t>Suseela, Vidya (53364341300); Tharayil, Nishanth (57225813945); Xing, Baoshan (7005212004); Dukes, Jeffrey S. (7004232425)</t>
  </si>
  <si>
    <t>53364341300; 57225813945; 7005212004; 7004232425</t>
  </si>
  <si>
    <t>Labile compounds in plant litter reduce the sensitivity of decomposition to warming and altered precipitation</t>
  </si>
  <si>
    <t>10.1111/nph.12376</t>
  </si>
  <si>
    <t>https://www.scopus.com/inward/record.uri?eid=2-s2.0-84883005514&amp;doi=10.1111%2fnph.12376&amp;partnerID=40&amp;md5=1344f4adbfec278188e57ad2e1e0cc78</t>
  </si>
  <si>
    <t>Department of Forestry and Natural Resources, Purdue University, West Lafayette, IN, 47907, United States; School of Agricultural, Forest and Environmental Sciences, Clemson University, Clemson, SC, 29634, United States; Stockbridge School of Agriculture, University of Massachusetts Amherst, 01003, United States; Department of Biological Sciences, Purdue University, West Lafayette, IN, 47907, United States; Department of Biology, University of Massachusetts Boston, Boston, MA, 02125, United States</t>
  </si>
  <si>
    <t>Suseela V., Department of Forestry and Natural Resources, Purdue University, West Lafayette, IN, 47907, United States, School of Agricultural, Forest and Environmental Sciences, Clemson University, Clemson, SC, 29634, United States; Tharayil N., School of Agricultural, Forest and Environmental Sciences, Clemson University, Clemson, SC, 29634, United States; Xing B., Stockbridge School of Agriculture, University of Massachusetts Amherst, 01003, United States; Dukes J.S., Department of Forestry and Natural Resources, Purdue University, West Lafayette, IN, 47907, United States, Department of Biological Sciences, Purdue University, West Lafayette, IN, 47907, United States, Department of Biology, University of Massachusetts Boston, Boston, MA, 02125, United States</t>
  </si>
  <si>
    <t>Together, climate and litter quality strongly regulate decomposition rates. Although these two factors and their interaction have been studied across species in continent-scale experiments, few researchers have studied how labile and recalcitrant compounds interact to influence decomposition, or the climate sensitivity of decomposition, within a litter type. Over a period of 3 yr, we studied the effects of warming and altered precipitation on mass loss and compound-specific decomposition using two litter types that possessed similar heteropolymer chemistry, but different proportions of labile and recalcitrant compounds. Climate treatments immediately affected the mass loss of the more recalcitrant litter, but affected the more labile litter only after 2 yr. After 3 yr, although both litter types had lost similar amounts of mass, warming (c. 4°C) and supplemental precipitation (150% of ambient) together accelerated the degradation of alkyl-carbon and lignin only in the more recalcitrant litter, highlighting the role of initial litter quality in determining whether the chemistry of litter residues converges or diverges under different climates. Our finding that labile compounds in litter reduce the climate sensitivity of mass loss and the decomposition of recalcitrant matrix is novel. Our results highlight the potential for litter quality to regulate the effect of climatic changes on the sequestration of litter-derived carbon. © 2013 New Phytologist Trust.</t>
  </si>
  <si>
    <t>&lt;sup&gt;13&lt;/sup&gt;C NMR; Climate change; DRIFT; Japanese knotweed (Polygonum cuspidatum); Lignin; Litter decomposition; Recalcitrant</t>
  </si>
  <si>
    <t>Carbon; Carbon Cycle; Global Warming; Humic Substances; Lignin; Plant Stems; Polygonum; Rain; Temperature; 13C NMR; climate change; DRIFT; Japanese knotweed (Polygonum cuspidatum); lignin; litter decomposition; recalcitrant; carbon; lignin; rain; carbon; climate change; decomposition; leaf litter; lignin; litter; nuclear magnetic resonance; plant; precipitation quality; warming; article; carbon cycle; carbon nuclear magnetic resonance; chemistry; climate change; DRIFT; greenhouse effect; humic substance; Japanese knotweed (Polygonum cuspidatum); litter decomposition; plant stem; Polygonum; recalcitrant; temperature</t>
  </si>
  <si>
    <t>2-s2.0-84883005514</t>
  </si>
  <si>
    <t>Ono K.; Hiradate S.; Morita S.; Hirai K.</t>
  </si>
  <si>
    <t>Ono, Kenji (34572572800); Hiradate, Syuntaro (35518350600); Morita, Sayaka (8655134200); Hirai, Keizo (23993561300)</t>
  </si>
  <si>
    <t>34572572800; 35518350600; 8655134200; 23993561300</t>
  </si>
  <si>
    <t>https://www.scopus.com/inward/record.uri?eid=2-s2.0-84874704574&amp;doi=10.1007%2fs10533-011-9682-z&amp;partnerID=40&amp;md5=19aeb015ebbd3095fe58169ea59257c4</t>
  </si>
  <si>
    <t>Tohoku Research Center, Forestry and Forest Products Research Institute, Morioka, Iwate 020-0123, 92-25, Shimokuriyagawa, Japan; National Institute for Agro-Environmental Sciences, Tsukuba, Ibaraki 305-8604, 3-1-3 Kan-nondai, Japan</t>
  </si>
  <si>
    <t>Ono K., Tohoku Research Center, Forestry and Forest Products Research Institute, Morioka, Iwate 020-0123, 92-25, Shimokuriyagawa, Japan; Hiradate S., National Institute for Agro-Environmental Sciences, Tsukuba, Ibaraki 305-8604, 3-1-3 Kan-nondai, Japan; Morita S., National Institute for Agro-Environmental Sciences, Tsukuba, Ibaraki 305-8604, 3-1-3 Kan-nondai, Japan; Hirai K., Tohoku Research Center, Forestry and Forest Products Research Institute, Morioka, Iwate 020-0123, 92-25, Shimokuriyagawa, Japan</t>
  </si>
  <si>
    <t>Carbon dynamics during litter decomposition have been described in a variety of forest ecosystems and provided insights into carbon flow in soils. To quantitatively assess how decomposition processes vary between litter types, solid-state 13C cross-polarization and magic-angle spinning nuclear magnetic resonance (CPMAS NMR) technique was applied to analyze conifer (cedar, cypress) and hardwood (chinquapin, beech, oak, birch) litter which had degraded during a 3 year litterbag experiment throughout Japan. The results were used to identify compositional changes and estimate decomposition constants (k values) in exponential equations. Total litter and carbon type mass losses during decomposition varied significantly between litter types, being affected by the initial physicochemical litter quality. Concomitant increases and decreases in carbonyl and O/N-alkyl C compositions, respectively, were observed for all litter types, but aromatic and aliphatic C dynamics were less consistent. In hardwoods, [aromatic/aliphatic C ratio] was generally stable during decomposition, suggesting that, in hardwoods, the decomposabilities of aromatic and aliphatic C were similar. In the conifers, an increasing [aromatic/aliphatic C ratio] during decomposition suggested that aromatic C was more recalcitrant than aliphatic C. These results suggest that different decomposition processes between litter types might be related to different aromatic and aliphatic C behaviors, as affected by lignin stability and lipid leachability and biosynthesis. Variations in the k values for total litter and carbon types were not obvious between litter types, although the mass loss patterns differed significantly. The k values estimated in this study may contribute to predictions of soil carbon dynamics and the validation of carbon compartment models in forest ecosystems. © 2011 Springer Science+Business Media B.V.</t>
  </si>
  <si>
    <t>C dynamics; Decomposition constants (k values); Litterbag experiment; Remaining mass</t>
  </si>
  <si>
    <t>Japan; Chrysolepis; Coniferophyta; Cupressus; Fagus; carbon isotope; carbonyl compound; community composition; coniferous tree; deciduous tree; decomposition; forest ecosystem; leaching; lignin; lipid; litter; nuclear magnetic resonance; physicochemical property; polarization; potassium; soil carbon; soil organic matter; soil type</t>
  </si>
  <si>
    <t>2-s2.0-84874704574</t>
  </si>
  <si>
    <t>Clemente J.S.; Gregorich E.G.; Simpson A.J.; Kumar R.; Courtier-Murias D.; Simpson M.J.</t>
  </si>
  <si>
    <t>Clemente, Joyce S. (7006065926); Gregorich, Edward G. (7004740684); Simpson, Andŕ J. (7402780400); Kumar, Rajeev (57223986137); Courtier-Murias, Denis (23395669100); Simpson, Myrna J. (7202043362)</t>
  </si>
  <si>
    <t>7006065926; 7004740684; 7402780400; 57223986137; 23395669100; 7202043362</t>
  </si>
  <si>
    <t>Comparison of nuclear magnetic resonance methods for the analysis of organic matter composition from soil density and particle fractions</t>
  </si>
  <si>
    <t>Environmental Chemistry</t>
  </si>
  <si>
    <t>10.1071/EN11096</t>
  </si>
  <si>
    <t>https://www.scopus.com/inward/record.uri?eid=2-s2.0-84863393676&amp;doi=10.1071%2fEN11096&amp;partnerID=40&amp;md5=e693bc7c8886ed68af5729c7aaf5c682</t>
  </si>
  <si>
    <t>Department of Chemistry, University of Toronto, 1265 Military Trail, Toronto, ON M1C 1A4, Canada; Agriculture and Agri-food Canada, Central Experimental Farm, Ottawa, ON K1A 0C6, Canada; Bruker BioSpin Ltd., Milton, ON L9T 1Y6, 555 Steeles Avenue East, Canada</t>
  </si>
  <si>
    <t>Clemente J.S., Department of Chemistry, University of Toronto, 1265 Military Trail, Toronto, ON M1C 1A4, Canada; Gregorich E.G., Agriculture and Agri-food Canada, Central Experimental Farm, Ottawa, ON K1A 0C6, Canada; Simpson A.J., Department of Chemistry, University of Toronto, 1265 Military Trail, Toronto, ON M1C 1A4, Canada; Kumar R., Bruker BioSpin Ltd., Milton, ON L9T 1Y6, 555 Steeles Avenue East, Canada; Courtier-Murias D., Department of Chemistry, University of Toronto, 1265 Military Trail, Toronto, ON M1C 1A4, Canada; Simpson M.J., Department of Chemistry, University of Toronto, 1265 Military Trail, Toronto, ON M1C 1A4, Canada</t>
  </si>
  <si>
    <t>Organic matter (OM) associated with fine soil fractions is hypothesised to be protected from complete biodegradation by soil microbes. It is therefore important to understand the structure and stage of decomposition of OM associated with various soil fractions. Solid-state 13C nuclear magnetic resonance (NMR) spectroscopy has been used extensively to investigate the OM composition of soils and soil fractions. Solution-state 1H NMR spectroscopy has not been used as much but is an emerging tool for analysing soil OM because 1H NMR spectra are often better resolved and provide information that complements the structural information obtained from solid-state 13C NMR experiments. This study compares one-dimensional solution-state 1H NMR and solid-state 13C NMR methods for assessing the degradation and composition of OM in three different soils, and their light and clay-size fractions. The alkyl/O-alkyl degradation parameter was consistent across all NMR methods and showed that OM associated with clay-size fractions were at more advanced stages of degradation as compared to that in light density soil fractions. Solution-state 1H and diffusion edited (DE) 1H NMR results showed the presence of high concentrations of microbial-derived peptidoglycan and peptide side-chains in clay-sized fractions. Lignin was also identified in clay-sized fractions using solid-state 13C and solution-state 1H NMR techniques. The combination of solid-state 13C and solution-state 1H NMR methods provides a more detailed analysis of OM composition and thereby facilitates a better understanding of the fate and preservation of OM in soil. © 2012 CSIRO.</t>
  </si>
  <si>
    <t xml:space="preserve">clay-size fraction; H NMR; light density fraction; microbial-derived organic matter; plant-derived organic matter; solid-state &lt;sup&gt;13&lt;/sup&gt;C NMR; solution-state &lt;sup&gt;1&lt;/sup&gt; </t>
  </si>
  <si>
    <t>biodegradation; chemical composition; comparative study; decomposition; diffusion; fractionation; nuclear magnetic resonance; particulate matter; soil degradation; soil microorganism; soil organic matter; spectroscopy</t>
  </si>
  <si>
    <t>2-s2.0-84863393676</t>
  </si>
  <si>
    <t>Simpson M.J.; Otto A.; Feng X.</t>
  </si>
  <si>
    <t>Simpson, Myrna J. (7202043362); Otto, Angelika (7103311420); Feng, Xiaojuan (8955312300)</t>
  </si>
  <si>
    <t>7202043362; 7103311420; 8955312300</t>
  </si>
  <si>
    <t>Comparison of solid-state carbon-13 nuclear magnetic resonance and organic matter biomarkers for assessing soil organic matter degradation</t>
  </si>
  <si>
    <t>10.2136/sssaj2007.0045</t>
  </si>
  <si>
    <t>https://www.scopus.com/inward/record.uri?eid=2-s2.0-38349098511&amp;doi=10.2136%2fsssaj2007.0045&amp;partnerID=40&amp;md5=0375e82df5fa224e9f8a14bac3cd3170</t>
  </si>
  <si>
    <t>Dep. of Physical and Environmental Sciences, Univ. of Toronto, Toronto, ON M1C 1A4, 1265 Military Trail, Canada; Forschungsinstitut Senckenberg, Sektion Paläobotanik, D-60325 Frankfurt/Main, Senckenberganlage 25, Germany</t>
  </si>
  <si>
    <t>Simpson M.J., Dep. of Physical and Environmental Sciences, Univ. of Toronto, Toronto, ON M1C 1A4, 1265 Military Trail, Canada; Otto A., Dep. of Physical and Environmental Sciences, Univ. of Toronto, Toronto, ON M1C 1A4, 1265 Military Trail, Canada, Forschungsinstitut Senckenberg, Sektion Paläobotanik, D-60325 Frankfurt/Main, Senckenberganlage 25, Germany; Feng X., Dep. of Physical and Environmental Sciences, Univ. of Toronto, Toronto, ON M1C 1A4, 1265 Military Trail, Canada</t>
  </si>
  <si>
    <t>Soil organic matter (SOM) is a heterogeneous mixture of compounds that are derived from a number of sources. Therefore, trying to assess the stage of SOM alteration is challenging. Recently, our research has proposed a number of degradation parameters based on the measurement of SOM biomarkers. These biomarkers, which can be attributed to a specific organism source and the stage of alteration (oxidation) of a compound can provide information regarding the stage and rate of SOM degradation. The previously developed biomarker ratios for assessing SOM degradation have not been tested with degradation parameters derived from other molecular methods. This study investigates the use of solid-state 13C nuclear magnetic resonance (NMR) and organic matter biomarker methods for the assessment of SOM degradation in four soils from Western Canada. Total solvent extraction was used to isolate free lipids, base hydrolysis was used to extract bound lipids, and copper (II) oxide (CuO) oxidation was used to liberate lignin monomers and dimers from the soil. The presence of plant sterols and their oxidative degradation products facilitated the analysis of SOM alteration. Cutin and suberin degradation parameters were applied to study the relative amounts of suberin versus cutin inputs into soil as well as the stage of cutin and suberin degradation. The extent of oxidation for lignin-derived compounds was also tabulated. The trends observed by solid-state 13C NMR (alkyl/O-alkyl ratios) were consistent with those found with the biomarker techniques, however, it should be noted that the biomarker methods provide detailed information on specific compounds whereas solid-state 13C NMR only provides information on the "bulk" structure of SOM. Because only a small portion of SOM components are amenable to analysis by biomarker methods, it is advantageous to use these methods in tandem with solid-state 13C NMR spectroscopy and other molecular techniques when investigating SOM sources and biogeochemistry. © Soil Science Society of America. All rights reserved.</t>
  </si>
  <si>
    <t>Canada; North America; Biological materials; Biomarkers; Degradation; Nuclear magnetic resonance spectroscopy; Soil surveys; Biological materials; Biomarkers; Degradation; Nuclear magnetic resonance spectroscopy; assessment method; biomarker; carbon isotope; comparative study; nuclear magnetic resonance; organic matter; soil organic matter; solid; Degradation parameters; Molecular techniques; Soil surveys</t>
  </si>
  <si>
    <t>2-s2.0-38349098511</t>
  </si>
  <si>
    <t>Sanderman J.; Maddern T.; Baldock J.</t>
  </si>
  <si>
    <t>Sanderman, Jonathan (8735773200); Maddern, Todd (57220218622); Baldock, Jeffrey (7003626351)</t>
  </si>
  <si>
    <t>8735773200; 57220218622; 7003626351</t>
  </si>
  <si>
    <t>Similar composition but differential stability of mineral retained organic matter across four classes of clay minerals</t>
  </si>
  <si>
    <t>10.1007/s10533-014-0009-8</t>
  </si>
  <si>
    <t>https://www.scopus.com/inward/record.uri?eid=2-s2.0-84918825684&amp;doi=10.1007%2fs10533-014-0009-8&amp;partnerID=40&amp;md5=eb1adc3d07bea107eb8e83721fd81110</t>
  </si>
  <si>
    <t>CSIRO Division of Land and Water, Urrbrae, 5064, SA, Australia; CSIRO Sustainable Agriculture National Research Flagship, PMB 2, Glen Osmond, 5064, SA, Australia</t>
  </si>
  <si>
    <t>Sanderman J., CSIRO Division of Land and Water, Urrbrae, 5064, SA, Australia, CSIRO Sustainable Agriculture National Research Flagship, PMB 2, Glen Osmond, 5064, SA, Australia; Maddern T., CSIRO Division of Land and Water, Urrbrae, 5064, SA, Australia; Baldock J., CSIRO Division of Land and Water, Urrbrae, 5064, SA, Australia, CSIRO Sustainable Agriculture National Research Flagship, PMB 2, Glen Osmond, 5064, SA, Australia</t>
  </si>
  <si>
    <t>Adsorption of dissolved organic compounds onto mineral surfaces is increasingly recognized as a significant, if not dominant, carbon stabilisation mechanism in many soils. By utilising carbon-13 enriched dissolved organic carbon (DOC) source materials in a repeated leaching-sorption-incubation study, we show here that the biochemical composition of mineral-retained organic matter (OM) is similar across four different classes of clay minerals but the quantity and stability of this OM is both a function of source material and clay mineralogy. Three to eight times as much carbon was retained on a mass basis when the same amount of DOC derived from eucalyptus versus wheat litter was applied, and the retained wheat-derived OM was up to 2.4 times more degradable than that of the eucalyptus source. For both litter types, carbon retention across the clay types was not significantly different; whereas, the stability of the retained OM was different but depended on which litter extract had been applied. The wheat-derived DOC was more stable when retained by allophane and oxides than by illite and smectite. Solid-state 13C NMR spectroscopic results indicated that despite large compositional differences in both source litter and resultant DOC, the composition of the mineral-retained OM was similar across clay classes with lignin-derived aromatic and carboxylic compounds dominating. Differences in the amount of carbon retained were related to differences in the proportions of aromatic, phenolic and carboxylic C in the DOC produced from the two litter sources. Differences in the stability across the clay classes were correlated with the abundance of metals and short-range ordered minerals. These results suggest that whenever reactive mineral surfaces and metals are present in a soil, a similar form of relatively unaltered litter derived OM can be adsorbed but that the longer term stability of sorbed OM, and thus in situ composition, will be a function of the mineralogy (reactivity) of the specific minerals involved in the binding process. © 2014, Springer International Publishing Switzerland.</t>
  </si>
  <si>
    <t>Adsorption; Carbon sequestration; Clay mineralogy; Decomposition; Metals; Nuclear magnetic spectroscopy; Soil carbon</t>
  </si>
  <si>
    <t>Eucalyptus; Triticum aestivum</t>
  </si>
  <si>
    <t>2-s2.0-84918825684</t>
  </si>
  <si>
    <t>Kovaleva N.O.; Kovalev I.V.</t>
  </si>
  <si>
    <t>Kovaleva, N.O. (7101643630); Kovalev, I.V. (57201750669)</t>
  </si>
  <si>
    <t>7101643630; 57201750669</t>
  </si>
  <si>
    <t>Transformation of lignin in surface and buried soils of mountainous landscapes</t>
  </si>
  <si>
    <t>Eurasian Soil Science</t>
  </si>
  <si>
    <t>10.1134/S1064229309110106</t>
  </si>
  <si>
    <t>https://www.scopus.com/inward/record.uri?eid=2-s2.0-70450252343&amp;doi=10.1134%2fS1064229309110106&amp;partnerID=40&amp;md5=a81c8cc48930b5a657b1ebd7332b28ce</t>
  </si>
  <si>
    <t>Institute of Ecological Soil Science, Moscow State University, Moscow 119991, Russian Federation; Faculty of Soil Science, Moscow State University, Moscow 119991, Russian Federation</t>
  </si>
  <si>
    <t>Kovaleva N.O., Institute of Ecological Soil Science, Moscow State University, Moscow 119991, Russian Federation; Kovalev I.V., Faculty of Soil Science, Moscow State University, Moscow 119991, Russian Federation</t>
  </si>
  <si>
    <t>The content and composition of the lignin phenols in plants and soils of vertical natural zones were studied in the Northern Caucasus region and Northwestern Tien Shan. Three types of lignin transformation were revealed: steppe, forest, and meadow ones. It was shown that the degree of oxidation of the biopolymer during the transformation of organic matter increased when going from the living plant tissues to humic acids in surface and buried soils. The portion of lignin fragments remained unchanged during the biopolymer transformation in the following series: plant tissues-falloff-litter-soil-humic acids-buried humic acids. It was also shown that the biochemical composition of the plants had a decisive effect on the structure of the humic acids in the soils. The quantitative analysis of the lignin phenols and the 13C NMR spectroscopy proved that the lignin in higher plants was involved in the formation of specific compounds of soil humus, including aliphatic and aromatic molecular fragments. The first analysis of the lignin content and composition in buried soils of different ages was performed, and an increase in the degree of oxidation of the lignin structures was revealed in the soil chronoseries. It was proposed to use the proportions of lignin phenols in surface and buried soils as diagnostic criteria of the vegetation types in different epochs. © 2009 Pleiades Publishing, Ltd.</t>
  </si>
  <si>
    <t>Asia; Caucasus; Eurasia; Tien Shan; Embryophyta; Biological materials; Biomolecules; Chemical analysis; Histology; Lignin; Nuclear magnetic resonance spectroscopy; Organic acids; Oxidation; Phenols; Biochemical composition; Caucasus; Degree of oxidations; Higher plants; Humic acid; In-plants; Lignin contents; Lignin fragments; Lignin structure; Molecular fragments; NMR spectroscopy; Organic matter; Plant tissues; Quantitative analysis; Soil humus; Vegetation type; biochemical composition; humic acid; leaf litter; lignin; oxidation; paleosol; soil organic matter; Soils</t>
  </si>
  <si>
    <t>2-s2.0-70450252343</t>
  </si>
  <si>
    <t>Baumann K.; Sanaullah M.; Chabbi A.; Dignac M.-F.; Bardoux G.; Steffens M.; Kögel-Knabner I.; Rumpel C.</t>
  </si>
  <si>
    <t>Baumann, Karen (9639523600); Sanaullah, Muhammad (26666301300); Chabbi, Abad (6602307257); Dignac, Marie-France (6603138036); Bardoux, Gérard (6508335532); Steffens, Markus (23391143800); Kögel-Knabner, Ingrid (7004944025); Rumpel, Cornelia (7003401470)</t>
  </si>
  <si>
    <t>9639523600; 26666301300; 6602307257; 6603138036; 6508335532; 23391143800; 7004944025; 7003401470</t>
  </si>
  <si>
    <t>Changes in litter chemistry and soil lignin signature during decomposition and stabilisation of 13C labelled wheat roots in three subsoil horizons</t>
  </si>
  <si>
    <t>10.1016/j.soilbio.2013.07.012</t>
  </si>
  <si>
    <t>https://www.scopus.com/inward/record.uri?eid=2-s2.0-84883710646&amp;doi=10.1016%2fj.soilbio.2013.07.012&amp;partnerID=40&amp;md5=68bf27f87f515fc3cbd13f4baa2af225</t>
  </si>
  <si>
    <t>Laboratoire de Biogéochimie et Ecologie des Milieux Continentaux (BioEMCo), CNRS-INRA-AgroParisTech, UPMC-UPEC-IRD, Thiverval-Grignon 78850, France; ISES, University of Agriculture, Faisalabad, Pakistan; URP3F, INRA, Poitou-Charentes, Lusignan, France; Lehrstuhl für Bodenkunde, Dept. für Ökologie und Ökosystemmanagement, Wissenschaftszentrum Weihenstephan für Ernährung, Landnutzung und Umwelt, Technische Universität München, D-85350 Freising-Weihenstephan, Germany; Institute for Advanced Study, Technische Universität München, D-85748 Garching, Lichtenbergstrasse 2a, Germany</t>
  </si>
  <si>
    <t>Baumann K., Laboratoire de Biogéochimie et Ecologie des Milieux Continentaux (BioEMCo), CNRS-INRA-AgroParisTech, UPMC-UPEC-IRD, Thiverval-Grignon 78850, France; Sanaullah M., ISES, University of Agriculture, Faisalabad, Pakistan; Chabbi A., Laboratoire de Biogéochimie et Ecologie des Milieux Continentaux (BioEMCo), CNRS-INRA-AgroParisTech, UPMC-UPEC-IRD, Thiverval-Grignon 78850, France, URP3F, INRA, Poitou-Charentes, Lusignan, France; Dignac M.-F., Laboratoire de Biogéochimie et Ecologie des Milieux Continentaux (BioEMCo), CNRS-INRA-AgroParisTech, UPMC-UPEC-IRD, Thiverval-Grignon 78850, France; Bardoux G., Laboratoire de Biogéochimie et Ecologie des Milieux Continentaux (BioEMCo), CNRS-INRA-AgroParisTech, UPMC-UPEC-IRD, Thiverval-Grignon 78850, France; Steffens M., Lehrstuhl für Bodenkunde, Dept. für Ökologie und Ökosystemmanagement, Wissenschaftszentrum Weihenstephan für Ernährung, Landnutzung und Umwelt, Technische Universität München, D-85350 Freising-Weihenstephan, Germany; Kögel-Knabner I., Lehrstuhl für Bodenkunde, Dept. für Ökologie und Ökosystemmanagement, Wissenschaftszentrum Weihenstephan für Ernährung, Landnutzung und Umwelt, Technische Universität München, D-85350 Freising-Weihenstephan, Germany, Institute for Advanced Study, Technische Universität München, D-85748 Garching, Lichtenbergstrasse 2a, Germany; Rumpel C., Laboratoire de Biogéochimie et Ecologie des Milieux Continentaux (BioEMCo), CNRS-INRA-AgroParisTech, UPMC-UPEC-IRD, Thiverval-Grignon 78850, France</t>
  </si>
  <si>
    <t>Despite their importance for C sequestration, especially in the subsoil, little is known about decomposition and stabilisation processes affecting root litter in soil horizons at different depths. In particular the influence of specific conditions at depth on molecular alterations of degrading root litter is unknown. We took advantage of a decomposition experiment, which was carried out at different soil depths under field conditions and sampled litterbags with 13C-labelled wheat roots, incubated in subsoil horizons at 30, 60 and 90cm depth for up to 36 months. Changes of bulk root chemistry were studied by solid-state 13C NMR spectroscopy, and lignin content and composition was assessed after CuO oxidation. Compound-specific isotope analysis allowed assessment of the role of root lignin for soil C storage at the different soil depths. Results indicated that decomposition proceeded in a similar way at all three depths, but at a different rate. The alkyl/O-alkyl C ratio was a meaningful indicator to assess the degree of root litter degradation within the mineral soil. After three years, the greatest increase of this ratio, corresponding to the most advanced degradation degree, occurred at 30cm compared to the lower depths despite a similar carbon loss. The greater proportion of O-alkyl C persisting in deeper subsoil horizons was consistent with their higher clay content. Root derived lignin-C concentration decreased at all soil depths and soil lignin content reached a similar level after 12 months, suggesting that microbial communities in all subsoil depths had capability to degrade lignin. However, the intensity of degradation appeared to be different at different soil depths, with lignin being less transformed at 60 and 90cm depth. We conclude that chemistry of subsoil organic matter is determined by horizon-specific conditions, which have to be fully understood in order to explain the long residence times of subsoil C. In our study physico-chemical parameters only partly explained the observations. © 2013 Elsevier Ltd.</t>
  </si>
  <si>
    <t>&lt;sup&gt;13&lt;/sup&gt;C enriched lignin; GC/C/IRMS; Roots; Solid-state&lt;sup&gt;13&lt;/sup&gt;C NMR spectroscopy; Subsoil; Wheat</t>
  </si>
  <si>
    <t>Decomposition; Degradation; Isotopes; Lignin; Nuclear magnetic resonance spectroscopy; Stabilization; Compound-specific isotope analysis; GC/C/IRMS; Long residence time; Microbial communities; Physicochemical parameters; Roots; Subsoil; Wheat; carbon isotope; carbon sequestration; decomposition; gas chromatography; lignin; litter; microbial community; nuclear magnetic resonance; physicochemical property; soil carbon; soil chemistry; soil depth; soil horizon; soil organic matter; stabilization; subsoil; wheat; Soils</t>
  </si>
  <si>
    <t>2-s2.0-84883710646</t>
  </si>
  <si>
    <t>Bonanomi G.; Capodilupo M.; Incerti G.; Mazzoleni S.</t>
  </si>
  <si>
    <t>Bonanomi, Giuliano (9635236500); Capodilupo, Manuela (35114577000); Incerti, Guido (23982376300); Mazzoleni, Stefano (24348390800)</t>
  </si>
  <si>
    <t>9635236500; 35114577000; 23982376300; 24348390800</t>
  </si>
  <si>
    <t>https://www.scopus.com/inward/record.uri?eid=2-s2.0-84904381466&amp;doi=10.1007%2fs11104-014-2119-4&amp;partnerID=40&amp;md5=de7c28a8938c2fe17e91903ed06031d2</t>
  </si>
  <si>
    <t>Dipartimento di Agraria, University of Naples Federico II, 80055 Portici, NA, via Università 100, Italy; CRA-ORT, Consiglio per la Ricerca e la Sperimentazione in Agricoltura, Centro di Ricerca per l'Orticoltura Pontecagnano, Salerno, Italy</t>
  </si>
  <si>
    <t>Bonanomi G., Dipartimento di Agraria, University of Naples Federico II, 80055 Portici, NA, via Università 100, Italy; Capodilupo M., CRA-ORT, Consiglio per la Ricerca e la Sperimentazione in Agricoltura, Centro di Ricerca per l'Orticoltura Pontecagnano, Salerno, Italy; Incerti G., Dipartimento di Agraria, University of Naples Federico II, 80055 Portici, NA, via Università 100, Italy; Mazzoleni S., Dipartimento di Agraria, University of Naples Federico II, 80055 Portici, NA, via Università 100, Italy</t>
  </si>
  <si>
    <t>Background and aims: Litter decomposition is a critical process in terrestrial ecosystems and, since in natural conditions plant litter occurs in mixtures, understanding the interactive effects of mixed litter is of great ecological relevance. In this context, we test the hypothesis that N transfer between high quality litter to N-poor substrates are at the base of synergistic interactions, positively affecting litter decay rate, temperature sensitivity, and changes of organic C quality. Methods: We carried out a manipulative experiment using four organic substrates, encompassing a wide range of biochemical quality (Hedera helix and Quercus ilex leaf litter, cellulose strips and woody sticks), each decomposing either separately or in matched pair mixtures for 360 days. Organic substrates were characterized for mass loss, C and N content and by 13C CPMAS NMR to assess biochemical quality changes. Results: Litter response to mixing was related to the biochemical quality of the components in the mixture: additive when substrates with similarly high (H. helix and Q. ilex) or low (cellulose and wood) N content were paired, but synergistic when substrates with contrasting N content were associated (either of the two leaf litters with either cellulose or wood). Overall, no antagonist effects were observed in this experiment. Interestingly, decomposition of cellulose and wood showed an higher temperature sensitivity, compared to monospecific substrates, when paired with N rich materials. Significant N transfer was found from N rich litter to N poor substrates and 13C CPMAS NMR showed rapid changes of C quality of cellulose and wood sticks only when paired with N rich litter. Conclusions: Our findings support the hypothesis that mixing litters of different quality, with quality expressed in terms of C/N ratio and N content, increases decomposition rate and temperature sensitivity of the lower quality substrates. © 2014 Springer International Publishing Switzerland.</t>
  </si>
  <si>
    <t>C/N ratio; Ecosystem functions; Litter diversity; Litter-mix experiment; Temperature sensitivity; Wood decomposition</t>
  </si>
  <si>
    <t>Hedera; Hedera helix; Ilex; Quercus ilex; deciduous tree; decomposition; ecosystem function; litter; soil carbon; soil nitrogen; soil temperature; wood</t>
  </si>
  <si>
    <t>2-s2.0-84904381466</t>
  </si>
  <si>
    <t>Chang S.; Zhao Z.; Zheng A.; Li X.; Wang X.; Huang Z.; He F.; Li H.</t>
  </si>
  <si>
    <t>Chang, Sheng (55498800300); Zhao, Zengli (7404148705); Zheng, Anqing (35957613600); Li, Xiaoming (56294413700); Wang, Xiaobo (54396402700); Huang, Zhen (55499253500); He, Fang (56421135700); Li, Haibin (55707684600)</t>
  </si>
  <si>
    <t>55498800300; 7404148705; 35957613600; 56294413700; 54396402700; 55499253500; 56421135700; 55707684600</t>
  </si>
  <si>
    <t>Effect of hydrothermal pretreatment on properties of bio-oil produced from fast pyrolysis of eucalyptus wood in a fluidized bed reactor</t>
  </si>
  <si>
    <t>10.1016/j.biortech.2013.03.170</t>
  </si>
  <si>
    <t>https://www.scopus.com/inward/record.uri?eid=2-s2.0-84877031922&amp;doi=10.1016%2fj.biortech.2013.03.170&amp;partnerID=40&amp;md5=788f9b568e1ff24312aef125279fdc96</t>
  </si>
  <si>
    <t>Key Laboratory of Renewable Energy and Gas Hydrate, Guangzhou Institute of Energy Conversion, Chinese Academy of Science, Guangzhou 510640, China</t>
  </si>
  <si>
    <t>Chang S., Key Laboratory of Renewable Energy and Gas Hydrate, Guangzhou Institute of Energy Conversion, Chinese Academy of Science, Guangzhou 510640, China; Zhao Z., Key Laboratory of Renewable Energy and Gas Hydrate, Guangzhou Institute of Energy Conversion, Chinese Academy of Science, Guangzhou 510640, China; Zheng A., Key Laboratory of Renewable Energy and Gas Hydrate, Guangzhou Institute of Energy Conversion, Chinese Academy of Science, Guangzhou 510640, China; Li X., Key Laboratory of Renewable Energy and Gas Hydrate, Guangzhou Institute of Energy Conversion, Chinese Academy of Science, Guangzhou 510640, China; Wang X., Key Laboratory of Renewable Energy and Gas Hydrate, Guangzhou Institute of Energy Conversion, Chinese Academy of Science, Guangzhou 510640, China; Huang Z., Key Laboratory of Renewable Energy and Gas Hydrate, Guangzhou Institute of Energy Conversion, Chinese Academy of Science, Guangzhou 510640, China; He F., Key Laboratory of Renewable Energy and Gas Hydrate, Guangzhou Institute of Energy Conversion, Chinese Academy of Science, Guangzhou 510640, China; Li H., Key Laboratory of Renewable Energy and Gas Hydrate, Guangzhou Institute of Energy Conversion, Chinese Academy of Science, Guangzhou 510640, China</t>
  </si>
  <si>
    <t>Eucalyptus wood powder was first subjected to hydrothermal pretreatment in a high-pressure reactor at 160-190°C, and subsequently fast pyrolyzed in a fluidized bed reactor at 500°C to obtain high quality bio-oil. This study focused on investigating effect of hydrothermal pretreatment on bio-oil properties. Hemicellulose and some metals were effectively removed from eucalyptus wood, while cellulose content was enhanced. No significant charring and carbonization of constituents was observed during hydrothermal pretreatment. Thus pretreated eucalyptus wood gave higher bio-oil yield than original eucalyptus wood. Chemical composition of bio-oil was examined by GC/MS and 13C NMR analyses. Bio-oil produced from pretreated eucalyptus wood exhibited lower contents of ketones and acids, while much higher levoglucosan content than bio-oil produced from original eucalyptus wood, which would help to improve thermal stability of bio-oil and extract levoglucosan from bio-oil. Hydrothermal pretreatment also improved bio-oil fuel quality through lowering water content and enhancing heating value. © 2013 Elsevier Ltd.</t>
  </si>
  <si>
    <t>Bio-oil; Eucalyptus wood; Fast pyrolysis; Fluidized bed reactor; Hydrothermal pretreatment</t>
  </si>
  <si>
    <t>Carbonization; Cellulose; Chemical Analysis; Chemical Reactors; Eucalyptus; Fluidized Beds; Furnaces; Ketones; Nuclear Magnetic Resonance; Pyrolysis; Spectroscopy; Wood; Eucalyptus; Biofuels; Carbonization; Cellulose; Chemical analysis; Chemical reactors; Fluid catalytic cracking; Fluidized bed furnaces; Ketones; Nuclear magnetic resonance spectroscopy; Pyrolysis; acid; biofuel; carbon; cellulose; eucalyptus oil; hemicellulose; ketone; levoglucosan; metal; Bio oil; Eucalyptus wood; Fast pyrolysis; Fluidized bed reactors; Hydrothermal pretreatment; biofuel; bioreactor; carbon isotope; cellulose; chemical composition; deciduous tree; gas chromatography; heating; high pressure; hydrothermal alteration; mass spectrometry; nuclear magnetic resonance; pyrolysis; wood; article; biofuel production; chemical composition; Eucalyptus; fluidized bed reactor; heat treatment; heating; heavy metal removal; hydrotherapy; priority journal; pyrolysis; temperature sensitivity; thermostability; water content; wood; Wood</t>
  </si>
  <si>
    <t>2-s2.0-84877031922</t>
  </si>
  <si>
    <t>Xiao L.-P.; Shi Z.-J.; Xu F.; Sun R.-C.</t>
  </si>
  <si>
    <t>Xiao, Ling-Ping (36775586200); Shi, Zheng-Jun (51161782200); Xu, Feng (56420960200); Sun, Run-Cang (55661525600)</t>
  </si>
  <si>
    <t>36775586200; 51161782200; 56420960200; 55661525600</t>
  </si>
  <si>
    <t>Characterization of MWLs from Tamarix ramosissima isolated before and after hydrothermal treatment by spectroscopical and wet chemical methods</t>
  </si>
  <si>
    <t>10.1515/hf.2011.154</t>
  </si>
  <si>
    <t>https://www.scopus.com/inward/record.uri?eid=2-s2.0-84860649154&amp;doi=10.1515%2fhf.2011.154&amp;partnerID=40&amp;md5=4165e63e2f7eeaa2f1efa1d22a0de2e0</t>
  </si>
  <si>
    <t>Institute of Biomass Chemistry and Technology, Beijing Forestry University, Beijing 100083, China; State Key Laboratory of Pulp and Paper Engineering, South China University of Technology, Guangzhou, Guangdong, China</t>
  </si>
  <si>
    <t>Xiao L.-P., Institute of Biomass Chemistry and Technology, Beijing Forestry University, Beijing 100083, China; Shi Z.-J., Institute of Biomass Chemistry and Technology, Beijing Forestry University, Beijing 100083, China; Xu F., Institute of Biomass Chemistry and Technology, Beijing Forestry University, Beijing 100083, China; Sun R.-C., Institute of Biomass Chemistry and Technology, Beijing Forestry University, Beijing 100083, China, State Key Laboratory of Pulp and Paper Engineering, South China University of Technology, Guangzhou, Guangdong, China</t>
  </si>
  <si>
    <t>To improve enzymatic hydrolysis, hydrothermal treatment was carried out on the shrub Tamarix ramosissima. Milled wood lignin (MWL) was isolated from T. ramosissima stems before and after hydrothermal treatment, and its chemical structure was characterized by carbohydrate analysis, elemental analysis, methoxy group determination, FT-IR spectroscopy, quantitative 13C NMR spectroscopy, 2D heteronuclear single quantum coherence spectroscopy, and gel permeation chromatography. The analyses confirmed that T. ramosissima MWL is very rich in syringyl units. It was found that the main reaction responsible for the lignin degradation is the homolytic cleavage of aryl-ether bonds resulting in a reduced amount of β-O-4′ interlinkages and, as a consequence, in elevated amounts of β-β′ and β-5′ linkages. The MWL isolated from the pretreated solid residue was more condensed and had a lower molecular weight than the MWL isolated from untreated material. © 2012 by Walter de Gruyter Berlin Boston 2012.</t>
  </si>
  <si>
    <t>autohydrolysis; FT-IR spectroscopy; heteronuclear single quantum coherence (HSQC); hydrothermal treatment; lignin degradation; milled wood lignin (MWL); quantitative &lt;sup&gt;13&lt;/sup&gt;C NMR; Tamarix ramosissima</t>
  </si>
  <si>
    <t>Carbohydrates; Degradation; Enzymolysis; Fourier Analysis; Gel Permeation Chromatography; Infrared Spectroscopy; Lignins; Milled Wood Lignins; Nuclear Magnetic Resonance; Prehydrolysis; Quantum Chemistry; Tamarix ramosissima; Carbohydrates; Degradation; Enzymatic hydrolysis; Ethers; Gel permeation chromatography; Lignin; Nuclear magnetic resonance spectroscopy; Quantum theory; Autohydrolysis; FTIR spectroscopy; Heteronuclear single-quantum coherences; Hydrothermal treatments; Lignin degradation; Milled wood lignin; Tamarix ramosissima; Wood</t>
  </si>
  <si>
    <t>2-s2.0-84860649154</t>
  </si>
  <si>
    <t>De Marco A.; Spaccini R.; Vittozzi P.; Esposito F.; Berg B.; Virzo De Santo A.</t>
  </si>
  <si>
    <t>De Marco, Anna (7007173891); Spaccini, Riccardo (57201843964); Vittozzi, Paola (55214266400); Esposito, Fabrizio (56904967000); Berg, Björn (7203007019); Virzo De Santo, Amalia (57191952192)</t>
  </si>
  <si>
    <t>7007173891; 57201843964; 55214266400; 56904967000; 7203007019; 57191952192</t>
  </si>
  <si>
    <t>https://www.scopus.com/inward/record.uri?eid=2-s2.0-84860871995&amp;doi=10.1016%2fj.soilbio.2012.03.025&amp;partnerID=40&amp;md5=cbd7cde870ab6f9b0afab6ded0f9adcb</t>
  </si>
  <si>
    <t>Dipartimento di Biologia Funzionale e Strutturale, Università di Napoli, Federico II, Italy; Dipartimento di Scienze del Suolo, Della Pianta e dell'Ambiente, Università di Napoli, Federico II, Italy; Department of Forest Sciences, University of Helsinki, Helsinki, Finland</t>
  </si>
  <si>
    <t>De Marco A., Dipartimento di Biologia Funzionale e Strutturale, Università di Napoli, Federico II, Italy; Spaccini R., Dipartimento di Scienze del Suolo, Della Pianta e dell'Ambiente, Università di Napoli, Federico II, Italy; Vittozzi P., Dipartimento di Biologia Funzionale e Strutturale, Università di Napoli, Federico II, Italy; Esposito F., Dipartimento di Biologia Funzionale e Strutturale, Università di Napoli, Federico II, Italy; Berg B., Department of Forest Sciences, University of Helsinki, Helsinki, Finland; Virzo De Santo A., Dipartimento di Biologia Funzionale e Strutturale, Università di Napoli, Federico II, Italy</t>
  </si>
  <si>
    <t>Litter quality is an important determinant of soil organic matter formation. Changes of organic components were investigated along decomposition of black locust (Robinia pseudoacacia L.) leaf litter and black pine (Pinus nigra Arn.) needle litter in the native adjacent coeval forest stands. To this purpose, data from proximate analyses were compared with those from CPMAS 13C NMR. Newly shed leaf litter of black locust had significantly higher concentrations of ADSS (acid detergent soluble substances) as well as lower concentrations of cellulose and AUR (acid unhydrolyzable residues that include lignin) and higher AUR-to-Cellulose ratio than that of black pine. The 13C CPMAS NMR spectra of newly shed leaf litter of black locust and black pine revealed that O-Alkyl-C components (including cellulose and hemicelluloses) accounted, respectively, for 53.8% and 61.4% of the total area of the spectra. All other C fractions were relatively more abundant in black locust than in black pine. Within individual sampling periods, relationships between residual litter mass and concentrations of ADSS, cellulose and AUR were examined, as were relationships between residual litter C and NMR fractions. Four periods were defined based on the slopes of the decomposition curve, with the length of period I defined by the start of a net decrease of AUR. Proximate analyses and NMR data showed changes in chemical composition over the decomposition process, as well as changes in decay rates of the residues, following different paths in the two litters. ADSS decayed faster in black locust litter; in contrast cellulose and AUR decayed faster in that of black pine. AUR concentration increased in both litters during decomposition; however, compared to black pine, the remaining litter of black locust was richer in AUR, despite the lower initial concentration, and had a higher AUR-to-Cellulose ratio. Phenol-C and Aryl-C decayed faster in black locust litter, while Alkyl-C decayed faster in that of black pine. In both litters, mass loss in periods was negatively correlated to concentration of AUR at the start of the periods. C loss in periods was negatively correlated to the concentration at the start of the periods of MC-to-PC (an index of lignin content) in black locust litter and positively correlated to Alkyl-C and O-Alkyl-C in that of black pine. Phenol-C, O-Alkyl-C and Aryl-C were the most decomposable C fractions in black locust. O-Alkyl-C and Alkyl-C were the most decomposable C fractions in black pine. Limit value was lower in black pine than in black locust. Consequently the different pattern of litter decomposition can affect the size of C sequestration in the forest floor and the quality of accumulated organic carbon. © 2012 Elsevier Ltd.</t>
  </si>
  <si>
    <t>AUR-Lignin; AUR-to-Cellulose ratio; Decomposition rates; Limit value; Methoxyl-C-to-Phenol-C ratio; Three-stage model</t>
  </si>
  <si>
    <t>Cellulose; Chemical Composition; Concentration; Decay; Forest Litter; Forestry; Lignins; Nuclear Magnetic Resonance; Vehicles; Campania [Italy]; Italy; Napoli [Campania]; Vesuvius; Pinus nigra; Robinia; Robinia pseudoacacia; Biological materials; Decay (organic); Forestry; Lignin; Nuclear magnetic resonance spectroscopy; Phenols; Vehicles; AUR-Lignin; AUR-to-Cellulose ratio; Decomposition rate; Limit values; Methoxyl-C-to-Phenol-C ratio; carbon sequestration; coniferous forest; decomposition; forest soil; leaf litter; legume; lignin; nuclear magnetic resonance; reaction rate; soil organic matter; stand structure; Cellulose</t>
  </si>
  <si>
    <t>2-s2.0-84860871995</t>
  </si>
  <si>
    <t>Shui Yang J.; Ren Ni J.; Li Yuan H.; Wang E.</t>
  </si>
  <si>
    <t>Shui Yang, Jin (17342998300); Ren Ni, Jin (17342605600); Li Yuan, Hong (34968402100); Wang, EnTao (56956151800)</t>
  </si>
  <si>
    <t>17342998300; 17342605600; 34968402100; 56956151800</t>
  </si>
  <si>
    <t>Biodegradation of three different wood chips by Pseudomonas sp. PKE117</t>
  </si>
  <si>
    <t>10.1016/j.ibiod.2006.12.006</t>
  </si>
  <si>
    <t>https://www.scopus.com/inward/record.uri?eid=2-s2.0-34447622110&amp;doi=10.1016%2fj.ibiod.2006.12.006&amp;partnerID=40&amp;md5=bdf0578d7ba0aec8ae415567f66ff20a</t>
  </si>
  <si>
    <t>The Key Laboratory of Agro-Microbial Resource and Application, Ministry of Agrio, College of Biological Science, Beijing, 100094, China; The Key Laboratory of Water and Sediment Sciences, Ministry of Education, Department of Environmental Engineering, Beijing, 100871, China; Departamento de Microbiología, Escuela Nacional de Ciencias Biológicas, IPN, México, D.F. 11340, Mexico</t>
  </si>
  <si>
    <t>Shui Yang J., The Key Laboratory of Agro-Microbial Resource and Application, Ministry of Agrio, College of Biological Science, Beijing, 100094, China; Ren Ni J., The Key Laboratory of Water and Sediment Sciences, Ministry of Education, Department of Environmental Engineering, Beijing, 100871, China; Li Yuan H., The Key Laboratory of Agro-Microbial Resource and Application, Ministry of Agrio, College of Biological Science, Beijing, 100094, China; Wang E., Departamento de Microbiología, Escuela Nacional de Ciencias Biológicas, IPN, México, D.F. 11340, Mexico</t>
  </si>
  <si>
    <t>Biodegradation of wood chips of broad-leaved trees Eucalyptus grandis×Eucalyptus urophylla and Populus canadensis, and of the conifer Larix olgensis by Pseudomonas sp. PKE117 was studied. After 60 days of biopulping by PKE117, the weight losses of E. grandis×E. urophylla, P. canadensis and L. olgensis were 7.58%, 17.15% and 26.75%, respectively. Elemental analysis showed that the C, H contents of three wood chips decreased and O content increased after the biopulping. FT-IR results also showed that the lignin structure was destroyed more than that of cellulose. Solid-state CP/MAS 13C-NMR spectroscopy results showed that the content of guaiacylpropanoid (G) lignin-unit in lignin of three samples decreased after biodegradation. The hemicellulose in L. Olgensis decreased much more than other samples. All the results demonstrated that the degradation of L. olgensis by Pseudomonas sp. PKE117 was more efficient than that of P. canadensis and E. grandis×E. urophylla. The strain Pseudomonas sp. PKE117 could be an alternative bioagent to replace the white-rot fungi in the biopulping of softwood. © 2007 Elsevier Ltd. All rights reserved.</t>
  </si>
  <si>
    <t>Biodegradation; Biopulping; Lignin; Pseudomonas sp.; Wood chip</t>
  </si>
  <si>
    <t>Biodegradation; Chemical Analysis; Eucalyptus Urophylla; Nuclear Magnetic Resonance; Wood Products; Coniferophyta; Eucalyptus; Fungi; Larix; Larix gmelinii var. olgensis; Populus x canadensis; Pseudomonas; Pseudomonas sp.; Biodegradation; Biopulping; Chemical analysis; Nuclear magnetic resonance spectroscopy; Pseudomonas; White-rot fungi; bacterium; biodegradation; cellulose; evergreen tree; lignin; microbial activity; nuclear magnetic resonance; spectroscopy; wood; Wood products</t>
  </si>
  <si>
    <t>2-s2.0-34447622110</t>
  </si>
  <si>
    <t>Reddy K.O.; Maheswari C.U.; Shukla M.; Rajulu A.V.</t>
  </si>
  <si>
    <t>Reddy, K. Obi (57200914781); Maheswari, C. Uma (57501241400); Shukla, M. (25639256700); Rajulu, A.Varada (55663825400)</t>
  </si>
  <si>
    <t>57200914781; 57501241400; 25639256700; 55663825400</t>
  </si>
  <si>
    <t>Chemical composition and structural characterization of Napier grass fibers</t>
  </si>
  <si>
    <t>Materials Letters</t>
  </si>
  <si>
    <t>10.1016/j.matlet.2011.09.027</t>
  </si>
  <si>
    <t>https://www.scopus.com/inward/record.uri?eid=2-s2.0-80053482673&amp;doi=10.1016%2fj.matlet.2011.09.027&amp;partnerID=40&amp;md5=3b95882c1242c1f98e49413214b72935</t>
  </si>
  <si>
    <t>Department of Mechanical Engineering Technology, Doornfontein Campus, University of Johannesburg, Johannesburg-2028, P.O Box 17011, South Africa; Department of Polymer Science and Technology, Sri Krishnadevaraya University, Anantapur-515055, Andhra Pradesh, India; Department of Mechanical Engineering, Motilal Nehru National Institute of Technology, Allahabad-211004, Uttar Pradesh, India</t>
  </si>
  <si>
    <t>Reddy K.O., Department of Mechanical Engineering Technology, Doornfontein Campus, University of Johannesburg, Johannesburg-2028, P.O Box 17011, South Africa; Maheswari C.U., Department of Polymer Science and Technology, Sri Krishnadevaraya University, Anantapur-515055, Andhra Pradesh, India; Shukla M., Department of Mechanical Engineering Technology, Doornfontein Campus, University of Johannesburg, Johannesburg-2028, P.O Box 17011, South Africa, Department of Mechanical Engineering, Motilal Nehru National Institute of Technology, Allahabad-211004, Uttar Pradesh, India; Rajulu A.V., Department of Polymer Science and Technology, Sri Krishnadevaraya University, Anantapur-515055, Andhra Pradesh, India</t>
  </si>
  <si>
    <t>Napier grass fibers were analyzed by chemical, FTIR and solid-state 13C NMR methods. These fibers were also treated with 2% and 5% aq. NaOH solutions and the effect of alkali treatment on the composition and structure of the fibers was studied. Alkali treatment eliminated the amorphous hemicellulose component of the fibers to a larger extent. The morphology of the fibers before and after alkali treatment was observed with a scanning electron microscope. The fibers became thin with a rough surface and the cell structure collapsed after alkali treatment and showed enhanced tensile properties. © 2011 Elsevier B.V. All rights reserved.</t>
  </si>
  <si>
    <t>Biomaterials; Composite materials; FTIR; Spectroscopy; Structural</t>
  </si>
  <si>
    <t>Chemical Analysis; Composites; Nuclear Magnetic Resonance; Plant Fibers; Scanning Electron Microscopy; Spectroscopy; Surface Structure; Biological materials; Biomaterials; Chemical analysis; Composite materials; Nuclear magnetic resonance spectroscopy; Scanning electron microscopy; Spectroscopy; Surface structure; Alkali treatment; Cell structure; Chemical compositions; FTIR; Grass fiber; NaOH solutions; Rough surfaces; Scanning Electron Microscope; Structural; Structural characterization; Fibers</t>
  </si>
  <si>
    <t>2-s2.0-80053482673</t>
  </si>
  <si>
    <t>Mcdonald A.G.; Clare A.B.; Roger Meder A.</t>
  </si>
  <si>
    <t>Mcdonald, Armando G. (7203088502); Clare, Andrew B. (7103367383); Roger Meder, A. (55956806200)</t>
  </si>
  <si>
    <t>7203088502; 7103367383; 55956806200</t>
  </si>
  <si>
    <t>Characterization of Water-Soluble Components from MDF Fibers</t>
  </si>
  <si>
    <t>Characterization of the Cellulosic Cell Wall</t>
  </si>
  <si>
    <t>10.1002/9780470999714.ch16</t>
  </si>
  <si>
    <t>https://www.scopus.com/inward/record.uri?eid=2-s2.0-84869481679&amp;doi=10.1002%2f9780470999714.ch16&amp;partnerID=40&amp;md5=7a39144bba504a410277c629ca2aca95</t>
  </si>
  <si>
    <t>Department of Forest Products, University of Idaho, Moscow, ID 83844-1132, United States; Forest Research, Rotorua, Private Bag 3020, New Zealand; Queensland University of Technology, Brisbane, QLD 4072, Magnetic Resonance Suite, Australia</t>
  </si>
  <si>
    <t>Mcdonald A.G., Department of Forest Products, University of Idaho, Moscow, ID 83844-1132, United States; Clare A.B., Forest Research, Rotorua, Private Bag 3020, New Zealand; Roger Meder A., Queensland University of Technology, Brisbane, QLD 4072, Magnetic Resonance Suite, Australia</t>
  </si>
  <si>
    <t>In medium density fiberboard (MDF) production, the high temperature preheating stage prior to refining has been shown to greatly affect both fiber and panel properties. The severity of preheating is reflected by the extent of fiber solubilization. It was therefore important to establish the nature and significance of the solubilized components. The water-soluble extract from a commercially sourced Pinus radiata MDF pulp was separated into neutral and acidic components. The neutral components were further separated by gel permeation chromatography (GPC). The isolated GPC fractions were then chemically characterized by a combination of NMR spectroscopy, compositional analysis, sugar linkage analysis, and electrospray mass-spectrometry (ES-MS) techniques. Chemical analysis revealed that only the hemicelluloses were solubilized with no apparent liberation of cellulose. Two-dimensional 1H/13C-NMR spectroscopy and ES-MS analyses confirmed that the glucomannan was naturally acetylated and predominately substituted at position 3 of the mannosyl residue. © 2006 Blackwell Publishing.</t>
  </si>
  <si>
    <t>Characterization; Components; Mannosyl residue; Medium density fiberboard; Physical properties</t>
  </si>
  <si>
    <t>2-s2.0-84869481679</t>
  </si>
  <si>
    <t>Vane C.H.; Kim A.W.; Moss-Hayes V.; Snape C.E.; Diaz M.C.; Khan N.S.; Engelhart S.E.; Horton B.P.</t>
  </si>
  <si>
    <t>Vane, Christopher H. (7004688859); Kim, Alexander W. (15736969500); Moss-Hayes, Vicky (21234103700); Snape, Colin E. (7006070058); Diaz, Miguel Castro (6602299002); Khan, Nicole S. (55453728100); Engelhart, Simon E. (16303496500); Horton, Benjamin P. (7006721073)</t>
  </si>
  <si>
    <t>7004688859; 15736969500; 21234103700; 7006070058; 6602299002; 55453728100; 16303496500; 7006721073</t>
  </si>
  <si>
    <t>Geochemistry, Geophysics, Geosystems</t>
  </si>
  <si>
    <t>https://www.scopus.com/inward/record.uri?eid=2-s2.0-84885099941&amp;doi=10.1002%2fggge.20194&amp;partnerID=40&amp;md5=32764a9bf12447b59b902ac28590d44e</t>
  </si>
  <si>
    <t>British Geological Survey, Environmental Science Centre, Keyworth, Nottingham, NG12 5GG, United Kingdom; Department of Chemical and Environmental Engineering, University of Nottingham, Nottingham, United Kingdom; Department of Earth and Environmental Science, University of Pennsylvania, Philadelphia, PA, United States; Department of Geosciences, University of Rhode Island, Kingston, RI, United States; Sea Level Research Institute of Marine and Coastal Sciences, School of Environmental and Biological Sciences, Rutgers University, New Brunswick, NJ, United States</t>
  </si>
  <si>
    <t>Vane C.H., British Geological Survey, Environmental Science Centre, Keyworth, Nottingham, NG12 5GG, United Kingdom; Kim A.W., British Geological Survey, Environmental Science Centre, Keyworth, Nottingham, NG12 5GG, United Kingdom; Moss-Hayes V., British Geological Survey, Environmental Science Centre, Keyworth, Nottingham, NG12 5GG, United Kingdom; Snape C.E., Department of Chemical and Environmental Engineering, University of Nottingham, Nottingham, United Kingdom; Diaz M.C., Department of Chemical and Environmental Engineering, University of Nottingham, Nottingham, United Kingdom; Khan N.S., Department of Earth and Environmental Science, University of Pennsylvania, Philadelphia, PA, United States; Engelhart S.E., Department of Geosciences, University of Rhode Island, Kingston, RI, United States; Horton B.P., Sea Level Research Institute of Marine and Coastal Sciences, School of Environmental and Biological Sciences, Rutgers University, New Brunswick, NJ, United States</t>
  </si>
  <si>
    <t>Arboreal termites are wood decaying organisms that play an important role in the first stages of C cycling in mangrove systems. The chemical composition of Rhizophora mangle, Avicennia germinans, and Laguncularia racemosa leaf, stem, and pneumatophore tissues as well as associated sediments was compared to that of nests of the termite Nasutitermes acajutlae. Nests gave δ13C values of -26.1 to -27.2‰ (±0.1) and C/N of 43.3 (±2.0) to 98.6 (±16.2) which were similar to all stem and pneumatophores but distinct from mangrove leaves or sediments. Organic matter processed by termites yielded lignin phenol concentrations (Λ, lambda) that were 2-4 times higher than stem or pneumatophores and 10-20 times higher than that of leaves or sediments, suggesting that the nests were more resistant to biodegradation than the mangrove vegetation source. 13C NMR revealed that polysaccharide content of mangrove tissues (50-69% C) was higher than that of the nests (46-51% C). Conversely, lignin accounted for 16.2-19.6% C of nest material, a threefold increase relative to living mangrove tissues; a similar increase in aromatic methoxyl content was also observed in the nests. Lipids (aliphatic and paraffinic moieties) were also important but rather variable chemical components of all three mangrove species, representing between 13.5 and 28.3% of the C content. Termite nests contained 3.14 Mg C ha-1 which represents approximately 2% of above ground C storage in mangroves, a value that is likely to increase upon burial due to their refractory chemical composition. Key Points Termites cause significant loss of cellulose in mangroves Termites nests are enriched in lignin Termites nests comprise about 2 % of total C in mangroves ©2013. American Geophysical Union. All Rights Reserved.</t>
  </si>
  <si>
    <t>Avicennia germinans; biodegradation; cellulose; decay; decomposition; degradation; fungal; insect; Laguncularia racemosa; lignin; mangle; mangrove; Naustitermes acajutlae; pneumatophore; Rhizophora mangle; root; sediment; stem; termite; xylan</t>
  </si>
  <si>
    <t>Avicennia; Biodegradation; Cellulose; Decay; Fungi; Insects; Laguncularia; Lignins; Microbiology; Rhizophora; Sediments; Termites; Xylans; Puerto Rico; Avicennia germinans; Hexapoda; Isoptera; Laguncularia racemosa; Nasutitermes acajutlae; Rhizophora mangle; Rhizophoraceae; Alkalinity; Biodegradation; Biogeochemistry; Cellulose; Copper oxides; Decomposition; Degradation; Histology; Lignin; Organic compounds; Sediments; STEM (science, technology, engineering and mathematics); Tissue; Avicennia germinans; decay; fungal; insect; Laguncularia racemosa; mangle; mangrove; Naustitermes acajutlae; pneumatophore; Rhizophora mangle; root; termite; xylan; arboreal species; biodegradation; carbon cycle; cellulose; decomposition; fungus; gas chromatography; lignin; mangrove; mass spectrometry; nuclear magnetic resonance; organic matter; oxidation; provenance; root; sediment; stem; termite; Forestry</t>
  </si>
  <si>
    <t>2-s2.0-84885099941</t>
  </si>
  <si>
    <t>Molecular characterization of compost at increasing stages of maturity. 2. Thermochemolysis-GC-MS and 13C-CPMAS-NMR spectroscopy</t>
  </si>
  <si>
    <t>https://www.scopus.com/inward/record.uri?eid=2-s2.0-34147113432&amp;doi=10.1021%2fjf0625407&amp;partnerID=40&amp;md5=59fc2abefa11210c55d01b39a9ee9d66</t>
  </si>
  <si>
    <t>Dipartimento Scienze del Suolo, Della Pianta, e dell'Ambiente, Università di Napoli Federico II, 80055 Portici, Via Università 100, Italy</t>
  </si>
  <si>
    <t>Spaccini R., Dipartimento Scienze del Suolo, Della Pianta, e dell'Ambiente, Università di Napoli Federico II, 80055 Portici, Via Università 100, Italy; Piccolo A., Dipartimento Scienze del Suolo, Della Pianta, e dell'Ambiente, Università di Napoli Federico II, 80055 Portici, Via Università 100, Italy</t>
  </si>
  <si>
    <t>Off-line pyrolysis TMAH-GC-MS (thermochemolysis) and solid-state 13C NMR spectroscopy were applied for the direct molecular characterization of composted organic biomasses after 60, 90, and 150 days of maturity. Off-line thermochemolysis of both fresh and mature composts released various lignin-derived molecules, the quantitative measurement of which was used to calculate structural indices related to compost maturity. These indicated that most of the molecular transformation occurred within the first 60 days of the composting process, whereas slighter molecular variations were observed thereafter. Both 13C NMR spectra and offline pyrograms suggested that the process of compost maturity was characterized by a progressive decrease of alkyl components, whereas cellulose polysaccharides appeared to be more resistant and began to be transformed at a later composting period. The main components of the final mature compost were lignocellulosic material and hydrophobic alkyl moieties, inasmuch as that commonly found in well-humified organic matter of soils and sediments. The persistence of untransformed lignin-derived products and di- and triterpenoids throughout the maturity period suggested that these molecules are useful markers to both evaluate compost origin and trace its fate in the environment. Thermochemolysis provided the same characterization of molecules either unbound or bound to the compost matrix as that reached by a previously applied sequential chemical fractionation of the same compost materials, thereby indicating that thermochemolysis is a more rapid and equally efficient tool to assess compost molecular quality. © 2007 American Chemical Society.</t>
  </si>
  <si>
    <t>&lt;sup&gt;13&lt;/sup&gt;C-CPMAS-NMR; Compost maturity; Offline pyrolysis; Plant biomarkers; TMAH</t>
  </si>
  <si>
    <t>Gas Chromatography-Mass Spectrometry; Heat; Lignin; Magnetic Resonance Spectroscopy; Soil; Time Factors; lignin; article; heat; mass fragmentography; nuclear magnetic resonance spectroscopy; soil; time</t>
  </si>
  <si>
    <t>2-s2.0-34147113432</t>
  </si>
  <si>
    <t>Ferreira F.P.; Vidal-Torrado P.; Otero X.L.; Buurman P.; Martin-Neto L.; Boluda R.; Macias F.</t>
  </si>
  <si>
    <t>Ferreira, Fernando Perobelli (35996836900); Vidal-Torrado, Pablo (8715228000); Otero, Xose L. (6701513855); Buurman, Peter (7003743009); Martin-Neto, Ladislau (55664094300); Boluda, Rafael (6701757378); Macias, Felipe (7006163466)</t>
  </si>
  <si>
    <t>35996836900; 8715228000; 6701513855; 7003743009; 55664094300; 6701757378; 7006163466</t>
  </si>
  <si>
    <t>Chemical and spectroscopic characteristics of humic acids in marshes from the Iberian Peninsula</t>
  </si>
  <si>
    <t>10.1007/s11368-012-0607-9</t>
  </si>
  <si>
    <t>https://www.scopus.com/inward/record.uri?eid=2-s2.0-84872854631&amp;doi=10.1007%2fs11368-012-0607-9&amp;partnerID=40&amp;md5=125a3a73864acf8cd600b84b0255f10a</t>
  </si>
  <si>
    <t>Federal University of the South Frontier (UFFS), Chapecó, Santa Catarina, 89813-140, Rua Canários da Terra s/n, Bairro Seminário, Brazil; Luiz de Queiroz College of Agriculture from the São Paulo University (ESALQ/USP), Piracicaba, SP, 13418-900, Av. Pádua Dias, 11 CP9, Brazil; Departamento de Edafologia y Química Agrícola, Facultad de Biologia-Universidade de Santiago de Compostela, 15782 Santiago de Compostela, Spain; Earth System Science and Climate Change Group from the Wageningen University, 6700 AA Wageningen, P.O. Box 47, Netherlands; Brazilian Agric. Research Corp. (Embrapa), 13560-970 São Carlos, SP, Agric. Instrumentation Cntr., P.O. Box 741, Brazil; Departamento de Biologia Vegetal, Universitat de València, Burjassot, València, Avda Vicent Andrés i Estellés s/n 46100, Spain</t>
  </si>
  <si>
    <t>Ferreira F.P., Federal University of the South Frontier (UFFS), Chapecó, Santa Catarina, 89813-140, Rua Canários da Terra s/n, Bairro Seminário, Brazil; Vidal-Torrado P., Luiz de Queiroz College of Agriculture from the São Paulo University (ESALQ/USP), Piracicaba, SP, 13418-900, Av. Pádua Dias, 11 CP9, Brazil; Otero X.L., Departamento de Edafologia y Química Agrícola, Facultad de Biologia-Universidade de Santiago de Compostela, 15782 Santiago de Compostela, Spain; Buurman P., Earth System Science and Climate Change Group from the Wageningen University, 6700 AA Wageningen, P.O. Box 47, Netherlands; Martin-Neto L., Brazilian Agric. Research Corp. (Embrapa), 13560-970 São Carlos, SP, Agric. Instrumentation Cntr., P.O. Box 741, Brazil; Boluda R., Departamento de Biologia Vegetal, Universitat de València, Burjassot, València, Avda Vicent Andrés i Estellés s/n 46100, Spain; Macias F., Departamento de Edafologia y Química Agrícola, Facultad de Biologia-Universidade de Santiago de Compostela, 15782 Santiago de Compostela, Spain</t>
  </si>
  <si>
    <t>Purpose: To characterise soil humic acids (HAs) extracted from Spanish marshes formed under different vegetation types (Spartina maritima (GSp), Juncus maritimus (GJc), Phragmites australis (GPh), and Scirpus maritimus (VSc)), soil depths (0-20, 20-40 and 40-60 cm), physiographic position (low and high marshes), wetland types (salt marshes and lagoons) and environmental conditions (Atlantic and Mediterranean coast). Material and methods: Soil samples were collected in five Spanish marshes, three on the Galicia province and two on the Valencia province. Humic acids were extracted and their elemental composition, semiquinone-type free radical (SFR) content, FTIR and CPMAS 13C NMR spectra determined. Total carbon (TC), total nitrogen (TN), total sulphur (TS), CaCO3 content, and field pH and Eh (mV) in the marsh soils sampled were also measured. Results and discussion: The field pH and Eh values were typical of coastal areas submitted to periodic inundations and the highest TC, TN and TS contents were found in the soil of lagoon marshes as an effect of physiographic position and wetland type. The HAs, in general, were highly aliphatic and exhibited a low SFR content, which suggests a low humification degree of the SOM formed in the studied areas. This is a result of the anaerobic decomposition to which SOM is submitted and the high input of plant-derived organic matter (OM) by vegetation. However, among the studied sites low salt marsh and subsurface layer of the high salt marsh showed higher SFR content, simpler FTIR spectra, higher lignin degradation and lower O-alkyl C/alkyl C ratio than the lagoon marshes, thus suggesting the presence of a more humificated SOM in these sites. Conclusions: From the different factors analysed, only physiographic position (low versus high salt marshes) and wetland type (marshes versus lagoons) caused variations in the HAs characteristics, because as the studied soils are under anaerobic conditions, they control the exportation of plant-derived OM and the allochthonous OM contribution in the studied areas. © 2012 Springer-Verlag Berlin Heidelberg.</t>
  </si>
  <si>
    <t>Estuaries; Humic acids; Soils; Wetlands</t>
  </si>
  <si>
    <t>Comunidad Valencia; Galicia [Spain]; Iberian Peninsula; Spain; Valencia [Comunidad Valencia]; Juncus maritimus; Phragmites australis; Schoenoplectus maritimus; Spartina maritima; allochthon; anoxic conditions; chemical composition; environmental conditions; flooding; free radical; humic acid; humification; lagoon; lignin; marsh; organic compound; saltmarsh; vegetation type; wetland</t>
  </si>
  <si>
    <t>2-s2.0-84872854631</t>
  </si>
  <si>
    <t>Wever D.A.Z.; Heeres H.J.; Broekhuis A.A.</t>
  </si>
  <si>
    <t>Wever, Diego-Armando Z. (35106451900); Heeres, H.J. (6602244106); Broekhuis, Antonius A. (6506971570)</t>
  </si>
  <si>
    <t>35106451900; 6602244106; 6506971570</t>
  </si>
  <si>
    <t>Characterization of Physic nut (Jatropha curcas L.) shells</t>
  </si>
  <si>
    <t>10.1016/j.biombioe.2011.12.014</t>
  </si>
  <si>
    <t>https://www.scopus.com/inward/record.uri?eid=2-s2.0-84856211533&amp;doi=10.1016%2fj.biombioe.2011.12.014&amp;partnerID=40&amp;md5=203355ecc016641f7cbfafe61726b1a3</t>
  </si>
  <si>
    <t>University of Groningen, Chemical Engineering/Product Technology Department, 9747 AG Groningen, Nijenborgh 4, Netherlands</t>
  </si>
  <si>
    <t>Wever D.A.Z., University of Groningen, Chemical Engineering/Product Technology Department, 9747 AG Groningen, Nijenborgh 4, Netherlands; Heeres H.J., University of Groningen, Chemical Engineering/Product Technology Department, 9747 AG Groningen, Nijenborgh 4, Netherlands; Broekhuis A.A., University of Groningen, Chemical Engineering/Product Technology Department, 9747 AG Groningen, Nijenborgh 4, Netherlands</t>
  </si>
  <si>
    <t>The characterization of Physic nut shells was done using the wet chemical analysis of wood components. The obtained fractions were analyzed using IR, NMR, GPC, ICP and MALDI-TOF mass spectroscopy. TGA was used to determine the fixed carbon (+ash) and water content of the shells. The results of wet chemical analysis of wood components offered a clear procedure to isolate the main components in Physic nut shells (a). The fractions obtained were: polar extract (b), non-polar extract (c), Acid Insoluble Lignin (d), Holocellulose (e), α-Cellulose (f). The total Lignin content present in the shells equaled 48.84%. IR and NMR spectroscopy demonstrated that the non-polar extract is Lignin, which corresponds to the extractable Lignin (1.24%) in the Physic nut shells and the Acid Insoluble Lignin was 47.60%. Elemental analysis showed no Sulfur present in the investigated materials. Furthermore both 1H and 13C NMR of the non-polar extract showed the presence of aliphatic hydrocarbon chains. The α-Cellulose content (22.29%) and the Hemicelluloses content (23.84%) were in line with that of agricultural residues. The water content and the fixed carbon content (+ash [2.8%]) equal 5-6% and 35.6%, respectively. GPC showed that the polydispersity of the non-polar extract (3.6) lies between Alcell Lignin and Kraft Lignin. The polar extract contains a variety of metals, with especially a high amount of the alkali metals K and Na. The extraction with water is proposed to generate a fertilizer fraction and may be applied to reduce potential sintering issues during eventual combustion or gasification of the shells. © 2011 Elsevier Ltd.</t>
  </si>
  <si>
    <t>Extractable lignin; Jatropha curcas L.; Physic nut shells; Polar extractables; Shell characterization</t>
  </si>
  <si>
    <t>Jatropha curcas; Agricultural wastes; Cellulose; Characterization; Hydrocarbons; Lignin; Mass spectrometry; Metal analysis; Nuclear magnetic resonance spectroscopy; Polydispersity; Shells (structures); Sintering; Sodium; Sulfur; Acid-insoluble lignins; Aliphatic hydrocarbons; Cellulose content; Extractables; Fixed carbons; Holocellulose; In-line; IR and NMR spectroscopy; Jatropha curcas; Kraft lignin; Lignin contents; Main component; MALDI-TOF mass spectroscopy; Non-polar; Physic nut; Physic nut shells; Wet chemical analysis; Wood components; aliphatic hydrocarbon; alkali metal; carbon; carbon isotope; cellulose; combustion; deciduous tree; developmental biology; fertilizer application; fractionation; infrared radiation; lignin; nuclear magnetic resonance; shell; spectroscopy; sulfur; water content; Solvent extraction</t>
  </si>
  <si>
    <t>2-s2.0-84856211533</t>
  </si>
  <si>
    <t>Jahan M.S.; Mun S.P.</t>
  </si>
  <si>
    <t>Jahan, M. Sarwar (35509750400); Mun, Sung Phil (7101645468)</t>
  </si>
  <si>
    <t>35509750400; 7101645468</t>
  </si>
  <si>
    <t>Characteristics of dioxane lignins isolated at different ages of Nalita wood (Trema orientalis)</t>
  </si>
  <si>
    <t>10.1080/02773810701486865</t>
  </si>
  <si>
    <t>https://www.scopus.com/inward/record.uri?eid=2-s2.0-35348934380&amp;doi=10.1080%2f02773810701486865&amp;partnerID=40&amp;md5=cacb0095443ec2193c6169c53555104d</t>
  </si>
  <si>
    <t>Pulp and Paper Research Division, BCSIR Laboratories, Dhaka, Bangladesh; College of Agriculture and Life Science, Chonbuk National University, Jeonju, Jeonbuk, South Korea</t>
  </si>
  <si>
    <t>Jahan M.S., Pulp and Paper Research Division, BCSIR Laboratories, Dhaka, Bangladesh; Mun S.P., College of Agriculture and Life Science, Chonbuk National University, Jeonju, Jeonbuk, South Korea</t>
  </si>
  <si>
    <t>Nalita (Trema orientalis) is one of the fastest growing trees in the tropical countries. The structural characteristics of lignin isolated at different ages of Nalita wood (Trema orientalis) by acidolytic dioxane method were examined by UV, FTIR, 1H-NMR and 13C-NMR spectroscopy, alkaline nitrobenzene oxidation, molecular weight determination, elemental and methoxyl analysis. The data were compared with aspen lignin. The structural analysis revealed that Nalita wood lignin is syringyl-guaiacyl type. The methoxyl content in Nalita wood lignin was lower than aspen lignin. The C9 formulas for 30-months-old Nalita was C9H9.31O3.13 (OCH3)1.27, whereas that of aspen was C9 H8.94O3.15(OCH3)1.47. The weight average molecular weight of Nalita wood lignin was decreased from 36,500 to 25,500 with increasing tree age from 12 to 30 months, whereas weight average molecular weight of aspen was 20,000. Both alcoholic and phenolic hydroxyl group in Nalita wood lignin is lower than aspen lignin.</t>
  </si>
  <si>
    <t>β-O-4 structure; Erythro form; Fast growing wood; Guaiacyl unit; Syringyl unit; Trema orientalis</t>
  </si>
  <si>
    <t>Chemical Analysis; Dioxane; Fourier Analysis; Molecular Weight; Nuclear Magnetic Resonance; Organosolv Lignins; Oxidation; Structural Analysis; Trema; Ultraviolet Spectroscopy; Chemical analysis; Fourier transform infrared spectroscopy; Lignin; Molecular weight; Nuclear magnetic resonance spectroscopy; Oxidation; Structure (composition); Ultraviolet spectroscopy; Acidolytic dioxane method; Fast growing wood; Nalita wood lignin; Trema orientalis; Hardwoods</t>
  </si>
  <si>
    <t>2-s2.0-35348934380</t>
  </si>
  <si>
    <t>Bonanomi G.; Senatore M.; Migliozzi A.; De Marco A.; Pintimalli A.; Lanzotti V.; Mazzoleni S.</t>
  </si>
  <si>
    <t>Bonanomi, Giuliano (9635236500); Senatore, Mauro (55557169300); Migliozzi, Antonello (15826760700); De Marco, Anna (7007173891); Pintimalli, Antonella (56173891500); Lanzotti, Virginia (7003450220); Mazzoleni, Stefano (24348390800)</t>
  </si>
  <si>
    <t>9635236500; 55557169300; 15826760700; 7007173891; 56173891500; 7003450220; 24348390800</t>
  </si>
  <si>
    <t>Aquatic Botany</t>
  </si>
  <si>
    <t>PB</t>
  </si>
  <si>
    <t>https://www.scopus.com/inward/record.uri?eid=2-s2.0-84911997056&amp;doi=10.1016%2fj.aquabot.2014.05.006&amp;partnerID=40&amp;md5=90e9de57f8579ee1bac78ea9f2b79137</t>
  </si>
  <si>
    <t>Dipartimento di Agraria, University of Naples Federico II, via Università 100, Portici, NA, 80055, Italy; Dipartimento di Biologia, University of Naples Federico II, via Cintia - Complesso Monte S. Angelo, Napoli, Italy; SoRiCal S.p.A. - Società Risorse Idriche Calabresi, Italy</t>
  </si>
  <si>
    <t>Bonanomi G., Dipartimento di Agraria, University of Naples Federico II, via Università 100, Portici, NA, 80055, Italy; Senatore M., Dipartimento di Agraria, University of Naples Federico II, via Università 100, Portici, NA, 80055, Italy; Migliozzi A., Dipartimento di Agraria, University of Naples Federico II, via Università 100, Portici, NA, 80055, Italy; De Marco A., Dipartimento di Biologia, University of Naples Federico II, via Cintia - Complesso Monte S. Angelo, Napoli, Italy; Pintimalli A., SoRiCal S.p.A. - Società Risorse Idriche Calabresi, Italy; Lanzotti V., Dipartimento di Agraria, University of Naples Federico II, via Università 100, Portici, NA, 80055, Italy; Mazzoleni S., Dipartimento di Agraria, University of Naples Federico II, via Università 100, Portici, NA, 80055, Italy</t>
  </si>
  <si>
    <t>Decomposition of plant debris is a critical process during the filling phase of water reservoir. Here we investigated the impact of decomposition of the plant species (Cytisus scoparius, Pteridium aquilinum and Juncus effusus) in the Alaco reservoir (southern Italy). To simulate lake ecological conditions, a microcosm experiment was carried-out for 100 days with litters incubated in water lake in aerobic conditions in the light at two temperatures (+12°C and +24°C). Litter types were characterized by classic proximate chemical analyses (total C and N, labile C, cellulose and lignin content, C/N and lignin/N ratios) and, at molecular level, by solid-state 13C CPMAS NMR. Water quality was monitored through pH, electrolytic conductivity, DOC, BOD5 and dissolved oxygen. Decomposition was more rapid for C. scoparius, intermediate for J. effusus and slower for P. aquilinum. After 100 days of decomposition for all litter type the O-alkyl-C region, associated with sugars and polysaccharides, decreased and the aliphatic alkyl-C region increased for C. scoparius and P. aquilinum. Immediately after litter submergence, DOC and BOD5 dramatically increased, reaching high values for P. aquilinum and C. scoparius. However, after 100 days of incubation, DOC concentration sharply decreased reaching values usually below 50mgl-1, and after 10 days of incubation BOD5 values dropped to values close to zero. Although carried out in laboratory, the experiment showed that submerged plant litter during decomposition produces a short-term changes of water quality that rapidly returns to background level. © 2014 Elsevier B.V.</t>
  </si>
  <si>
    <t>&lt;sup&gt;13&lt;/sup&gt;C NMR CPMAS; BOD&lt;sub&gt;5&lt;/sub&gt;; C cycle; DOC; Litter quality; Sediment</t>
  </si>
  <si>
    <t>Italy; Mediterranean Region; biochemical oxygen demand; carbon cycle; concentration (composition); decomposition; experimental study; litter; microcosm; nitrogen; reservoir; submerged vegetation; water quality</t>
  </si>
  <si>
    <t>2-s2.0-84911997056</t>
  </si>
  <si>
    <t>Skjemstad J.O.; Krull E.S.; Swift R.S.; Szarvas S.</t>
  </si>
  <si>
    <t>Skjemstad, J.O. (7003454593); Krull, E.S. (7003553907); Swift, R.S. (7103062574); Szarvas, S. (55285530900)</t>
  </si>
  <si>
    <t>7003454593; 7003553907; 7103062574; 55285530900</t>
  </si>
  <si>
    <t>Mechanisms of protection of soil organic matter under pasture following clearing of rainforest on an Oxisol</t>
  </si>
  <si>
    <t>10.1016/j.geoderma.2007.11.006</t>
  </si>
  <si>
    <t>https://www.scopus.com/inward/record.uri?eid=2-s2.0-37549018940&amp;doi=10.1016%2fj.geoderma.2007.11.006&amp;partnerID=40&amp;md5=fff84ca3f4dd3332628d4ac9eb18dbd2</t>
  </si>
  <si>
    <t>CSIRO Land and Water, Glen Osmond, SA 5064, PMB 2, Australia; CRC for Greenhouse Accounting, Australia; Faculty of Natural Resources, Agriculture and Veterinary Sciences, The University of Queensland, Gatton, QLD 4343, Australia</t>
  </si>
  <si>
    <t>Skjemstad J.O., CSIRO Land and Water, Glen Osmond, SA 5064, PMB 2, Australia, CRC for Greenhouse Accounting, Australia; Krull E.S., CSIRO Land and Water, Glen Osmond, SA 5064, PMB 2, Australia, CRC for Greenhouse Accounting, Australia; Swift R.S., Faculty of Natural Resources, Agriculture and Veterinary Sciences, The University of Queensland, Gatton, QLD 4343, Australia; Szarvas S., CSIRO Land and Water, Glen Osmond, SA 5064, PMB 2, Australia</t>
  </si>
  <si>
    <t>Vegetation change from rainforest (C3) to pasture (C4) was used to study the nature and capacity for organic matter protection in an Oxisol from eastern Australia. As much as 17.1% and 31.0% of the organic carbon in the 0-0.075 and 0.075-0.15m horizons, respectively, derived from C3 rainforest was still present even after 90 years under continuous C4 pasture. A considerable proportion of the organic carbon is therefore protected in the surface horizons of these oxidic soils. High energy uv photo-oxidation was used to determine the nature of the protection. With increased time of photo-oxidation, the relative proportion of C3-derived OC in the &lt; 53 μm fractions increased under the pasture demonstrating that microaggregates had a significant role in protection of the older C3-derived OC against decomposition. Although tannins or tannin-like materials were present within the &lt; 53 μm microaggregates under rainforest and hence were resistant to photo-oxidation, they were not detectable under the pasture using solid-state 13C NMR spectroscopy. The aryl-C components under pasture appear to be derived from lignin rather than tannin but cannot be attributed to the presence of charcoal. Lipids of microbial origin may also contribute considerably to C3-derived OC under pasture through chemical recalcitrance to decomposition rather than physical protection. There is no evidence that a significant proportion of plant-derived lipids survive in these soils and contribute to a stable pool of soil OC. The work presented here demonstrates that protection within microaggregates is the major mechanism for protection of OC in this Oxisol. Crown Copyright © 2007.</t>
  </si>
  <si>
    <t>&lt;sup&gt;13&lt;/sup&gt;C NMR; C3-C4 vegetation change; High energy uv photo-oxidation; Microaggregation; Soil organic matter</t>
  </si>
  <si>
    <t>Australasia; Australia; Nuclear magnetic resonance spectroscopy; Organic carbon; Photooxidation; Rain; Soils; Vegetation; C3 plant; C4 plant; forest clearance; land use change; lignin; organic carbon; Oxisol; pasture; photooxidation; rainforest; soil management; soil organic matter; tannin; vegetation dynamics; High energy uv photo-oxidation; Organic matter protection; Oxidic soils; Soil organic matter; Surface horizons; Vegetation change; Biological materials</t>
  </si>
  <si>
    <t>2-s2.0-37549018940</t>
  </si>
  <si>
    <t>Enloe H.A.; Quideau S.A.; Graham R.C.; Sillett S.C.; Oh S.-W.; Wasylishen R.E.</t>
  </si>
  <si>
    <t>Enloe, Heather A. (12787128400); Quideau, Sylvie A. (7004179538); Graham, Robert C. (7401483521); Sillett, Stephen C. (6603954075); Oh, S.-W. (35216140100); Wasylishen, R.E. (7005416414)</t>
  </si>
  <si>
    <t>12787128400; 7004179538; 7401483521; 6603954075; 35216140100; 7005416414</t>
  </si>
  <si>
    <t>Soil organic matter processes in old-growth redwood forest canopies</t>
  </si>
  <si>
    <t>10.2136/sssaj2009.0031</t>
  </si>
  <si>
    <t>https://www.scopus.com/inward/record.uri?eid=2-s2.0-73849090004&amp;doi=10.2136%2fsssaj2009.0031&amp;partnerID=40&amp;md5=e2e40bc0fdcc21bf0d912126411bf0fc</t>
  </si>
  <si>
    <t>Soil and Water Sciences Program, Department of Environmental Sciences, University of California, Riverside, CA 92521-0424, United States; School of Forestry and Wildlife Sciences, Auburn University, Auburn, AL 36849-5418, United States; Department of Renewable Resources, University of Alberta, Edmonton, AB T6G 2H1, Canada; Department of Biological Sciences, Humboldt State University, Arcata, CA 95521, United States; Department of Chemistry Gunning, Lemieux Chemistry Centre, University of Alberta, Edmonton, AB T6G 2G2, Canada; Department of Chemistry, Mokpo National Univ., Muan, Chonnam 534-729, South Korea</t>
  </si>
  <si>
    <t>Enloe H.A., Soil and Water Sciences Program, Department of Environmental Sciences, University of California, Riverside, CA 92521-0424, United States, School of Forestry and Wildlife Sciences, Auburn University, Auburn, AL 36849-5418, United States; Quideau S.A., Department of Renewable Resources, University of Alberta, Edmonton, AB T6G 2H1, Canada; Graham R.C., Soil and Water Sciences Program, Department of Environmental Sciences, University of California, Riverside, CA 92521-0424, United States; Sillett S.C., Department of Biological Sciences, Humboldt State University, Arcata, CA 95521, United States; Oh S.-W., Department of Chemistry Gunning, Lemieux Chemistry Centre, University of Alberta, Edmonton, AB T6G 2G2, Canada, Department of Chemistry, Mokpo National Univ., Muan, Chonnam 534-729, South Korea; Wasylishen R.E., Department of Chemistry Gunning, Lemieux Chemistry Centre, University of Alberta, Edmonton, AB T6G 2G2, Canada</t>
  </si>
  <si>
    <t>Organic soils up to 1 m thick cover tree surfaces within the canopies of old-growth redwood [Sequoia sempervirens (D. Don) Endl.] forests 50 m or more above the ground. Very little is known about litter quality and litter decomposition processes within these canopies. A combination of solid-state cross-polarization magic-angle spinning 13C nuclear magnetic resonance (NMR) spectroscopy, natural 13C and 15N isotopic analyses, and proximate analyses were used to gain insight into soil organic matter accumulation and decay processes within two arboreal soils. Arboreal soil, redwood, and fern (Polypodium scouleri Hook. and Grev.) litter as well as epiphyte roots were analyzed. Proximate analyses showed that the arboreal soil parent materials contained a high concentration of the acid residue fraction (i.e., Klason lignin), from 379 g kg-1 for fern rhizomes up to 652 g kg-1 for redwood bark litter. This high concentration of acid residue fraction in the soil parent materials probably promotes organic matter accumulation within the tree crown. Results from 13C NMR spectroscopy analyses indicated a preferential decomposition of carbohydrates and an accumulation of alkyl structures from the redwood and fern litter to the &lt; 2-mm soil materials and from the Oi to the Oa horizons in both soils. On the other hand, there was no consistent variation in terms of C/N ratios and stable isotope composition along the depth gradient, suggesting that organic matter in these soils has undergone limited microbial processing but instead reflects the selective preservation of recalcitrant litter moieties. © Soil Science Society of America.</t>
  </si>
  <si>
    <t>ACID, acid-soluble extractable; AIR, acid-insoluble residue; CPMAS, crosspolarization magic-angle spinning; NMR, nuclear magnetic resonance</t>
  </si>
  <si>
    <t>Biochemistry; Decay; Geochemistry; Nuclear Magnetic Resonance; Polarization; Pollution; Residues; Soil; Spinning; Filicophyta; Polypodium (plant); Polypodium scouleri; Sequoia sempervirens; Biogeochemistry; Biological materials; Carbohydrates; Decay (organic); Forestry; Isotopes; Nuclear magnetic resonance; Nuclear magnetic resonance spectroscopy; Resonance; Soils; Wood; Acid-insoluble residues; Cross polarizations; Magic angle spinning; coniferous forest; decomposition; forest soil; leaf litter; microbial activity; nuclear magnetic resonance; old-growth forest; soil organic matter; Soil pollution</t>
  </si>
  <si>
    <t>2-s2.0-73849090004</t>
  </si>
  <si>
    <t>Certini G.; Nocentini C.; Knicker H.; Arfaioli P.; Rumpel C.</t>
  </si>
  <si>
    <t>Certini, Giacomo (6602522412); Nocentini, Caterina (35848756100); Knicker, Heike (7004410125); Arfaioli, Paola (6602387263); Rumpel, Cornelia (7003401470)</t>
  </si>
  <si>
    <t>6602522412; 35848756100; 7004410125; 6602387263; 7003401470</t>
  </si>
  <si>
    <t>Wildfire effects on soil organic matter quantity and quality in two fire-prone Mediterranean pine forests</t>
  </si>
  <si>
    <t>167-168</t>
  </si>
  <si>
    <t>10.1016/j.geoderma.2011.09.005</t>
  </si>
  <si>
    <t>https://www.scopus.com/inward/record.uri?eid=2-s2.0-80055058112&amp;doi=10.1016%2fj.geoderma.2011.09.005&amp;partnerID=40&amp;md5=eba3e6db11e65244b33d38a841f459ed</t>
  </si>
  <si>
    <t>Dipartimento di Scienze delle Produzioni Vegetali, Del Suolo e dell'Ambiente Agroforestale (DIPSA), Università degli Studi di Firenze, 28-50144 Firenze, Piazzale delle Cascine, Italy; Departamento de Geoecología, Biogeoquímica y Microbiología Ambiental, Instituto de Recursos Naturales y Agrobiología de Sevilla (IRNAS-CSIC), 10-E-41012 Sevilla, Avenida Reina Mercedes, Spain; Laboratoire de Biogéochimie et Ecologie des Milieux Continentaux (CNRS, BIOEMCO UMR UPMC-CNRS-IRD-AgroParisTech), Centre INRA Versailles-Grignon-78850 Thiverval-Grignon, France</t>
  </si>
  <si>
    <t>Certini G., Dipartimento di Scienze delle Produzioni Vegetali, Del Suolo e dell'Ambiente Agroforestale (DIPSA), Università degli Studi di Firenze, 28-50144 Firenze, Piazzale delle Cascine, Italy; Nocentini C., Dipartimento di Scienze delle Produzioni Vegetali, Del Suolo e dell'Ambiente Agroforestale (DIPSA), Università degli Studi di Firenze, 28-50144 Firenze, Piazzale delle Cascine, Italy; Knicker H., Departamento de Geoecología, Biogeoquímica y Microbiología Ambiental, Instituto de Recursos Naturales y Agrobiología de Sevilla (IRNAS-CSIC), 10-E-41012 Sevilla, Avenida Reina Mercedes, Spain; Arfaioli P., Dipartimento di Scienze delle Produzioni Vegetali, Del Suolo e dell'Ambiente Agroforestale (DIPSA), Università degli Studi di Firenze, 28-50144 Firenze, Piazzale delle Cascine, Italy; Rumpel C., Laboratoire de Biogéochimie et Ecologie des Milieux Continentaux (CNRS, BIOEMCO UMR UPMC-CNRS-IRD-AgroParisTech), Centre INRA Versailles-Grignon-78850 Thiverval-Grignon, France</t>
  </si>
  <si>
    <t>Pine forests bordering the Mediterranean Sea are often affected by severe wildfires, which cause major changes to soil organic matter (SOM). In this paper, recently burned and adjacent unburned areas of two coastal pine forests of Tuscany, Central Italy, were compared in terms of SOM quantity and quality to assess the nature and intensity of such fire-induced changes. Quantitative modification of the SOM stock was investigated by sampling in a grid pattern. Pre-fire and post-fire bulk SOM were analysed for stable carbon and nitrogen isotopes concentrations (δ13C and δ15N) and spectroscopic properties (solid-state CP-MAS 13C NMR). In addition, we determined the fraction of SOM resistant to acid dichromate oxidation, here assumed to be "pyrogenic" carbon, and the lignin composition after CuO oxidation.The results showed that at the two sites there were similar, significant losses in soil C, in spite of different times passed since the fire. Such C losses are attributable to the almost complete elimination of the litter layer, whereas the underlying mineral soil did not show any significant change in its carbon content. In terms of composition, the bulk SOM did experience a minor decrease in O-alkyl C and a parallel increase in aromatic C, but no significant change in the relative concentrations of 13C and 15N and the amount of pyrogenic C. On the contrary, fire markedly modified soil lignin composition. We recorded changes in the coumaryl to vanillyl and syringyl to vanillyl ratios of lignin-derived phenols, both of which are indicators of the lignin source. Furthermore, at one site, fire significantly increased the acid to aldehyde ratio of vanillyl and syringyl phenols, indicating that fire can affect soil lignin degradation and the overall C cycle. In conclusion, this study suggests that in fire-prone Mediterranean pine forests each fire may influence total SOM stocks and its chemical composition. © 2011 Elsevier B.V.</t>
  </si>
  <si>
    <t>Charcoal; Lignin; Mediterranean pine forests; Soil organic matter (SOM); Wildfires</t>
  </si>
  <si>
    <t>Aldehydes; Charcoal; Forest Fires; Forestry; Isotopes; Lignins; Organic Matter; Phenols; Pinus; Soil; Italy; Mediterranean Sea; Tuscany; Aldehydes; Biogeochemistry; Biological materials; Charcoal; Forestry; Isotopes; Lignin; Organic compounds; Phenols; Soils; Carbon content; Central Italy; Chemical compositions; Coastal pine forests; Grid pattern; Lignin degradation; Lignin-derived phenol; Litter layer; Mediterranean sea; Mineral soils; Pine forest; Post-fire; Quantitative modification; Relative concentration; Soil organic matter (SOM); Soil organic matters; Spectroscopic property; Stable carbon and nitrogen isotopes; Tuscany; Wildfires; charcoal; chemical composition; coniferous forest; lignin; qualitative analysis; quantitative analysis; soil carbon; soil organic matter; wildfire; Fires</t>
  </si>
  <si>
    <t>2-s2.0-80055058112</t>
  </si>
  <si>
    <t>Sun R.; Tomkinson J.; Zhu W.; Wang S.Q.</t>
  </si>
  <si>
    <t>Sun, RunCang (55661525600); Tomkinson, J. (15737386800); Zhu, W. (52664745300); Wang, S.Q. (55766800200)</t>
  </si>
  <si>
    <t>55661525600; 15737386800; 52664745300; 55766800200</t>
  </si>
  <si>
    <t>Delignification of maize stems by peroxymonosulfuric acid, peroxyformic acid, peracetic acid, and hydrogen peroxide. 1. Physicochemical and structural characterization of the solubilized lignins</t>
  </si>
  <si>
    <t>10.1021/jf990646e</t>
  </si>
  <si>
    <t>https://www.scopus.com/inward/record.uri?eid=2-s2.0-0034095205&amp;doi=10.1021%2fjf990646e&amp;partnerID=40&amp;md5=c125c79792b301e40987d91ce7a988e1</t>
  </si>
  <si>
    <t>BioComposites Centre, University of Wales, Bangor, Gwynedd LL57 2UW, United Kingdom; N.-W. Univ. Agric. Forest Sci. T., Yangling, China</t>
  </si>
  <si>
    <t>Sun R., BioComposites Centre, University of Wales, Bangor, Gwynedd LL57 2UW, United Kingdom; Tomkinson J., BioComposites Centre, University of Wales, Bangor, Gwynedd LL57 2UW, United Kingdom; Zhu W., N.-W. Univ. Agric. Forest Sci. T., Yangling, China; Wang S.Q., N.-W. Univ. Agric. Forest Sci. T., Yangling, China</t>
  </si>
  <si>
    <t>Water-treated maize stems were subjected to delignification with peroxymonosulfuric acid at 20 °C for 144 h, with peroxyformic acid at 80 °C for 6 h, with peracetic acid at 50 °C for 6 h, and with 2% hydrogen peroxide at 45 °C for 12 h at pH 1.5, 4.4, 9.5, 11.5, 12.0, and 12.6, respectively, which solubilized 47.1, 91.3, 33.3, 16.6, 15.9, 17.4, 86.2, 87.7, and 91.3% of the original lignin, respectively. Substantial lignins were released during the treatment with peroxyformic acid and hydrogen peroxide at pH ≥ 11.5, whereas an insignificant effect on delignification was observed by using peroxymonosulfuric acid, peracetic acid, and hydrogen peroxide under acidic, natural, and weakly alkaline media conditions. The structures of the isolated lignin preparations were investigated by chemical analysis, gel permeation chromatography, and UV, FT-IR, and 13C NMR spectroscopy.</t>
  </si>
  <si>
    <t>Delignification; FT- IR and &lt;sup&gt;13&lt;/sup&gt;C NMR spectroscopy; Hydrogen peroxide; Lignin; Maize stem; Peracetic acid; Peroxyformic acid; Peroxymonosulfuric acid; Phenolic acids and aldehydes</t>
  </si>
  <si>
    <t>Formic Acids; Hydrogen Peroxide; Indicators and Reagents; Lignin; Peracetic Acid; Plant Stems; Spectroscopy, Fourier Transform Infrared; Sulfuric Acids; Zea mays; dyes, reagents, indicators, markers and buffers; formic acid; formic acid derivative; hydrogen peroxide; lignin; lignin; peracetic acid; peroxyformic acid; sulfuric acid; article; carbon nuclear magnetic resonance; chemical analysis; chemistry; corn; drug isolation; gel permeation chromatography; infrared spectroscopy; isolation and purification; maize; plant; residue analysis; solubilization; viscosity</t>
  </si>
  <si>
    <t>2-s2.0-0034095205</t>
  </si>
  <si>
    <t>Sjöberg G.; Knicker H.; Nilsson S.I.; Berggren D.</t>
  </si>
  <si>
    <t>Sjöberg, G. (7004258262); Knicker, H. (7004410125); Nilsson, S.I. (57223168871); Berggren, D. (56251274200)</t>
  </si>
  <si>
    <t>7004258262; 7004410125; 57223168871; 56251274200</t>
  </si>
  <si>
    <t>Impact of long-term N fertilization on the structural composition of spruce litter and mor humus</t>
  </si>
  <si>
    <t>10.1016/j.soilbio.2003.11.006</t>
  </si>
  <si>
    <t>https://www.scopus.com/inward/record.uri?eid=2-s2.0-1842536784&amp;doi=10.1016%2fj.soilbio.2003.11.006&amp;partnerID=40&amp;md5=2be77b67550a24d623e6c6927e01d695</t>
  </si>
  <si>
    <t>Department of Soil Sciences, Swed. Univ. of Agricultural Sciences, SE-75007 Uppsala, P.O. Box 7014, Sweden; Lehrstuhl für Bodenkunde, TU. München, D-85350 Freising-Weihenstephan, Germany</t>
  </si>
  <si>
    <t>Sjöberg G., Department of Soil Sciences, Swed. Univ. of Agricultural Sciences, SE-75007 Uppsala, P.O. Box 7014, Sweden; Knicker H., Lehrstuhl für Bodenkunde, TU. München, D-85350 Freising-Weihenstephan, Germany; Nilsson S.I., Department of Soil Sciences, Swed. Univ. of Agricultural Sciences, SE-75007 Uppsala, P.O. Box 7014, Sweden; Berggren D., Department of Soil Sciences, Swed. Univ. of Agricultural Sciences, SE-75007 Uppsala, P.O. Box 7014, Sweden</t>
  </si>
  <si>
    <t>The aims of this study were to determine the degree of lignin degradation and to investigate changes in the chemical composition of the organic matter in the forest floor in an N fertilized Norway spruce forest soil. Needle litter and mor humus were collected from the field experiment at Skogaby in southern Sweden (56°33′N; 13°13′E). The spruce stand had been fertilized for 11 years with 100 kg Nha-1yr-1 as (NH 4)2SO4. The degree of lignin degradation was determined with alkaline CuO oxidation followed by HPLC analysis. The chemical composition of the organic matter was characterized by CPMAS 13C NMR. Tannin was specifically analyzed using dipolar dephasing CPMAS 13C NMR and the N distribution was studied by CPMAS 15N NMR. The C-to-N ratios in the fertilized Oi and Oe layers were significantly lower than in the unfertilized layers (24 compared to 34 and 23 compared to 27, respectively). Neither the sum of the CuO oxidation products (Vanillyls+Syringyls+Cinnamyls expressed as VSC) nor the acid-to-aldehyde ratio ((Ac/Al)V) showed any significant treatment effects. The content of aromatic C (including phenolic C) was significantly lower in the unfertilized than in the fertilized Oi layer (18 versus 21%). In the unfertilized soil, VSC was positively correlated (r=+0.63, p&lt;0.05) with the C-to-N ratio, whereas the phenolic C content was negatively correlated (r=-0.61, p&lt;0.05). The tannin index showed a tendency of increasing from Oi to Oe layers in both treatments. Most of the organic N was found as amide-N, whereas no heterocyclic N was detected. We have not been able to show any major C structural changes due to N fertilization. We suggest that the significantly higher content of aromatic and phenolic C in the fertilized Oi layer is due to an initial stimulation of the microbial community. © 2004 Elsevier Ltd. All rights reserved.</t>
  </si>
  <si>
    <t>&lt;sup&gt;13&lt;/sup&gt;C NMR; &lt;sup&gt;15&lt;/sup&gt;N NMR; CuO oxidation; Lignin; Litter; Mor humus; Norway spruce; Tannin</t>
  </si>
  <si>
    <t>Eurasia; Europe; Northern Europe; Norway; Scandinavia; Picea; Picea abies; Aromatic compounds; Carbon; Composition; Copper oxides; Degradation; Lignin; Microbiology; Oxidation; Structural analysis; degradation; fertilizer application; forest soil; humus; leaf litter; lignin; nitrogen; Lignin degradation; Organic carbon; Nitrogen fertilizers</t>
  </si>
  <si>
    <t>2-s2.0-1842536784</t>
  </si>
  <si>
    <t>Johnson C.E.; Smernik R.J.; Siccama T.G.; Kiemle D.K.; Xu Z.; Vogt D.J.</t>
  </si>
  <si>
    <t>Johnson, Chris E. (55367293800); Smernik, Ronald J. (6701718524); Siccama, Thomas G. (7003436425); Kiemle, David K. (57608277000); Xu, Zhihong (57205319495); Vogt, Daniel J. (7102145238)</t>
  </si>
  <si>
    <t>55367293800; 6701718524; 7003436425; 57608277000; 57205319495; 7102145238</t>
  </si>
  <si>
    <t>Using 13C nuclear magnetic resonance spectroscopy for the study of northern hardwood tissues</t>
  </si>
  <si>
    <t>10.1139/x05-122</t>
  </si>
  <si>
    <t>https://www.scopus.com/inward/record.uri?eid=2-s2.0-29844449111&amp;doi=10.1139%2fx05-122&amp;partnerID=40&amp;md5=7222659f3260b7b8499122d9449b44dc</t>
  </si>
  <si>
    <t>Department of Civil and Environmental Engineering, Syracuse University, Syracuse, NY 13244, United States; School of Earth and Environmental Sciences, Waite Campus, University of Adelaide, Glen Osmond, SA 5064, Australia; School of Forestry and Environmental Studies, Yale University, New Haven, CT 06511, United States; Department of Chemistry, SUNY College of Environmental Science and Forestry, Syracuse, NY 13210, United States; Centre for Forestry and Horticultural Research, Faculty of Environmental Science, Griffith University, Nathan, QLD 4111, Australia; College of Forest Resources, University of Washington, Seattle, WA 98195, United States</t>
  </si>
  <si>
    <t>Johnson C.E., Department of Civil and Environmental Engineering, Syracuse University, Syracuse, NY 13244, United States; Smernik R.J., School of Earth and Environmental Sciences, Waite Campus, University of Adelaide, Glen Osmond, SA 5064, Australia; Siccama T.G., School of Forestry and Environmental Studies, Yale University, New Haven, CT 06511, United States; Kiemle D.K., Department of Chemistry, SUNY College of Environmental Science and Forestry, Syracuse, NY 13210, United States; Xu Z., Centre for Forestry and Horticultural Research, Faculty of Environmental Science, Griffith University, Nathan, QLD 4111, Australia; Vogt D.J., College of Forest Resources, University of Washington, Seattle, WA 98195, United States</t>
  </si>
  <si>
    <t>Nuclear magnetic resonance (NMR) spectroscopy is a useful tool for examining the structural chemistry of natural organic matter. The use of cross-polarization and magic-angle spinning to study 13C functionality (CPMAS 13C NMR) is convenient, but not always quantitative. We used various 13C NMR techniques to examine the structural chemistry of bark and wood of sugar maple (Acer saccharum Marsh.), American beech (Fagus grandifolia Ehrh.), and yellow birch (Betula alleghaniensis Britt.). Spin counting experiments showed that 87%-97% of the 13C in the samples was observable by CPMAS 13C NMR. A comparison of CPMAS and Bloch decay experiments revealed few differences in spectral properties. Together, these results suggest that CPMAS 13C NMR is quantitative for these tissues. We observed little variation in the structural chemistry of wood, either among samples of the same species or among species. Within-species variations in bark chemistry were greater than in wood, probably because of variations in environmental conditions. However, we observed no significant differences in bark chemistry among the species. Bark and wood chemistry differed significantly, with the bark spectra displaying greater contributions from lignin, suberin, waxes, and resins. Hardwood spectra differ from softwood spectra in the aromatic C regions because of the contribution of syringyl units to hardwood lignin. Hardwood bark appears to contain less tannins than softwood bark. Together, the quantitative and qualitative features of CPMAS 13C NMR spectra are useful for studying the ecology of living and detrital wood and bark. © 2005 NRC.</t>
  </si>
  <si>
    <t>Biodiversity; Hardwoods; Nuclear Magnetic Resonance; Plant Tissues; Softwoods; Acer; Acer saccharum; Betula alleghaniensis; Fagus; Fagus grandifolia; Saccharum hybrid cultivar; Biodiversity; Hardwoods; Nuclear magnetic resonance; Softwoods; Magic-angle spinning; Natural organic matter; carbon isotope; nuclear magnetic resonance; phytochemistry; spectroscopy; wood quality; Tissue</t>
  </si>
  <si>
    <t>2-s2.0-29844449111</t>
  </si>
  <si>
    <t>Knicker H.; Saggar S.; Bäumler R.; McIntosh P.D.; Kögel-Knabner I.</t>
  </si>
  <si>
    <t>Knicker, H. (7004410125); Saggar, S. (7003898090); Bäumler, R. (6603869394); McIntosh, P.D. (7004424887); Kögel-Knabner, I. (7004944025)</t>
  </si>
  <si>
    <t>7004410125; 7003898090; 6603869394; 7004424887; 7004944025</t>
  </si>
  <si>
    <t>Soil organic matter transformations induced by Hieracium pilosella L. in tussock grassland of New Zealand</t>
  </si>
  <si>
    <t>Biology and Fertility of Soils</t>
  </si>
  <si>
    <t>10.1007/s003740000234</t>
  </si>
  <si>
    <t>https://www.scopus.com/inward/record.uri?eid=2-s2.0-0034479425&amp;doi=10.1007%2fs003740000234&amp;partnerID=40&amp;md5=9b59cdab34117076a299f6ba15ad2fcb</t>
  </si>
  <si>
    <t>Lehrstuhl für Bodenkunde, Technische Universität München, 85350 Freising-Weihenstephan, Germany; Landcare Research, Palmerston North, Private Bag 11052, New Zealand; Forest Practices Board, Hobart, Tasmania, 30 Patrick St., Australia</t>
  </si>
  <si>
    <t>Knicker H., Lehrstuhl für Bodenkunde, Technische Universität München, 85350 Freising-Weihenstephan, Germany; Saggar S., Landcare Research, Palmerston North, Private Bag 11052, New Zealand; Bäumler R., Lehrstuhl für Bodenkunde, Technische Universität München, 85350 Freising-Weihenstephan, Germany; McIntosh P.D., Forest Practices Board, Hobart, Tasmania, 30 Patrick St., Australia; Kögel-Knabner I., Lehrstuhl für Bodenkunde, Technische Universität München, 85350 Freising-Weihenstephan, Germany</t>
  </si>
  <si>
    <t>To study the effect of Hieracium pilosella L. invasion on the transformations of soil organic matter of New Zealand tussock grassland soils (Ustochrepts), plant material and soils underneath Hieracium, the surrounding halo, and the adjacent herbfield (depleted tussock grassland) were examined for their chemical composition. An attempt was made to reveal possible changes in chemical composition of the soil organic matter induced by H. pilosella invasion. Small differences were detected by solid-state 13C nuclear magnetic resonance (NMR) spectroscopy in the composition of the plant and soil materials from these zones. Most of the differences in soil organic matter occurred due to differences in the amount and quality of plant-residue inputs. Comparable amounts of phenolic C were detected in the solid-state 13C NMR spectra of H. pilosella and herbfield vegetation, while alkaline CuO oxidation yielded considerable lower lignin oxidation products for H. pilosella. A slightly higher proportion of these compounds in H. pilosella soil revealed an accumulation and a low degradation rate of lignin compounds under H. pilosella. The HC1 hydrolysis and solid-state 15N NMR spectroscopy showed similar chemical compositions of the N fractions of the three different soils. The absence of 15N NMR signal intensity assignable to aniline derivatives or aromatic heterocyclic N indicates that the condensation of phenolic compounds with N groups plays a minor role in N sequestration in these soils.</t>
  </si>
  <si>
    <t>Carbon-13 nuclear magnetic resonance; Lignin; Nitrogen-15 nuclear magnetic resonance; Organic nitrogen; Phenols</t>
  </si>
  <si>
    <t>aniline derivative; biotransformation; carbon 13; chemical composition; grassland; hydrolysis; lignin; New Zealand; nitrogen 15; nuclear magnetic resonance imaging; phenol derivative; plant residue; soil organic matter; New Zealand; chemical composition; grassland soil; soil organic matter; tussock grassland</t>
  </si>
  <si>
    <t>2-s2.0-0034479425</t>
  </si>
  <si>
    <t>Rumpel C.; Kögel-Knabner I.; Knicker H.; Hüttl R.F.</t>
  </si>
  <si>
    <t>Rumpel, C. (7003401470); Kögel-Knabner, I. (7004944025); Knicker, H. (7004410125); Hüttl, R.F. (26643478000)</t>
  </si>
  <si>
    <t>7003401470; 7004944025; 7004410125; 26643478000</t>
  </si>
  <si>
    <t>https://www.scopus.com/inward/record.uri?eid=2-s2.0-0033761785&amp;doi=10.1016%2fS0016-7061%2800%2900060-4&amp;partnerID=40&amp;md5=de76e4edea0d6249c3b13fda84eaf18c</t>
  </si>
  <si>
    <t>Department of Soil Protection and Recultivation, Brandenburg Technical University of Cottbus, D-03013 Cottbus, P.O. Box 10 13 44, Germany; Lehrstuhl Für Bodenkunde, Technische Universität München, D-85350 Freising-Weihenstephan, Germany</t>
  </si>
  <si>
    <t>Rumpel C., Department of Soil Protection and Recultivation, Brandenburg Technical University of Cottbus, D-03013 Cottbus, P.O. Box 10 13 44, Germany; Kögel-Knabner I., Lehrstuhl Für Bodenkunde, Technische Universität München, D-85350 Freising-Weihenstephan, Germany; Knicker H., Lehrstuhl Für Bodenkunde, Technische Universität München, D-85350 Freising-Weihenstephan, Germany; Hüttl R.F., Department of Soil Protection and Recultivation, Brandenburg Technical University of Cottbus, D-03013 Cottbus, P.O. Box 10 13 44, Germany</t>
  </si>
  <si>
    <t>After open-cast mining operations in the eastern states of Germany, extremely acid overburden material with a high lignite content (up to 50 g OC/kg soil) is relocated and deposited at a spoil bank. For rehabilitation, these substrates are amended with alkaline ash from lignite-fired power stations and reforested with coniferous or broad-leaved trees. The aim of this study was to identify the allocation of lignite and recently formed humified compounds in soil compartments as separated by physical fractionation procedures. Samples were taken from the soil surface (0-5 cm, Ai horizon) and from the subsoil (1 m depth, Cv horizon) under red oak (Quercus rubra, age 36 years). Organic matter in bulk soils as well as in particle-size and density fractions was analysed for elemental composition, magnetic susceptibility, chemical structure by solid-state 13C CPMAS NMR spectroscopy and lignite content by 14C activity measurements. The contribution of lignin to the particle size fractions was estimated using CuO oxidation. In the bulk soil as well as in the physical fractions, carbon species related to lignite and carbon species related to plant litter occur in mixture. The 2000-630 μm fraction was found to be dominated by plant litter compounds whereas the 630-6.3 μm fractions consist mainly of aromatic and aliphatic carbon, most probably indicative of lignite and carbonaceous particles which were added to the Ai horizon during amelioration and airborne contamination with lignite combustion products. In the &lt; 2.0 μm fraction, CuO oxidation indicated that aromatic C compounds are derived from lignite rather than from recent plant lignin compounds. Physical fractionation with subsequent characterisation of the organic matter present in the fractions revealed that recently formed soil organic matter (SOM) consists mainly of partly altered plant residues rather than humic substances. (C) 2000 Elsevier Science B.V.</t>
  </si>
  <si>
    <t>&lt;sup&gt;13&lt;/sup&gt;C NMR spectroscopy; Density fractionation; Lignite; Magnetic susceptibility; Organic matter; Particle size fractionation; Radiocarbon dating</t>
  </si>
  <si>
    <t>Germany; fractionation; lignite; mine waste; organic matter; soil pollution</t>
  </si>
  <si>
    <t>2-s2.0-0033761785</t>
  </si>
  <si>
    <t>Vázquez G.; González J.; Freire S.; Antorrena G.</t>
  </si>
  <si>
    <t>Vázquez, G. (57208250717); González, J. (6602124963); Freire, S. (15829259100); Antorrena, G. (7003916098)</t>
  </si>
  <si>
    <t>57208250717; 6602124963; 15829259100; 7003916098</t>
  </si>
  <si>
    <t>Effect of chemical modification of lignin on the gluebond performance of lignin-phenolic resins</t>
  </si>
  <si>
    <t>10.1016/S0960-8524(97)00030-8</t>
  </si>
  <si>
    <t>https://www.scopus.com/inward/record.uri?eid=2-s2.0-0343683436&amp;doi=10.1016%2fS0960-8524%2897%2900030-8&amp;partnerID=40&amp;md5=a8584f76667759f4c941c470c0a9c942</t>
  </si>
  <si>
    <t>Department of Chemical Engineering, Faculty of Chemistry, University of Santiago de Compostela, 15706 Santiago de Compostela, Spain</t>
  </si>
  <si>
    <t>Vázquez G., Department of Chemical Engineering, Faculty of Chemistry, University of Santiago de Compostela, 15706 Santiago de Compostela, Spain; González J., Department of Chemical Engineering, Faculty of Chemistry, University of Santiago de Compostela, 15706 Santiago de Compostela, Spain; Freire S., Department of Chemical Engineering, Faculty of Chemistry, University of Santiago de Compostela, 15706 Santiago de Compostela, Spain; Antorrena G., Department of Chemical Engineering, Faculty of Chemistry, University of Santiago de Compostela, 15706 Santiago de Compostela, Spain</t>
  </si>
  <si>
    <t>Lignin obtained from eucalyptus wood by acetic acid pulping was methylolated or phenolated and used to prepare lignin-phenol-formaldehyde resins. The amount of formaldehyde consumed in the methylolation reaction, and supporting comparison of pre- and post-methylolation 1H and 13C NMR spectra, showed the reactivity of the crude acetosolv lignin with formaldehyde to be relatively high. Pine and eucalyptus plywood boards manufactured using the resins prepared with the modified lignins complied with European Standard EN 314-1:1993 for WBP quality boards and gave knife test results similar to those of boards manufactured with a commercial phenol-formaldehyde resin.; Lignin obtained from eucalyptus wood by acetic acid pulping was methylolated or phenolated and used to prepare lignin-phenol-formaldehyde resins. The amount of formaldehyde consumed in the methylolation reaction, and supporting comparison of pre- and post-methylolation 1H and 13C NMR spectra, showed the reactivity of the crude acetosolv lignin with formaldehyde to be relatively high. Pine and eucalyptus plywood boards manufactured using the resins prepared with the modified lignins complied with European Standard EN 314-1:1993 for WBP quality boards and gave knife test results similar to those of boards manufactured with a commercial phenol-formaldehyde resin.</t>
  </si>
  <si>
    <t>Acetic acid pulping; Acetosolv lignin; Eucalyptus globulus wood; Lignin-phenol-formaldehyde resin; Methylolation; Phenolation; Plywood</t>
  </si>
  <si>
    <t>Eucalyptus; Eucalyptus globulus; Acetic acid; Phenolic resins; Plywood; Pulp cooking; Wood; acetic acid; formaldehyde; lignin; phenol; resin; article; building material; chemical modification; Eucalyptus; pine; priority journal; pulp mill; Acetic acid pulping; Phenolation; Lignin</t>
  </si>
  <si>
    <t>2-s2.0-0343683436</t>
  </si>
  <si>
    <t>Preston C.M.; Trofymow J.A.; Sayer B.G.; Niu J.</t>
  </si>
  <si>
    <t>Preston, C.M. (56713637300); Trofymow, J.A. (7004031990); Sayer, B.G. (7004215894); Niu, J. (7202339285)</t>
  </si>
  <si>
    <t>56713637300; 7004031990; 7004215894; 7202339285</t>
  </si>
  <si>
    <t>13C nuclear magnetic resonance spectroscopy with cross-polarization and magic-angle spinning investigation of the proximate-analysis fractions used to assess litter quality in decomposition studies</t>
  </si>
  <si>
    <t>Canadian Journal of Botany</t>
  </si>
  <si>
    <t>https://www.scopus.com/inward/record.uri?eid=2-s2.0-0031440768&amp;doi=10.1139%2fb97-872&amp;partnerID=40&amp;md5=5b2e10135e68b1f63dc3f81299fd81f1</t>
  </si>
  <si>
    <t>Preston C.M., Pacific Forestry Centre, Canadian Forest Service, Natural Resources Canada, Victoria, BC V8Z 1M5, 506 W. Burnside Rd., Canada; Trofymow J.A., Pacific Forestry Centre, Canadian Forest Service, Natural Resources Canada, Victoria, BC V8Z 1M5, 506 W. Burnside Rd., Canada; Sayer B.G., Pacific Forestry Centre, Canadian Forest Service, Natural Resources Canada, Victoria, BC V8Z 1M5, 506 W. Burnside Rd., Canada; Niu J., Pacific Forestry Centre, Canadian Forest Service, Natural Resources Canada, Victoria, BC V8Z 1M5, 506 W. Burnside Rd., Canada</t>
  </si>
  <si>
    <t>Proximate analysis is often used in decomposition studies to characterize the organic components of foliar litter. The percent weight residue remaining after extraction by nonpolar and polar solvents and H2SO4 hydrolysis (Klason lignin, KL) is commonly used as a measure of litter quality and a modelling parameter. While KL is associated with resistance to decay, its nature is not well understood and it has long been suspected that it incorporates nonlignin components. We used solid-state 13C nuclear magnetic resonance (NMR) spectroscopy to characterize litter, extracted residue, and the KL fraction of five species. NMR shows that cutin and condensed tannin are both significant components of litter and its extraction residues, in addition to lignin and carbohydrate. Hydrolysis with H2SO4 removes carbohydrates and amino acids, leaving the KL fraction derived from cutin, tannin, and lignin. Tannin retention in KL was also demonstrated by a hydrolysis study of purified tannins and a brown-rot lignin, using both NMR and the proanthocyanidin assay for condensed tannins. Although the NMR results are qualitative at this stage, it is clear that KL has limited use as a parameter controlling litter decomposition, and that other biopolymers should not be ignored in conceptual models, chemical analysis, and experimental design.</t>
  </si>
  <si>
    <t>&lt;sup&gt;13&lt;/sup&gt;C CPMAS NMR; Decomposition; Klason lignin; Litter quality; Proximate analysis; Tannin</t>
  </si>
  <si>
    <t>2-s2.0-0031440768</t>
  </si>
  <si>
    <t>Rumpel C.; Eusterhues K.; Kögel-Knabner I.</t>
  </si>
  <si>
    <t>Rumpel, Cornelia (7003401470); Eusterhues, Karin (6506678535); Kögel-Knabner, Ingrid (7004944025)</t>
  </si>
  <si>
    <t>7003401470; 6506678535; 7004944025</t>
  </si>
  <si>
    <t>https://www.scopus.com/inward/record.uri?eid=2-s2.0-0842332287&amp;doi=10.1016%2fj.soilbio.2003.09.005&amp;partnerID=40&amp;md5=c7d85d1cbe036eebce0b1deb32fa6e57</t>
  </si>
  <si>
    <t>Lehrstuhl für Bodenkunde, Department für Ökologie, TU München, D-85350 Freising-Weihenstephan, Germany; CNRS, Lab. Biogeochimie Milieux C., Bâtiment EGER, F-78820 Thiverval-Grignon, Aile B, France</t>
  </si>
  <si>
    <t>Rumpel C., Lehrstuhl für Bodenkunde, Department für Ökologie, TU München, D-85350 Freising-Weihenstephan, Germany, CNRS, Lab. Biogeochimie Milieux C., Bâtiment EGER, F-78820 Thiverval-Grignon, Aile B, France; Eusterhues K., Lehrstuhl für Bodenkunde, Department für Ökologie, TU München, D-85350 Freising-Weihenstephan, Germany; Kögel-Knabner I., Lehrstuhl für Bodenkunde, Department für Ökologie, TU München, D-85350 Freising-Weihenstephan, Germany</t>
  </si>
  <si>
    <t>The 14C age of soil organic matter is known to increase with soil depth. Therefore, the aim of this study was to examine the stabilization of carbon compounds in the entire soil profile using particle size fractionation to distinguish SOM pools with different turnover rates. Samples were taken from a Dystric Cambisol and a Haplic Podzol under forest, which are representative soil types under humid climate conditions. The conceptual approach included the analyses of particle size fractions of all mineral soil horizons for elemental composition and chemical structure of the organic matter by 13C cross-polarization magic angle spinning nuclear magnetic resonance (CPMAS NMR) spectroscopy. The contribution of phenols and hydroxyalkanoic acids, which represent recalcitrant plant litter compounds, was analyzed after CuO oxidation. In the Dystric Cambisol, the highest carbon concentration as well as the highest percentage of total organic carbon are found in the &lt;6.3 μm fractions of the B and C horizons. In the Haplic Podzol, carbon distribution among the particle size fractions of the Bh and Bvs horizons is influenced by the adsorption of dissolved organic matter. A relationship between the carbon enrichment in fractions &lt;6.3 μm and the 14C activity of the bulk soil indicates that stabilization of SOM occurs in fine particle size fractions of both soils. 13C CPMAS NMR spectroscopy shows that a high concentration of alkyl carbon is present in the fine particle size fractions of the B horizons of the Dystric Cambisol. Decreasing contribution of O-alkyl and aromatic carbon with particle size as well as soil depth indicates that these compounds are not stabilized in the Dystric Cambisol. These results are in accordance with data obtained by wet chemical analyses showing that cutin/suberin-derived hydroxyalkanoic acids are preserved in the fine particle size fractions of the B horizons. The organic matter composition in particle size fractions of the top- and subsoil horizons of the Haplic Podzol shows that this soil is acting like a chromatographic system preserving insoluble alkyl carbon in the fine particle size fractions of the A horizon. Small molecules, most probably organic acids, dominate in the fine particle size fractions of the C horizons, where they are stabilized in clay-sized fractions most likely due to the interaction with the mineral phase. The characterization of lignin-derived phenols indicated, in accordance with the NMR measurements, that these compounds are not stabilized in the mineral soil horizons. © 2003 Elsevier Ltd. All rights reserved.</t>
  </si>
  <si>
    <t>&lt;sup&gt;14&lt;/sup&gt;C activity; Carbon stabilization; Nuclear magnetic resonance spectroscopy; Subsoil</t>
  </si>
  <si>
    <t>Carbon; Composition; Concentration (process); Forestry; Nuclear magnetic resonance spectroscopy; Oxidation; Particle size analysis; Phenols; Structure (composition); Organic matter; acid soil; chemical composition; forest soil; nuclear magnetic resonance; organic carbon; Soil mechanics</t>
  </si>
  <si>
    <t>2-s2.0-0842332287</t>
  </si>
  <si>
    <t>Mathers N.J.; Xu Z.; Blumfield T.J.; Berners-Price S.J.; Saffigna P.G.</t>
  </si>
  <si>
    <t>Mathers, Nicole J. (7005091646); Xu, Zhihong (57205319495); Blumfield, Tim J. (6602770787); Berners-Price, Susan J. (7004174275); Saffigna, Paul G. (7003367675)</t>
  </si>
  <si>
    <t>7005091646; 57205319495; 6602770787; 7004174275; 7003367675</t>
  </si>
  <si>
    <t>Forest Ecology and Management</t>
  </si>
  <si>
    <t>https://www.scopus.com/inward/record.uri?eid=2-s2.0-0037416122&amp;doi=10.1016%2fS0378-1127%2802%2900182-2&amp;partnerID=40&amp;md5=a2b9ad2195138d484815982593baf0a8</t>
  </si>
  <si>
    <t>Faculty of Environmental Sciences, Griffith University, Nathan, QLD 4111, Australia; Queensland Forest. Res. Institute, Indooroopilly, QLD 4068, P.O. Box 631, Australia; School of Science, Griffith University, Nathan, QLD 4111, Australia; Sch. of Agriculture and Horticulture, University of Queensland, Gatton, QLD 4343, Australia; Coop. Res. Ctr. Sustainable Prod. F., Griffith University, Nathan, QLD 4111, Australia; Department of Chemistry, University of Western Australia, Crawley, WA 6009, Australia</t>
  </si>
  <si>
    <t>Mathers N.J., Faculty of Environmental Sciences, Griffith University, Nathan, QLD 4111, Australia, Coop. Res. Ctr. Sustainable Prod. F., Griffith University, Nathan, QLD 4111, Australia; Xu Z., Queensland Forest. Res. Institute, Indooroopilly, QLD 4068, P.O. Box 631, Australia, Coop. Res. Ctr. Sustainable Prod. F., Griffith University, Nathan, QLD 4111, Australia; Blumfield T.J., Faculty of Environmental Sciences, Griffith University, Nathan, QLD 4111, Australia, Coop. Res. Ctr. Sustainable Prod. F., Griffith University, Nathan, QLD 4111, Australia; Berners-Price S.J., School of Science, Griffith University, Nathan, QLD 4111, Australia, Coop. Res. Ctr. Sustainable Prod. F., Griffith University, Nathan, QLD 4111, Australia, Department of Chemistry, University of Western Australia, Crawley, WA 6009, Australia; Saffigna P.G., Faculty of Environmental Sciences, Griffith University, Nathan, QLD 4111, Australia, Sch. of Agriculture and Horticulture, University of Queensland, Gatton, QLD 4343, Australia, Coop. Res. Ctr. Sustainable Prod. F., Griffith University, Nathan, QLD 4111, Australia</t>
  </si>
  <si>
    <t>Solid-state 13C nuclear magnetic resonance (NMR) with cross-polarisation (CP) and magic-angle-spinning (MAS) was used to: (a) examine the changes in carbon (C) composition of windrowed harvest residues during the first 3 years of hoop pine plantations in subtropical Australia; (b) assess the impacts of windrowed harvest residues on soil organic matter (SOM) composition and quality in the 0-10 cm soil layer. Harvest residues were collected from 0-, 1-, 2- and 3-year-old windrows of ca. 2.5 m width (15 m apart for 0-, 1- and 2-year-old sites and 10 m apart for 3-year-old site). Soils from the 0 to 10 cm soil layer were collected from the 1-, 2- and 3-year-old sites. The 13C NMR spectra of the harvest residues indicated the presence of lignin in the hoop pine wood, foliage and newly incorporated organic matter (NIOM). Condensed tannin structures were found in the decay-resistant bark, small wood and foliage, but were absent in other residue components and SOM. The NMR spectra of small wood samples contained condensed tannin structures because the outer layer of bark was not removed. NIOM showed a shift from foliage-like structures (celluloses) to lignin-type structures, indicating an incorporation of woody residues from the decomposing harvest residues. Suberins were also present in the small wood, foliage and bark. The 13C CP NMR spectra of SOM indicated that in areas where windrows were present, SOM did not show compositional changes. However, an increase in SOM quality under the windrows in the second year after their formation as characterised by the alkyl C/O-alkyl C (A/O-A) ratio was mainly due to inputs from the decomposition of the labile, readily available components of the windrowed harvest residues. © 2002 Published by Elsevier Science B.V.</t>
  </si>
  <si>
    <t>Cross-polarisation; Hoop pine; Nuclear magnetic resonance</t>
  </si>
  <si>
    <t>Harvesting; Organic Materials; Australia; Nuclear magnetic resonance spectroscopy; Organic minerals; Soil mechanics; Vegetation; carbon; harvesting; nuclear magnetic resonance; plantation; soil organic matter; Magic angle spinning; Harvesting</t>
  </si>
  <si>
    <t>2-s2.0-0037416122</t>
  </si>
  <si>
    <t>Wada M.; Heux L.; Sugiyama J.</t>
  </si>
  <si>
    <t>Wada, Masahida (7401842872); Heux, Laurent (6701323024); Sugiyama, Junji (7103074552)</t>
  </si>
  <si>
    <t>7401842872; 6701323024; 7103074552</t>
  </si>
  <si>
    <t>Polymorphism of cellulose I family: Reinvestigation of cellulose IVl</t>
  </si>
  <si>
    <t>Biomacromolecules</t>
  </si>
  <si>
    <t>10.1021/bm0345357</t>
  </si>
  <si>
    <t>https://www.scopus.com/inward/record.uri?eid=2-s2.0-4143069292&amp;doi=10.1021%2fbm0345357&amp;partnerID=40&amp;md5=dc8dae9a8b8a779ee7159a22d7310162</t>
  </si>
  <si>
    <t>Department of Biomaterials Science, Grad. School of Agric./Life Sciences, University of Tokyo, Bunkyo-ku, Tokyo 113-8657, Yayoi 1-1-1, Japan; Ctr. Recherches sur les Macromole., J. Fourier University of Grenoble, 38401 Grenoble Cedex 9, B.P. 53, France; Res. Inst for Sustainable Humanosphe, Kyoto University, Kyoto 611-0011, Japan</t>
  </si>
  <si>
    <t>Wada M., Department of Biomaterials Science, Grad. School of Agric./Life Sciences, University of Tokyo, Bunkyo-ku, Tokyo 113-8657, Yayoi 1-1-1, Japan; Heux L., Ctr. Recherches sur les Macromole., J. Fourier University of Grenoble, 38401 Grenoble Cedex 9, B.P. 53, France; Sugiyama J., Res. Inst for Sustainable Humanosphe, Kyoto University, Kyoto 611-0011, Japan</t>
  </si>
  <si>
    <t>Polymorphs of cellulose I, IIII, and IVI have been investigated by X-ray diffraction, FT-IR, and solid-state 13C NMR spectroscopy. Highly crystalline cellulose IIII samples were prepared by treating cellulose samples in supercritical ammonia at 140 °C for 1 h, and conventional cellulose IIII samples were prepared by liquid ammonia treatment. The cellulose IVI sample of highest crystallinity was that prepared from Cladophora cellulose IIII in supercritical ammonia, followed by the sample treated in glycerol at 260 °C for 0.5 h, whereas the lowest crystallinity was observed in ramie cellulose prepared by conventional liquid ammonia treatment followed by glycerol annealing. In general, the perfection of cellulose IVI depends on the crystallinity of the original material: either of the starting cellulose I or of the cellulose IIII after ammonia treatment. The product thus obtained was analogous to cellulose Iβ, which is what it should be called rather than cellulose IVI. If the existence of the polymorph cellulose IVI is not accepted, the observations on which it has been based may be explained by the fact that the structure termed cellulose IVI is cellulose Iβ which contains lateral disorder. © 2004 American Chemical Society.</t>
  </si>
  <si>
    <t>Ammonia; Annealing; Cellulose; Crystal Structure; Nuclear Magnetic Resonance; Spectrochemical Analysis; X Ray Diffraction; Algae, Green; Ammonia; Carbon Isotopes; Cellulose; Crystallization; Glycerol; Magnetic Resonance Spectroscopy; Materials Testing; Spectroscopy, Fourier Transform Infrared; X-Ray Diffraction; Boehmeria nivea; Cladophora; Ammonia; Annealing; Crystal structure; Nuclear magnetic resonance spectroscopy; X ray diffraction analysis; ammonia; cellulose derivative; glycerol; alga; article; carbon nuclear magnetic resonance; chemical analysis; chemical procedures; chemical structure; controlled study; crystallization; infrared spectroscopy; nuclear magnetic resonance spectroscopy; priority journal; solid state; X ray diffraction; Polymorphism; Supercritical ammonia; Cellulose</t>
  </si>
  <si>
    <t>2-s2.0-4143069292</t>
  </si>
  <si>
    <t>Thomas M.; Chauvelon G.; Lahaye M.; Saulnier L.</t>
  </si>
  <si>
    <t>Thomas, Maud (7404755684); Chauvelon, Gaëlle (6602207555); Lahaye, Marc (7006474102); Saulnier, Luc (57205870126)</t>
  </si>
  <si>
    <t>7404755684; 6602207555; 7006474102; 57205870126</t>
  </si>
  <si>
    <t>Location of sulfate groups on sulfoacetate derivatives of cellulose</t>
  </si>
  <si>
    <t>Carbohydrate Research</t>
  </si>
  <si>
    <t>10.1016/S0008-6215(03)00010-7</t>
  </si>
  <si>
    <t>https://www.scopus.com/inward/record.uri?eid=2-s2.0-0037418784&amp;doi=10.1016%2fS0008-6215%2803%2900010-7&amp;partnerID=40&amp;md5=5bb14050c01585b9cc72bbe2e1a4b3cb</t>
  </si>
  <si>
    <t>INRA, U. Rech. Polysaccharides, O., F-44316 Nantes, BP 71627, France</t>
  </si>
  <si>
    <t>Thomas M., INRA, U. Rech. Polysaccharides, O., F-44316 Nantes, BP 71627, France; Chauvelon G., INRA, U. Rech. Polysaccharides, O., F-44316 Nantes, BP 71627, France; Lahaye M., INRA, U. Rech. Polysaccharides, O., F-44316 Nantes, BP 71627, France; Saulnier L., INRA, U. Rech. Polysaccharides, O., F-44316 Nantes, BP 71627, France</t>
  </si>
  <si>
    <t>A water-soluble cellulose acetate sulfate (CAS) with a degree of acetylation (DSAc) 2.4 and a degree of sulfation (DSSulf) of 0.3 was obtained by direct acetylation of cellulose using sulfuric acid as catalyst. Using methylation analysis, IR and NMR spectroscopy, sulfate groups have been located on primary alcohol function of glucose residues. The distribution of the sulfate groups along the cellulose chain has been investigated using enzymatic hydrolysis. CAS was first de-acetylated under mild hydrolysis conditions (NaOH 0.25 mol/L at room temperature), and then cellulose sulfate was hydrolyzed by a cellulolytic complex (Celluclast 1.5L). Reaction products were separated by ion exchange chromatography on a DEAE Sepharose CL6B column into five fractions F1, F2, F3, F4 and F5, which were analyzed for their chemical composition. F1 was glucose and represented the main product of reaction (∼50% of the initial glucose), F2 was a dimer (∼30%) with a ratio Sulfates-Glucose of 0.41 (about one sulfate group for two glucose units), F3 a trimer (∼10%) with a ratio Sulfates-Glucose of 0.62 (about two sulfate groups for three glucose units), and F4 a tetramer (∼5%) with a ratio Sulfates-Glucose of 0.69. The structure of the oligomers was established using 1H and 13C NMR. The observed proportion of the different blocks of sulfate groups was in good agreement with computed random distribution. © 2003 Elsevier Science Ltd. All rights reserved.</t>
  </si>
  <si>
    <t>Acetylation; Cellulose acetate; Cellulose sulfate; Enzymatic hydrolysis; NMR; Structures; Sulfation</t>
  </si>
  <si>
    <t>Acetylation; Alcohols; Catalysts; Cellulose Derivatives; Glucose; Sulfuric Acid; Acetylation; Alcohols; Catalysts; Glucose; Hydrolysis; Nuclear magnetic resonance spectroscopy; Oligomers; Sulfuric acid; acetic acid derivative; alcohol; arabinose; cellulose acetate sulfate; cellulose derivative; cellulose sulfate; dimer; glucose; mannose; oligomer; sepharose; sepharose cl 6b column; sodium hydroxide; sulfate; sulfuric acid; tetramer; unclassified drug; xylose; Methylation; acetylation; analytic method; article; ash; carbon nuclear magnetic resonance; catalyst; chemical analysis; chemical composition; chemical reaction; chemical structure; hydrolysis; infrared spectroscopy; ion exchange chromatography; methylation; nuclear magnetic resonance spectroscopy; priority journal; proton nuclear magnetic resonance; reaction analysis; room temperature; sulfation; Cellulose derivatives</t>
  </si>
  <si>
    <t>2-s2.0-0037418784</t>
  </si>
  <si>
    <t>Guggenberger G.; Thomas R.J.; Zech W.</t>
  </si>
  <si>
    <t>Guggenberger, Georg (7003982216); Thomas, Richard J. (25634959900); Zech, Wolfgang (7005075046)</t>
  </si>
  <si>
    <t>7003982216; 25634959900; 7005075046</t>
  </si>
  <si>
    <t>Soil organic matter within earthworm casts of an anecic-endogeic tropical pasture community, Colombia</t>
  </si>
  <si>
    <t>10.1016/0929-1393(95)00081-X</t>
  </si>
  <si>
    <t>https://www.scopus.com/inward/record.uri?eid=2-s2.0-0000802598&amp;doi=10.1016%2f0929-1393%2895%2900081-X&amp;partnerID=40&amp;md5=995d2ba67e6066060e15f564e480a8dd</t>
  </si>
  <si>
    <t>Inst. of Soil Sci. and Soil Geogr., University of Bayreuth, 95440 Bayreuth, Germany; Ctro. Internacional de Agric. Trop., Cali, A.A. 6713, Colombia</t>
  </si>
  <si>
    <t>Guggenberger G., Inst. of Soil Sci. and Soil Geogr., University of Bayreuth, 95440 Bayreuth, Germany; Thomas R.J., Ctro. Internacional de Agric. Trop., Cali, A.A. 6713, Colombia; Zech W., Inst. of Soil Sci. and Soil Geogr., University of Bayreuth, 95440 Bayreuth, Germany</t>
  </si>
  <si>
    <t>Large, round-shaped surface casts derived mainly from the anecic Martiodrilus sp., family Glossoscolecidae were investigated for their structural stability and the composition of soil organic matter (SOM) associated with different particle-size separates of the casts. Lignin (CuO oxidation) and carbohydrate (acid hydrolysis) signature of SOM was carried out in addition to 13C nuclear magnetic resonance (NMR) spectroscopy. Data obtained for the casts were compared with those of the surrounding surface soil of an Oxisol under grass/legume pasture following native savanna. Earthworm casts showed significantly higher contents of large (3.15-5 and 5-8 mm) water-stable aggregates than the surrounding soil (765 gkg-1 vs. 390 gkg-1). This higher structural stability of the casts corresponded with their higher organic C concentration (56 gCkg-1) compared with the surrounding soil (26 gCkg-1). The increase was most pronounced for organic C associated with sand-sized separates, i.e. SOM not involved in organo-mineral complexes. Signature of microbial lignin alteration and carbohydrate composition as well as 13C NMR spectroscopy revealed that organic matter (OM) associated with sand was mainly composed of slightly decomposed plant residues. Hence, higher concentrations of carbohydrates and lignin (primary resources) and lower proportions of C-substituted aromatic C and COOH (humic compounds) observed in whole casts compared with the unfractionated surrounding soil were partly due to the intense mixing of fresh litter into the mineral soil (anecic effect). Microbial products were enriched in clay-bound SOM, and humified organic compounds dominated silt-associated SOM. However, the structural chemical analyses showed that decomposition of SOM bound to silt- and clay-sized particles appeared to be in a more advanced stage in the surrounding soil than in the casts. The data provided evidence that carbohydrate-rich plant debris is responsible for structural stability of earthworm casts, besides mucopolysaccharides derived from microorganisms in the intestines of earthworms and the earthworms themselves. According to Golchin et al. (1994) it was hypothesised that microbial metabolism of notably plant-derived carbohydrates results in the release of mucilage and other metabolites which permeate the coatings of mineral particles and thus stabilise the casts. The consequence of the intimate association of slightly decomposed plant debris with the mineral phase is the build-up of a rather active but physically protected C pool which is released concurrently with the disintegration of the casts.</t>
  </si>
  <si>
    <t>Anecic-endogeic earthworm community; Earthworm casts: Structural stability; Physical fractionation, chemical characterisation and stabilisation of SOM; Tropical pasture</t>
  </si>
  <si>
    <t>2-s2.0-0000802598</t>
  </si>
  <si>
    <t>Duarte A.P.; Robert D.; Lachenal D.</t>
  </si>
  <si>
    <t>Duarte, A.P. (7102602131); Robert, D. (7201882085); Lachenal, D. (7004756743)</t>
  </si>
  <si>
    <t>7102602131; 7201882085; 7004756743</t>
  </si>
  <si>
    <t>Eucalyptus globulus kraft pulp residual lignin. Part 2. Modification of residual lignin structure in oxygen bleaching</t>
  </si>
  <si>
    <t>10.1515/HF.2001.105</t>
  </si>
  <si>
    <t>https://www.scopus.com/inward/record.uri?eid=2-s2.0-0035671084&amp;doi=10.1515%2fHF.2001.105&amp;partnerID=40&amp;md5=1fce0ac03b6f2cb27491b1ee2fe66086</t>
  </si>
  <si>
    <t>Dept. of Paper Science and Technol., University of Beira Interior, 6200 Covilhã, Av. Marques d'Ávila e Bolama, Portugal</t>
  </si>
  <si>
    <t>Duarte A.P., Dept. of Paper Science and Technol., University of Beira Interior, 6200 Covilhã, Av. Marques d'Ávila e Bolama, Portugal; Robert D., Dept. of Paper Science and Technol., University of Beira Interior, 6200 Covilhã, Av. Marques d'Ávila e Bolama, Portugal; Lachenal D., Dept. of Paper Science and Technol., University of Beira Interior, 6200 Covilhã, Av. Marques d'Ávila e Bolama, Portugal</t>
  </si>
  <si>
    <t>Residual lignins were isolated from unbleached and oxygen-bleached Eucalyptus kraft pulps by acid hydrolysis. The structural changes and degradation of residual lignin occurring during kraft pulping and oxygen bleaching were followed and identified by elemental analysis, residual carbohydrate analysis, molecular mass distribution, as well as qualitative and quantitative solution 13C NMR. The dissolved lignins in the kraft cooked and oxygen bleached liquors were also studied and compared with the corresponding residual lignins. Milled wood lignin treated under acid hydrolysis conditions served as a reference for the structural comparison. The results show that etherified syringyl structures were quite resistant towards degradation in the oxygen bleaching, causing little depolymerisation in residual lignin and a small increase in carboxylic acid content, but producing appreciable amounts of saturated aliphatic methylene groups.</t>
  </si>
  <si>
    <t>&lt;sup&gt;13&lt;/sup&gt;C NMR; Acid hydrolysis extraction; Dissolved lignin; Eucalyptus globulus kraft pulp; Oxygen bleaching; Residual lignin</t>
  </si>
  <si>
    <t>Acids; Chemical Analysis; Chemical Composition; Chemical Degradation; Depolymerization; Eucalyptus Globulus; Extraction; Hydrolysis; Kraft Pulping; Kraft Pulps; Lignins; Nuclear Magnetic Resonance; Oxygen Bleaching; Eucalyptus; Eucalyptus globulus; Acids; Bleaching; Chemical analysis; Composition; Degradation; Extraction; Hydrolysis; Kraft process; Kraft pulp; Molecular weight distribution; Nuclear magnetic resonance spectroscopy; Oxygen; Acid hydrolysis extraction; Dissolved lignin; Elemental analysis; Etherified syringyl structures; Molecular mass distribution; Residual lignin; Lignin</t>
  </si>
  <si>
    <t>2-s2.0-0035671084</t>
  </si>
  <si>
    <t>Chefetz B.; Deshmukh A.P.; Hatcher P.G.; Guthrie E.A.</t>
  </si>
  <si>
    <t>Chefetz, Benny (6602182435); Deshmukh, Ashish P. (7006229977); Hatcher, Patrick G. (7101737617); Guthrie, Elizabeth A. (35877291300)</t>
  </si>
  <si>
    <t>6602182435; 7006229977; 7101737617; 35877291300</t>
  </si>
  <si>
    <t>Pyrene sorption by natural organic matter</t>
  </si>
  <si>
    <t>10.1021/es9912877</t>
  </si>
  <si>
    <t>https://www.scopus.com/inward/record.uri?eid=2-s2.0-0034661869&amp;doi=10.1021%2fes9912877&amp;partnerID=40&amp;md5=bb4f1aba769ede8f45b897f7bf140e0c</t>
  </si>
  <si>
    <t>Department of Chemistry, Ohio State University, Columbus, OH 43120, 100 West 18th Avenue, United States; Dept. of Biol. and Environ. Sciences, Univ. of Tennessee at Chattanooga, Chattanooga, TN 37403, 615 McCallie Avenue, United States</t>
  </si>
  <si>
    <t>Chefetz B., Department of Chemistry, Ohio State University, Columbus, OH 43120, 100 West 18th Avenue, United States; Deshmukh A.P., Department of Chemistry, Ohio State University, Columbus, OH 43120, 100 West 18th Avenue, United States; Hatcher P.G., Department of Chemistry, Ohio State University, Columbus, OH 43120, 100 West 18th Avenue, United States; Guthrie E.A., Dept. of Biol. and Environ. Sciences, Univ. of Tennessee at Chattanooga, Chattanooga, TN 37403, 615 McCallie Avenue, United States</t>
  </si>
  <si>
    <t>Sorption of pyrene on various types of natural organic matter (NOM) varying in chemical composition (e.g. high aliphaticity or aromaticity) was examined in batch sorption studies. The NOM samples (cuticle, humin, humic acid, degraded lignin, peat and lignite) were characterized by elemental analyses and solid-state 13C NMR spectra. Previous studies on polycyclic aromatic hydrocarbons (PAHs) sorption on soils and sediments led to the conclusion that aromatic component of the NOM determines the binding of nonionic compounds and that the polarity of the NOM reduces the binding coefficient of the aromatic NOM moieties. In this study we tested the hypothesis that aliphatic moieties of NOM derived from soils or sediments can contribute significantly to the binding of PAHs in aqueous media. Cuticle and a humin sample from an algal deposit exhibited the highest distribution coefficients (K(oc)). Both samples were rich in aliphatic structures and had very low aromaticity (4.6 and 8.8% for cuticle and humin samples, respectively). A positive trend was observed between the K(oc) level and the aliphaticity of the NOM, calculated from the 13C NMR spectra. This study demonstrates that aliphatic NOM compounds significantly sorb pyrene in aqueous solution, thus leading to the conclusion that the contribution of these groups to the sorption of aromatic nonionic pollutants in complex NOM matrices can be significant.; Sorption of pyrene on various types of natural organic matter (NOM) varying in chemical composition (e.g. high aliphaticity or aromaticity) was examined in batch sorption studies. The NOM samples (cuticle, humin, humic acid, degraded lignin, peat and lignite) were characterized by elemental analyses and solid-state 13C NMR spectra. Previous studies on polycyclic aromatic hydrocarbons (PAHs) sorption on soils and sediments led to the conclusion that aromatic component of the NOM determines the binding of nonionic compounds and that the polarity of the NOM reduces the binding coefficient of the aromatic NOM moieties. In this study we tested the hypothesis that aliphatic moieties of NOM derived from soils or sediments can contribute significantly to the binding of PAHs in aqueous media. Cuticle and a humin sample from an algal deposit exhibited the highest distribution coefficients (Koc). Both samples were rich in aliphatic structures and had very low aromaticity (4.6 and 8.8% for cuticle and humin samples, respectively). A positive trend was observed between the Koc level and the aliphaticity of the NOM, calculated from the 13C NMR spectra. This study demonstrates that aliphatic NOM compounds significantly sorb pyrene in aqueous solution, thus leading to the conclusion that the contribution of these groups to the sorption of aromatic nonionic pollutants in complex NOM matrices can be significant.</t>
  </si>
  <si>
    <t>Algae; Molecular structure; Nuclear magnetic resonance spectroscopy; Sediments; Soil pollution; Sorption; humic acid; lignin; lignite; organic matter; polycyclic aromatic hydrocarbon; pyrene; organic matter; PAH; sorption; adsorption; alga; article; carbon nuclear magnetic resonance; chemical analysis; sediment; soil pollution; Natural organic matter (NOM); Polycyclic aromatic hydrocarbons; Pyrene; Aromatic hydrocarbons</t>
  </si>
  <si>
    <t>2-s2.0-0034661869</t>
  </si>
  <si>
    <t>Filley T.R.; Cody G.D.; Goodell B.; Jellison J.; Noser C.; Ostrofsky A.</t>
  </si>
  <si>
    <t>Filley, T.R. (6701625255); Cody, G.D. (7005517715); Goodell, B. (7004681904); Jellison, J. (57207530163); Noser, C. (58342901200); Ostrofsky, A. (6505952208)</t>
  </si>
  <si>
    <t>6701625255; 7005517715; 7004681904; 57207530163; 58342901200; 6505952208</t>
  </si>
  <si>
    <t>Lignin demethylation and polysaccharide decomposition in spruce sapwood degraded by brown rot fungi</t>
  </si>
  <si>
    <t>10.1016/S0146-6380(01)00144-9</t>
  </si>
  <si>
    <t>https://www.scopus.com/inward/record.uri?eid=2-s2.0-0036187745&amp;doi=10.1016%2fS0146-6380%2801%2900144-9&amp;partnerID=40&amp;md5=0f11f7118831cc0db150da02d89199a6</t>
  </si>
  <si>
    <t>Geophysical Laboratory, Carnegie Institution of Washington, Washington, DC 20015, 5251 Broad Branch Road NW, United States; Department of Wood Science, Nutting Hall, University of Maine, Orono, ME 04469, United States; Department of Biological Sciences, 5722 Deering Hall, University of Maine, Orono, ME 04469, United States; Department of Earth and Atmospheric Sciences, Purdue University, 1397 Civil Engineering Building, West Lafayette, IN 47907-1397, United States</t>
  </si>
  <si>
    <t>Filley T.R., Geophysical Laboratory, Carnegie Institution of Washington, Washington, DC 20015, 5251 Broad Branch Road NW, United States, Department of Earth and Atmospheric Sciences, Purdue University, 1397 Civil Engineering Building, West Lafayette, IN 47907-1397, United States; Cody G.D., Geophysical Laboratory, Carnegie Institution of Washington, Washington, DC 20015, 5251 Broad Branch Road NW, United States; Goodell B., Department of Wood Science, Nutting Hall, University of Maine, Orono, ME 04469, United States; Jellison J., Department of Biological Sciences, 5722 Deering Hall, University of Maine, Orono, ME 04469, United States; Noser C., Geophysical Laboratory, Carnegie Institution of Washington, Washington, DC 20015, 5251 Broad Branch Road NW, United States; Ostrofsky A., Department of Biological Sciences, 5722 Deering Hall, University of Maine, Orono, ME 04469, United States</t>
  </si>
  <si>
    <t>The organic residues produced in the brown-rot (BR) of wood by many basidiomycetes fungi are ubiquitous on most coniferous forest floors. This degraded wood tissue is characterized by low levels of polysaccharides and a high proportion of demethylated lignin with minor glycerol side chain oxidation. Because of the selective enrichment in an aromatic dihydroxy-rich lignin residue, the chemical and biological reactivity of BR degraded wood will be distinctly different from white rot, the other primary class of fungal wood decay, which typically produces oxidized, lignin-depleted residues. The biochemical mechanism by which BR fungi perform this distinctive degradative chemistry is only starting to become known, and molecular studies which examine the chemical changes imparted to lignin over the long-term decay process are lacking. Using 13C-labeled tetramethylammonium hydroxide thermochemolysis (13C-TMAH) and solid state 13C NMR, we investigated the relationship between lignin oxidation/ demethylation and polysaccharide metabolism in a 32-week time series study of spruce sapwood inoculated with either of two BR fungi (Postia placenta and Gloeophyllum trabeum). Our findings demonstrate a close relationship between lignin demethylation and polysaccharide loss and suggest demethylation may play a mechanistic role in polysaccharide loss, possibly by assisting in Fenton reactions where catechol/quinone oxidation and cycling aids in iron reduction. The residue remaining after 16 weeks of decay is devoid of polysaccharides, in contrast to the 68% polysaccharide carbon present in the initial spruce, and exhibits an increased aromatic dihydroxy content (resulting from demethylation of the 3-methoxyl carbon) of up to 22% of the lignin, as determined by 13C-TMAH thermochemolysis. In a typical soil or porewater environment these chemical changes would make BR residues highly reactive toward redox sensitive polyvalent metals (e.g. ferric iron) and likely to adsorb to metal hydroxide surfaces. © 2002 Published by Elsevier Science Ltd.</t>
  </si>
  <si>
    <t>Fungi; Lignin; Nuclear magnetic resonance; Polysaccharides; 1,4 benzoquinone; carbon; carbon 13; catechol; glycerol; lignin; polysaccharide; Demethylation; biodegradation; forest floor; fungus; polysaccharide; wood; brown rot; chemical reaction kinetics; concentration (parameters); decomposition; demethylation; oxidation; plant metabolism; plant residue; plant tissue; time series analysis; wood; Decomposition</t>
  </si>
  <si>
    <t>2-s2.0-0036187745</t>
  </si>
  <si>
    <t>Huang Y.; Stankiewicz B.A.; Eglinton G.; Snape C.E.; Evans B.; Latter P.M.; Ineson P.</t>
  </si>
  <si>
    <t>Huang, Y. (57201890438); Stankiewicz, B.A. (7005397338); Eglinton, G. (24560382000); Snape, C.E. (7006070058); Evans, B. (7401634293); Latter, P.M. (6602692985); Ineson, P. (7006312081)</t>
  </si>
  <si>
    <t>57201890438; 7005397338; 24560382000; 7006070058; 7401634293; 6602692985; 7006312081</t>
  </si>
  <si>
    <t>https://www.scopus.com/inward/record.uri?eid=2-s2.0-0032192694&amp;doi=10.1016%2fS0038-0717%2897%2900234-4&amp;partnerID=40&amp;md5=9afa667361bac7530cda4b678fefc719</t>
  </si>
  <si>
    <t>Biogeochemistry Research Centre, Department of Geology, University of Bristol, Bristol BS8 1RJ, United Kingdom; Environ. and Analyt. Chem. Section, School of Chemistry, University of Bristol, Bristol BS8 1TS, United Kingdom; Dept. of Pure and Applied Chemistry, University of Strathclyde, Thomas Graharn Building, Glasgow G1 1XL, 295 Cathedral Street, United Kingdom; Merlewood Research Station, Institute of Terrestrial Ecology, Grange-over-Sands, Cumbria LA11 6JU, United Kingdom; Shell E and P Technology Co., Houston, TX 77025, 3737 Bellaire Blvd, United States</t>
  </si>
  <si>
    <t>Huang Y., Biogeochemistry Research Centre, Department of Geology, University of Bristol, Bristol BS8 1RJ, United Kingdom, Environ. and Analyt. Chem. Section, School of Chemistry, University of Bristol, Bristol BS8 1TS, United Kingdom; Stankiewicz B.A., Biogeochemistry Research Centre, Department of Geology, University of Bristol, Bristol BS8 1RJ, United Kingdom, Environ. and Analyt. Chem. Section, School of Chemistry, University of Bristol, Bristol BS8 1TS, United Kingdom, Shell E and P Technology Co., Houston, TX 77025, 3737 Bellaire Blvd, United States; Eglinton G., Biogeochemistry Research Centre, Department of Geology, University of Bristol, Bristol BS8 1RJ, United Kingdom, Environ. and Analyt. Chem. Section, School of Chemistry, University of Bristol, Bristol BS8 1TS, United Kingdom; Snape C.E., Dept. of Pure and Applied Chemistry, University of Strathclyde, Thomas Graharn Building, Glasgow G1 1XL, 295 Cathedral Street, United Kingdom; Evans B., Dept. of Pure and Applied Chemistry, University of Strathclyde, Thomas Graharn Building, Glasgow G1 1XL, 295 Cathedral Street, United Kingdom; Latter P.M., Merlewood Research Station, Institute of Terrestrial Ecology, Grange-over-Sands, Cumbria LA11 6JU, United Kingdom; Ineson P., Merlewood Research Station, Institute of Terrestrial Ecology, Grange-over-Sands, Cumbria LA11 6JU, United Kingdom</t>
  </si>
  <si>
    <t>The qualitative and quantitative changes in lignin, polysaccharide, aliphatic, cutin and protein biomacromolecules in Calluna vulgaris shoots collected at three intervals (initial 0.5 y, 7 y and 23 y in a field decomposition experiment have been investigated using quantitative solid state 13C nuclear magnetic resonance (NMR) spectroscopy and pyrolysis-gas chromatography/mass spectrometry (Py-GC/MS). Protein showed rapid decomposition with virtually none remaining after 7 y. The absolute weight losses of the other macromolecules after 23 y in the field show the sequence: polysaccharides &gt; aliphatics/cutin &gt; lignin. However, relative decomposition rates varied significantly during each interval, with polysaccharides and aliphatic/cutin being the highest in the first and second intervals, respectively, and polysaccharides being the lowest in the final interval. Py-GC/MS provided evidence that part of the remaining polysaccharides in the 23 y decomposed litter can be attributed to microbial production. Degradation of lignin is shown as progressive oxidation of alcoholic functions into the corresponding ketones or aldehydes and preferential degradation of syringyl over guaiacyl moieties. An unusual preferential removal of p-coumaric acid units over syringyl and guaiacyl units was observed, probably due to selective hydrolysis of its ester bond with lignin moieties either enzymatically by specific microorganisms or chemically. The specific soil environment with its low temperature, high rainfall and high acidity appears to limit microbial activities and leads to accumulation of carbon below ground.</t>
  </si>
  <si>
    <t>acidity; decomposition; degradation; gas chromatography; hydrolysis; lignin; litter; macromolecule; mass spectrometry; microbial activity; monitoring; nuclear magnetic resonance spectroscopy; oxidation; para coumaric acid; polysaccharide; temperature; weight reduction; Calluna vulgaris</t>
  </si>
  <si>
    <t>2-s2.0-0032192694</t>
  </si>
  <si>
    <t>Said-Pullicino D.; Kaiser K.; Guggenberger G.; Gigliotti G.</t>
  </si>
  <si>
    <t>Said-Pullicino, D. (15766133200); Kaiser, K. (35857332200); Guggenberger, G. (7003982216); Gigliotti, G. (55953577200)</t>
  </si>
  <si>
    <t>15766133200; 35857332200; 7003982216; 55953577200</t>
  </si>
  <si>
    <t>Changes in the chemical composition of water-extractable organic matter during composting: Distribution between stable and labile organic matter pools</t>
  </si>
  <si>
    <t>10.1016/j.chemosphere.2006.09.010</t>
  </si>
  <si>
    <t>https://www.scopus.com/inward/record.uri?eid=2-s2.0-33846108887&amp;doi=10.1016%2fj.chemosphere.2006.09.010&amp;partnerID=40&amp;md5=fb95b589dd945e9a79e280b0b3c7020d</t>
  </si>
  <si>
    <t>Department of Agricultural and Environmental Science, University of Perugia, 06121 Perugia, Borgo XX Giugno 72, Italy; Institute of Soil Science and Plant Nutrition, Soil Biology and Soil Ecology, Martin Luther University Halle-Wittenberg, 06108 Halle, Weidenplan 14, Germany</t>
  </si>
  <si>
    <t>Said-Pullicino D., Department of Agricultural and Environmental Science, University of Perugia, 06121 Perugia, Borgo XX Giugno 72, Italy; Kaiser K., Institute of Soil Science and Plant Nutrition, Soil Biology and Soil Ecology, Martin Luther University Halle-Wittenberg, 06108 Halle, Weidenplan 14, Germany; Guggenberger G., Institute of Soil Science and Plant Nutrition, Soil Biology and Soil Ecology, Martin Luther University Halle-Wittenberg, 06108 Halle, Weidenplan 14, Germany; Gigliotti G., Department of Agricultural and Environmental Science, University of Perugia, 06121 Perugia, Borgo XX Giugno 72, Italy</t>
  </si>
  <si>
    <t>Aerobic decomposition and stabilization of organic matter during the composting of waste materials is primarily due to the biochemical transformation of water-soluble compounds in the liquid phase by the microbial biomass. For this reason water-soluble organic matter represents the most active fraction of compost, both biologically and chemically, and thus should directly reflect the biochemical alteration of organic matter. This work aims to elucidate the microbial-mediated processes responsible for the distribution of soluble organic matter between stable and labile pools with composting time. Accordingly, chemical analysis as well as UV absorption, and 1H and 13C-NMR spectroscopy of samples collected during the industrial composting of urban waste revealed microbial induced transformation of water-extractable organic matter over time. The chemical composition changed from labile, hydrophilic, plant-derived organic compounds in the beginning to predominately stable, hydrophobic moieties comprising lignin-derived phenols and microbially-derived carbohydrates at later stages of composting. © 2006 Elsevier Ltd. All rights reserved.</t>
  </si>
  <si>
    <t>Amino sugars; Composting; Lignin-decomposition products; Liquid-state NMR; Neutral and acidic carbohydrates; Water-extractable organic matter</t>
  </si>
  <si>
    <t>Biochemistry; Biomass; Composition; Composting; Decomposition; Nuclear magnetic resonance spectroscopy; Solid wastes; Biochemistry; Biomass; Composition; Composting; Decomposition; Nuclear magnetic resonance spectroscopy; carbohydrate; lignin; organic matter; phenol derivative; Acidic carbohydrates; Amino sugars; Decomposition products; Extractable organic matter; Liquid-state NMR; Neutral carbohydrates; biotransformation; chemical alteration; chemical analysis; chemical composition; composting; lignin; organic matter; stabilization; sugar; waste; article; carbon nuclear magnetic resonance; chemical analysis; chemical composition; composting; hydrophilicity; hydrophobicity; microbial biomass; plant; proton nuclear magnetic resonance; ultraviolet spectroscopy; urban area; waste; Solid wastes</t>
  </si>
  <si>
    <t>2-s2.0-33846108887</t>
  </si>
  <si>
    <t>Wooten J.B.</t>
  </si>
  <si>
    <t>Wooten, Jan B. (7006343995)</t>
  </si>
  <si>
    <t>13C CPMAS NMR of Bright and Burley Tobaccos</t>
  </si>
  <si>
    <t>10.1021/jf00059a017</t>
  </si>
  <si>
    <t>https://www.scopus.com/inward/record.uri?eid=2-s2.0-0001273716&amp;doi=10.1021%2fjf00059a017&amp;partnerID=40&amp;md5=9e29510dd5d99a94fbcb973d27e636b3</t>
  </si>
  <si>
    <t>Philip Morris Research Center, Richmond, Virginia 23261-6583, P.O. Box 26583, United States</t>
  </si>
  <si>
    <t>Wooten J.B., Philip Morris Research Center, Richmond, Virginia 23261-6583, P.O. Box 26583, United States</t>
  </si>
  <si>
    <t>13C CPMAS NMR spectra were obtained of the leaf laminae and stems of cured bright and burley tobaccos. The solid phase NMR spectra of some of the most abundant tobacco components were also obtained, including cellulose, hemicellulose, and pectin (each isolated from tobacco), calcium and potassium salts of malic and citric acid, calcium oxalate, rutin, chlorogenic acid, and nicotine (in the form of a crystalline ditartrate salt). The tobacco spectra have been interpreted in light of these reference materials, as well as the chemical analyses of similar samples. Multiple crosspolarization contact times, interrupted decoupling, and single-pulse excitation were employed to improve the discrimination between overlapping resonances, to reveal new spectral features, and to detect tobacco components obscured by the complexity of the spectra. These alternative pulse experiments permitted the selective detection of microscopic calcium oxalate crystals, solanesol and other mobile waxes, nicotine, citrate, and fructose. © 1995, American Chemical Society. All rights reserved.</t>
  </si>
  <si>
    <t>&lt;sup&gt;13&lt;/sup&gt;C CPMAS NMR; Bright tobacco; burley tobacco; plants</t>
  </si>
  <si>
    <t>2-s2.0-0001273716</t>
  </si>
  <si>
    <t>Chabbi A.; Rumpel C.</t>
  </si>
  <si>
    <t>Chabbi, Abad (6602307257); Rumpel, Cornelia (7003401470)</t>
  </si>
  <si>
    <t>6602307257; 7003401470</t>
  </si>
  <si>
    <t>Decomposition of plant tissue submerged in an extremely acidic mining lake sediment: Phenolic CuO-oxidation products and solid-state 13C NMR spectroscopy</t>
  </si>
  <si>
    <t>https://www.scopus.com/inward/record.uri?eid=2-s2.0-2942750535&amp;doi=10.1016%2fj.soilbio.2004.02.026&amp;partnerID=40&amp;md5=e15a21a918db45060d259c0d20126c14</t>
  </si>
  <si>
    <t>Dept. Soil Protect. Recultivation, Brandenburg TU, D-03013 Cottbus, P.O. Box 101344, Germany; Lehrstuhl für Bodenkunde, TU München, 85350 Freising-Weihenstephan, Germany; CNRS, Centre INRA Versailles-Grignon, Bâtiment EGER, F-78820 Thiverval-Grignon, Aile B, France</t>
  </si>
  <si>
    <t>Chabbi A., Dept. Soil Protect. Recultivation, Brandenburg TU, D-03013 Cottbus, P.O. Box 101344, Germany, CNRS, Centre INRA Versailles-Grignon, Bâtiment EGER, F-78820 Thiverval-Grignon, Aile B, France; Rumpel C., Lehrstuhl für Bodenkunde, TU München, 85350 Freising-Weihenstephan, Germany, CNRS, Centre INRA Versailles-Grignon, Bâtiment EGER, F-78820 Thiverval-Grignon, Aile B, France</t>
  </si>
  <si>
    <t>In extremely acidic mining sediments of the Lusatian mining district, the alkalinisation process relies on organic C, which can serve as electron donor for microbially induced sulfate reduction. Plant material of the pioneer plant Juncus bulbosus is an important organic matter source in lake sediments. Therefore, decomposition of the plant tissue was assessed during the exposure of litterbags for 30 months in the 0-5 cm layer of waterlogged mining sediments, which have a pH between 2.5 and 3. The ash free dry weight (AFDW) and elemental content of the plant tissue were recorded several times during the exposure. Changes in chemical structure were analyzed by solid-state 13C cross polarization magic angle spinning nuclear magnetic resonance (CPMAS NMR) spectroscopy and the lignin component characterized by wet-chemical CuO oxidation. The AFDW accounted for about 34% of initial biomass after field exposure for 30 months. Mass loss of biomass occurred in two phases with decomposition rates varying between 30 and 430 mg AFDW d-1. The mass loss increased considerably after 5-7 months when litterbags were invaded by fresh J. bulbosus plants. With respect to higher mass loss, 13C CPMAS NMR spectroscopy, showed slight changes of the bulk chemical composition after 11 months, indicating that microorganisms present in the sediments or in the rhizosphere degrade plant material as a whole, rather than selectively. During the second phase from about 11 months until the end of the exposure period, contribution of O-alkyl C most probably assignable to easily degradable polysaccharides decreased. In contrast, the contribution of alkyl, aromatic and carboxyl C increased. CuO oxidation showed that the lignin component of J. bulbosus is degraded oxidatively during field exposure. Our results indicate that the exposed plant material is decomposed in the sediment due to changes in sediment conditions that followed plant invasion of the litterbags. It is suggested that the rhizosphere of J. bulbosus by its influence on the redox potential, pH and the microbial component plays a crucial role in organic matter degradation in acidic mining sediments. © 2004 Elsevier Ltd. All rights reserved.</t>
  </si>
  <si>
    <t>&lt;sup&gt;13&lt;/sup&gt;C CPMAS NMR spectroscopy; Acidic mining lakes; Juncus bulbosus; Lignin decomposition; Litterbags; Rhizosphere</t>
  </si>
  <si>
    <t>Fraxinus; Juncus; Juncus bulbosus; Copper oxides; Lakes; Oxidation; Plants (botany); Sediments; Tissue; decomposition; lake; mine waste; organic matter; pioneer species; sediment pollution; Acidic mining; Plant tissues; Soils</t>
  </si>
  <si>
    <t>2-s2.0-2942750535</t>
  </si>
  <si>
    <t>Almendros G.; Dorado J.; González-Vila F.J.; Blanco M.J.; Lankes U.</t>
  </si>
  <si>
    <t>Almendros, G. (7006640077); Dorado, J. (7004092478); González-Vila, F.J. (7006748993); Blanco, M.J. (7202954823); Lankes, U. (6508157139)</t>
  </si>
  <si>
    <t>7006640077; 7004092478; 7006748993; 7202954823; 6508157139</t>
  </si>
  <si>
    <t>https://www.scopus.com/inward/record.uri?eid=2-s2.0-0034035710&amp;doi=10.1016%2fS0038-0717%2899%2900202-3&amp;partnerID=40&amp;md5=2ecf83450c7e5d1e2975a7a797e7f536</t>
  </si>
  <si>
    <t>Ctro. Cie. Medioambientales C.S.I., Serrano 115 Dpdo., E-28006, Madrid, Spain; Inst. Recurs. Nat. y A., PO Box 1052, E-41080, Sevilla, Spain; Inst. Energias Renovables. Div. B., Avenida Complutense 22, E-28040, Madrid, Spain; Universität Regensberg, D-93040, Regensburg, Germany</t>
  </si>
  <si>
    <t>Almendros G., Ctro. Cie. Medioambientales C.S.I., Serrano 115 Dpdo., E-28006, Madrid, Spain; Dorado J., Ctro. Cie. Medioambientales C.S.I., Serrano 115 Dpdo., E-28006, Madrid, Spain; González-Vila F.J., Inst. Recurs. Nat. y A., PO Box 1052, E-41080, Sevilla, Spain; Blanco M.J., Inst. Energias Renovables. Div. B., Avenida Complutense 22, E-28040, Madrid, Spain; Lankes U., Universität Regensberg, D-93040, Regensburg, Germany</t>
  </si>
  <si>
    <t>A laboratory experiment was designed to investigate the degradation patterns of leaves from 12 forest and shrub species typical of Mediterranean ecosystems by solid-state 13C NMR. The spectral data have been compared with those for the major organic fractions, and elementary composition in three transformation stages (zero time, intermediated and advanced (168 d)). The plant material in general showed a selective depletion of lipid and water-soluble products and a concentration in acid-insoluble residue (Klason lignin fraction), but the increasing percentage of total alkyl carbons (not observed in pine leaves) suggests that recalcitrant aliphatic material accumulates in the course of the 168 d incubation, when the total weight losses were up to 660 g kg-1. This contrasts with the fact that the concentration of extractable alkyl C (i.e. the lipid fraction) decreased in all cases. The results for the different plants suggested some general transformation trends simultaneous to specific biodegradation patterns. The non-ameliorant, soil acidifying species (i.e. those a priori considered to favor the accumulation of humus with low biological activity) have high initial concentrations of extractives, alkyl structures and comparatively lower percentages of O-alkyl structures. The decay process in these species is not associated to the increase of the alkyl-to-O-alkyl ratio, which is shown by the ameliorant species. Superimposed on these major trends, the biomass of the different plants underwent divergent paths in the course of composting, leading to, for example, (i) accumulation of recalcitrant, nonhydrolyzable alkyl and aromatic structures (Retama, Genista); (ii) enrichment of resistant O-alkyl structures such are stable fractions of carbohydrate and tannins (Pinus, Calluna); and (iii) accumulation of aliphatic extractives with the lowest stabilization of protein in resistant forms (Arctostaphylos, Ilex). In particular, in the acidifying species, the spectral patterns suggest that the apparent stability of the aromatic domain is compatible with selective preservation of tannins together with aliphatic structures. Such specific tendencies are also illustrated by the difference spectra (0 vs 168 d) which suggest that early humification processes are highly heterogeneous and distinct rather than the selective degradation of lipid and water-soluble fractions and carbohydrates, and they may include stabilization of tannins and aliphatic (cutin- and protein-like) macromolecules. (C) 2000 Elsevier Science Ltd.</t>
  </si>
  <si>
    <t>Biodegradation; Heather; Humification; Litter; Oak; Pine</t>
  </si>
  <si>
    <t>biodegradation; biomass; composting; forest; litter decomposition; nuclear magnetic resonance spectroscopy; plant residue; protein stability; tannin; Arctostaphylos; Calluna; Ilex; Pinus</t>
  </si>
  <si>
    <t>2-s2.0-0034035710</t>
  </si>
  <si>
    <t>Orem W.H.; Neuzil S.G.; Lerch H.E.; Cecil C.B.</t>
  </si>
  <si>
    <t>Orem, William H. (6701730647); Neuzil, Sandra G. (6507250882); Lerch, Harry E. (7005769372); Cecil, C. Blaine (6701795211)</t>
  </si>
  <si>
    <t>6701730647; 6507250882; 7005769372; 6701795211</t>
  </si>
  <si>
    <t>Experimental early-stage coalification of a peat sample and a peatified wood sample from Indonesia</t>
  </si>
  <si>
    <t>10.1016/0146-6380(96)00012-5</t>
  </si>
  <si>
    <t>https://www.scopus.com/inward/record.uri?eid=2-s2.0-0030072232&amp;doi=10.1016%2f0146-6380%2896%2900012-5&amp;partnerID=40&amp;md5=a10e6b65cd28992ff9e3d7a4286d8135</t>
  </si>
  <si>
    <t>U.S. Geological Survey, 956 National Center, Reston, VA 22092, United States</t>
  </si>
  <si>
    <t>Orem W.H., U.S. Geological Survey, 956 National Center, Reston, VA 22092, United States; Neuzil S.G., U.S. Geological Survey, 956 National Center, Reston, VA 22092, United States; Lerch H.E., U.S. Geological Survey, 956 National Center, Reston, VA 22092, United States; Cecil C.B., U.S. Geological Survey, 956 National Center, Reston, VA 22092, United States</t>
  </si>
  <si>
    <t>Experimental coalification of a peat sample and a buried wood sample from domed peat deposits in Indonesia was carried out to examine chemical structural changes in organic matter during early-stage coalification. The experiment (125 C, 408 atm lithostatic pressure, and 177 atm fluid pressure for 75 days) was designed to maintain both lithostatic and fluid pressure on the sample, but allow by-products that may retard coalification to escape. We refer to this design as a geologically open system. Changes in the elemental composition, and 13C NMR and FTIR spectra of the peat and wood after experimental coalification suggest preferential thermal decomposition of O-containing aliphatic organic compounds (probably cellulose) during early-stage coalification. The elemental compositions and 13C NMR spectra of the experimentally coalified peat and wood were generally similar to those of Miocene coal and coalified wood samples from Indonesia. Yields of lignin phenols in the peat and wood samples decreased following experimental coalification; the wood sample exhibited a larger change. Lignin phenol yields from the experimentally coalified peat and wood were comparable to yields of lignin phenols from Miocene Indonesian lignite and coalified wood. Changes in syringyl/vanillyl and p-hydroxy/vanillyl ratios suggest direct demethoxylation as a secondary process to demethylation of methoxyl groups during early coalification, and changes in lignin phenol yields and acid/aldehyde ratios point to a coupling between demethoxylation processes and reactions in the alkyl side chain bonds of the α-carbon in lignin phenols.</t>
  </si>
  <si>
    <t>experimental coalification; FTIR; Indonesian peat; lignin phenols; NMR</t>
  </si>
  <si>
    <t>Indonesia; Chemical bonds; Coal; Composition; Fourier transform infrared spectroscopy; Geology; Lignin; Nuclear magnetic resonance spectroscopy; Phenols; Pyrolysis; Wood; coalification; organic geochemistry; peat; Aliphatic organic compounds; Coalification; Demethoxylation; Fluid pressure; Indonesia; Lignin phenols; Lithostatic pressure; Miocene coal; Peat deposits; Peat</t>
  </si>
  <si>
    <t>2-s2.0-0030072232</t>
  </si>
  <si>
    <t>Nogueira M.C.J.A.; Tavares M.I.B.; Nogueira J.D.S.</t>
  </si>
  <si>
    <t>Nogueira, Marta C.J.A. (7102536060); Tavares, Maria Inês B. (8974095500); Nogueira, José De S. (7102978603)</t>
  </si>
  <si>
    <t>7102536060; 8974095500; 7102978603</t>
  </si>
  <si>
    <t xml:space="preserve">                         13C NMR Molecular dynamic investigation of tropical wood Angelin Pedra (Hymenolobium paetrum)</t>
  </si>
  <si>
    <t>Polymer</t>
  </si>
  <si>
    <t>10.1016/j.polymer.2003.12.031</t>
  </si>
  <si>
    <t>https://www.scopus.com/inward/record.uri?eid=2-s2.0-1642473095&amp;doi=10.1016%2fj.polymer.2003.12.031&amp;partnerID=40&amp;md5=994b1d33e265e8e33d56afb7bd908e54</t>
  </si>
  <si>
    <t>Depto. Arquitetura Urbanismo/FAET/U., 78060-900 Cuiabá, MT, Brazil; IMA/UFRJ, CT, Cid. University, Rio de Janeiro, RJ CP 68525, Ilha do Fundao, Brazil; Depto. de Física/ICET/UFMT, Cuiabá, Mato Grosso, Brazil</t>
  </si>
  <si>
    <t>Nogueira M.C.J.A., Depto. Arquitetura Urbanismo/FAET/U., 78060-900 Cuiabá, MT, Brazil; Tavares M.I.B., IMA/UFRJ, CT, Cid. University, Rio de Janeiro, RJ CP 68525, Ilha do Fundao, Brazil; Nogueira J.D.S., Depto. de Física/ICET/UFMT, Cuiabá, Mato Grosso, Brazil</t>
  </si>
  <si>
    <t>Time has shown wood as a very important material in several areas related to civil construction. Because of its organic origin, wood presents different physical and mechanical properties for different species. In consequence of these variations, there is the necessity to study chemical composition and molecular dynamic to better understand its property that will promote the use in civil construction. The focus of this work is to evaluate the Angelin Pedra wood in relation to the main chemical components, the domain type and the chemical components that constitute these domains. Solid state nuclear magnetic resonance (NMR) will be used for that, since the main advantage of NMR comparing to other techniques specially for the sample in question, is the potential of this spectroscopy to provide analysis of all functional group without pre-treatment of the sample. Some solid state NMR techniques were used and it was observed that the wood in investigation presents different packing, cells arrangements and chains ordination along the fibers in the different parts of the wood, because of the different distribution of the main wood components along the fibers. © 2003 Published by Elsevier Ltd.</t>
  </si>
  <si>
    <t xml:space="preserve">                             &lt;sup&gt;13&lt;/sup&gt;C NMR; Molecular dynamics; Wood</t>
  </si>
  <si>
    <t>Cells; Fibers; Molecular dynamics; Nuclear magnetic resonance; Wood; Civil construction; cellulose; article; carbon nuclear magnetic resonance; chemical analysis; chemical composition; controlled study; Hymenolobium paetrum; molecular dynamics; nonhuman; physical chemistry; wood; Polymers</t>
  </si>
  <si>
    <t>2-s2.0-1642473095</t>
  </si>
  <si>
    <t>Trinsoutrot I.; Jocteur Monrozier L.; Cellier J.; Waton H.; Alamercery S.; Nicolardot B.</t>
  </si>
  <si>
    <t>Trinsoutrot, I. (6507453331); Jocteur Monrozier, L. (6602119398); Cellier, J. (57189399848); Waton, H. (6603497288); Alamercery, S. (6603171349); Nicolardot, B. (55921632000)</t>
  </si>
  <si>
    <t>6507453331; 6602119398; 57189399848; 6603497288; 6603171349; 55921632000</t>
  </si>
  <si>
    <t>https://www.scopus.com/inward/record.uri?eid=2-s2.0-0034877704&amp;doi=10.1023%2fA%3a1010549224003&amp;partnerID=40&amp;md5=e22dd85c8c67ab2e0d2796f577249ebd</t>
  </si>
  <si>
    <t>INRA, Unité d'Agronomie, 51686 Reims Cedex 2, 2 Esplanade Roland Garros, France; CNRS, UMR 5557 Laboratoire d'Ecologie Microbienne, Bat 741, 69622 Villeurbanne Cedex, France; CNRS, UPS, Echangeur de Solaize, 69630 Vernaison, France</t>
  </si>
  <si>
    <t>Trinsoutrot I., INRA, Unité d'Agronomie, 51686 Reims Cedex 2, 2 Esplanade Roland Garros, France; Jocteur Monrozier L., CNRS, UMR 5557 Laboratoire d'Ecologie Microbienne, Bat 741, 69622 Villeurbanne Cedex, France; Cellier J., CNRS, UPS, Echangeur de Solaize, 69630 Vernaison, France; Waton H., CNRS, UPS, Echangeur de Solaize, 69630 Vernaison, France; Alamercery S., CNRS, UPS, Echangeur de Solaize, 69630 Vernaison, France; Nicolardot B., INRA, Unité d'Agronomie, 51686 Reims Cedex 2, 2 Esplanade Roland Garros, France</t>
  </si>
  <si>
    <t>The biochemical composition of stems, pod walls and roots of oilseed rape (Brassica napus L.) plants, grown in a growth chamber with two levels of N fertiliser, was assessed by two global methods, i.e., serial extraction with the Van Soest's technique and temperature-programmed pyroanalysis (TP-Py). Statistical analysis of the effect of various parameters on the proportion of soluble components, hemicellulose, cellulose and lignin-like components in oilseed rape organs showed that the composition of plant materials depended on the N nutrition conditions during plant growth. Contents of soluble and hemicellulose fractions were affected by the technique used. Elsewhere, both global techniques resulted in similar proportions of skeletal cellulose (respectively 41 and 36% in low and high N stems, 37 and 30% in low and high N pod walls, 32 and 29% in low and high N roots) and of lignin-like components which ranged from about 7% in high N stems and pod walls to 16% in low N roots. Spectroscopy by FTIR showed a significant band at 1650 cm-1 (amide I in proteins) in the root material (organ with the lowest C/N ratio) and the absence of lignin-specific bands. Carbon distribution by 13C NMR CP/MAS of labelled plants indicated that 60-64% was (cellulose + hemicellulose)-C, close to the values obtained by global methods. The proportion of aromatic-C (110-160 ppm) and phenolic ether was higher in roots than in stems and pod walls. Organs from oilseed rape plants with higher N contents exhibited a larger proportion of C in the 171 ppm chemical shift attributed to the peptide bond. The concomitance of a high level of aromatic and proteinaceous components in roots would reveal the presence of tannin-protein complexes in addition with true lignin.</t>
  </si>
  <si>
    <t>Biochemical composition; Brassica napus L.; Crop residues; Fourier transform infra-red spectroscopy; Solid-state &lt;sup&gt;13&lt;/sup&gt;C NMR spectroscopy; Temperature-programmed pyroanalysis; Van Soest method</t>
  </si>
  <si>
    <t>biochemical composition</t>
  </si>
  <si>
    <t>2-s2.0-0034877704</t>
  </si>
  <si>
    <t>Wilcken H.; Sorge C.; Schulten H.-R.</t>
  </si>
  <si>
    <t>Wilcken, H. (6505989389); Sorge, C. (6603571800); Schulten, H.-R. (7101759605)</t>
  </si>
  <si>
    <t>6505989389; 6603571800; 7101759605</t>
  </si>
  <si>
    <t>Molecular composition and chemometric differentiation and classification of soil organic matter in Podzol B-horizons</t>
  </si>
  <si>
    <t>10.1016/S0016-7061(96)00107-3</t>
  </si>
  <si>
    <t>https://www.scopus.com/inward/record.uri?eid=2-s2.0-0030612914&amp;doi=10.1016%2fS0016-7061%2896%2900107-3&amp;partnerID=40&amp;md5=0453a73f2ccf46e97c1bf48d061d2a0d</t>
  </si>
  <si>
    <t>Institut Fresenius, Chemical and Biological Laboratories, 65232, Taunusstein, Im Maisel 14, Germany</t>
  </si>
  <si>
    <t>Wilcken H., Institut Fresenius, Chemical and Biological Laboratories, 65232, Taunusstein, Im Maisel 14, Germany; Sorge C., Institut Fresenius, Chemical and Biological Laboratories, 65232, Taunusstein, Im Maisel 14, Germany; Schulten H.-R., Institut Fresenius, Chemical and Biological Laboratories, 65232, Taunusstein, Im Maisel 14, Germany</t>
  </si>
  <si>
    <t>Whole soils from nine different Podzol B-horizons were analysed by wet-chemistry, solid-state cross-polarization/magic-angle spinning (CPMAS) 13C-NMR spectroscopy and pyrolysis-field ionization mass spectrometry (Py-FIMS). The wet-chemical analyses referred to site-specific contents of polysaccharides, lipids, lignins, fulvic acids, humic acids and humins in the organic matter of each horizon. All CPMAS 13C-NMR spectra for soils were characterized by intense signals from O-alkyl carbon and alkyl carbon. Aryl carbon and carboxyl carbon were less abundant. Correspondingly, the Py-FIMS spectra were dominated by signals from carbohydrates and lipids, especially sterols such as ethylcholestapentaene, ethylcholestatetraene, dehydroergosterol, ergosterol, stigmasterol, taraxerone and α-tocopherol. Lower relative abundances were registered for lignins and alkylaromatics. Both intact and microbially altered lignins accumulated in the B-horizons. Temperature-resolved Py-FIMS enabled two organic matter pools with different thermal stability to be detected. The thermolabile pool (evolution under 450°C) consists mainly of carbohydrates, sterols and N-containing compounds, whereas the thermostable pool (evolution above 450°C) is largely made up of condensed lignins, lipids and alkylaromatics. To visualize differences and/or similarities between the nine Podzol B-horizons according to their organic matter composition, the data sets obtained by wet-chemistry, CPMAS 13C-NMR spectroscopy and Py-FIMS were evaluated by chemometric methods. Using principal component analysis (PCA), neither the wet-chemical data nor the 13C-NMR spectra enabled the Podzol B-horizons to be classified according to vegetation or Podzol type. In contrast, PCA of 200 FISHER-weighted Py-FIMS signals clearly separated the B-horizons according to the composition of SOM. Soils with weak Podzol features are characterized mainly by signals from carbohydrates, phenols/lignin monomers, fatty acids, and constituents of plant waxes (e.g., nonacosanedione, nonacosanediol). Haplic Podzols show strong signals from lignin dimers, long chain lipids and sterols. The results obtained by cluster analysis (CA) of the 200 FISHER-weighted Py-FIMS signals were visually well correlated with those derived from PCA. Both chemometric techniques enabled the classification of the nine Podzol B-horizons according to their degree of podzolization.</t>
  </si>
  <si>
    <t>chemometrics; cluster analysis; CPMAS &lt;sup&gt;13&lt;/sup&gt;C C-NMR spectroscopy; molecular-chemical structure; pattern recognition; Podzol; principal component analysis; pyrolysis-mass spectrometry; soil classification; soil organic matter; wet-chemical data</t>
  </si>
  <si>
    <t>B horizon; chemometrics; organic matter; Podzol; soil classification; spectroscopy</t>
  </si>
  <si>
    <t>2-s2.0-0030612914</t>
  </si>
  <si>
    <t>Bardet M.; Foray M.F.; Trân Q.-K.</t>
  </si>
  <si>
    <t>Bardet, Michel (7004115847); Foray, Marie F. (6603441803); Trân, Quôc-Khôi (7005612438)</t>
  </si>
  <si>
    <t>7004115847; 6603441803; 7005612438</t>
  </si>
  <si>
    <t>High-resolution solid-state CPMAS NMR study of archaeological woods</t>
  </si>
  <si>
    <t>Analytical Chemistry</t>
  </si>
  <si>
    <t>10.1021/ac020145j</t>
  </si>
  <si>
    <t>https://www.scopus.com/inward/record.uri?eid=2-s2.0-0036712630&amp;doi=10.1021%2fac020145j&amp;partnerID=40&amp;md5=e914f901f13cafcaeb95c471b1155628</t>
  </si>
  <si>
    <t>Service de Chimie Inorganique et Biologique, Département de Recherche Fondamentale sur la Matière Condensée CEA-Grenoble, F-38054 Grenoble Cedex 9, France; Service de Chimie Inorganique et Biologique, ARC-Nucleart CEA-Grenoble, F-38054 Grenoble Cedex 9, France</t>
  </si>
  <si>
    <t>Bardet M., Service de Chimie Inorganique et Biologique, Département de Recherche Fondamentale sur la Matière Condensée CEA-Grenoble, F-38054 Grenoble Cedex 9, France; Foray M.F., Service de Chimie Inorganique et Biologique, Département de Recherche Fondamentale sur la Matière Condensée CEA-Grenoble, F-38054 Grenoble Cedex 9, France; Trân Q.-K., Service de Chimie Inorganique et Biologique, ARC-Nucleart CEA-Grenoble, F-38054 Grenoble Cedex 9, France</t>
  </si>
  <si>
    <t>High-resolution nuclear magnetic resonance of carbon-13 was employed to characterize archaeological wood samples from the 11th century excavation site in the lake Paladru at Charavines, France. Structural and chemical modifications were assessed by comparing the structural features of archaeological wood of beech with modern wood. The main results concern the strong decrease of a sugar moiety with a complete disappearance of hemicelluloses. During aging in a water environment, the β-O-4 interunit linkages of lignins have not been degraded. The analysis of the NMR spectra reveals that the residues occurring during depletion of sugars were not recombined inside the lignocellulosic matrix. Finally, in this article we illustrate the possibility of analyzing small amounts (4-6 mg) of starting material within reasonable experimental time using modern equipment.</t>
  </si>
  <si>
    <t>Archaeology; Carbohydrates; Carbon Radioisotopes; Lignin; Magnetic Resonance Spectroscopy; Polysaccharides; Sensitivity and Specificity; Wood; Carbon; Excavation; Nuclear magnetic resonance spectroscopy; hemicellulose; lignin; lignocellulose; sugar; Moiety; archeology; article; carbon nuclear magnetic resonance; chemical analysis; chemical modification; extracellular matrix; France; structure analysis; wood; Chemical analysis</t>
  </si>
  <si>
    <t>2-s2.0-0036712630</t>
  </si>
  <si>
    <t>Bonini C.; Carbone A.; D’Auria M.</t>
  </si>
  <si>
    <t>Bonini, Carlo (7006173548); Carbone, Angela (7203032442); D’Auria, Maurizio (55665908200)</t>
  </si>
  <si>
    <t>7006173548; 7203032442; 55665908200</t>
  </si>
  <si>
    <t>Singlet oxygen mediated degradation of lignin—a kinetic study</t>
  </si>
  <si>
    <t>Photochemical and Photobiological Sciences</t>
  </si>
  <si>
    <t>10.1039/b201735k</t>
  </si>
  <si>
    <t>https://www.scopus.com/inward/record.uri?eid=2-s2.0-0012996152&amp;doi=10.1039%2fb201735k&amp;partnerID=40&amp;md5=269c9f5fc3036389506f660f74c96f80</t>
  </si>
  <si>
    <t>Dipartimento di Chimica, Università della Basilicata, Potenza, 85100, Via N. Sauro 85, Italy</t>
  </si>
  <si>
    <t>Bonini C., Dipartimento di Chimica, Università della Basilicata, Potenza, 85100, Via N. Sauro 85, Italy; Carbone A., Dipartimento di Chimica, Università della Basilicata, Potenza, 85100, Via N. Sauro 85, Italy; D’Auria M., Dipartimento di Chimica, Università della Basilicata, Potenza, 85100, Via N. Sauro 85, Italy</t>
  </si>
  <si>
    <t>Singlet oxygen mediated degradation was carried out on lignin from steam-exploded straw, organosolv lignin and alkali lignin. The lignins were characterized by elemental analysis, UV, FTIR, 1H and 13C NMR, gel permeation chromatography, and thioacidolysis. The kinetics of singlet oxygen degradation were obtained by following the gel permeation chromatograms in the presence of an external standard. This procedure cannot be used for alkali lignin. In the case of steam-exploded and organosolv lignins, the reactions follow zero-order kinetics for the first 4–8 hours; thereafter, the reactions slow down and follow slower zero-order kinetics. This behaviour can be explained assuming that easily degradable structures in the outer sphere of lignins are degraded in the first period, while the core lignin is degraded in the second one. The degradation in organosolv lignin is faster than in steam-exploded lignin. Molecular weight distribution and the absence of guaiacyl units in steam-exploded lignin can give rise to this behaviour. Similar behaviour was obtained in the singlet oxygen degradation of the pulp of steam-exploded straw. © 2002 The Royal Society of Chemistry and Owner Societies.</t>
  </si>
  <si>
    <t>Kinetics; Lignin; Photochemistry; Singlet Oxygen; Steam; Trees; alkali; carbon 13; guaiac; lignin; proton; singlet oxygen; thioacid; article; carbon nuclear magnetic resonance; chemical analysis; chemical reaction; chemical reaction kinetics; chemical structure; controlled study; degradation; gel permeation chromatography; infrared spectroscopy; lysis; molecular weight; priority journal; proton nuclear magnetic resonance; standard; straw; time; ultraviolet radiation; water vapor; chemistry; kinetics; photochemistry; tree</t>
  </si>
  <si>
    <t>2-s2.0-0012996152</t>
  </si>
  <si>
    <t>Preston C.M.; Hempfling R.; Schulten H.-R.; Schnitzer M.; Trofymow J.A.; Axelson D.E.</t>
  </si>
  <si>
    <t>Preston, C.M. (56713637300); Hempfling, R. (6701919430); Schulten, H.-R. (7101759605); Schnitzer, M. (7006983827); Trofymow, J.A. (7004031990); Axelson, D.E. (7005914085)</t>
  </si>
  <si>
    <t>56713637300; 6701919430; 7101759605; 7006983827; 7004031990; 7005914085</t>
  </si>
  <si>
    <t>Characterization of organic matter in a forest soil of coastal British Columbia by NMR and pyrolysis-field ionization mass spectrometry</t>
  </si>
  <si>
    <t>10.1007/BF00007919</t>
  </si>
  <si>
    <t>https://www.scopus.com/inward/record.uri?eid=2-s2.0-0028180141&amp;doi=10.1007%2fBF00007919&amp;partnerID=40&amp;md5=31cbc588443cb11174cafe99b92155d5</t>
  </si>
  <si>
    <t>Pacific Forestry Centre, Natural Resources Canada, Victoria, V8Z 1M5, B.C., 506 W. Burnside Rd., Canada; Research and Development Division, Fresenius Consult GmbH, Taunusstein-Neuhof, D-6204, Im Maisel 14, Germany; Department of Trace Analysis, Fachhochschule Fresenius, Wiesbaden, D-6200, Dambachtal 20, Germany; Centre for Land and Biological Resources Research, Agriculture Canada, Ottawa, K1A 0C6, Ont., Canada; NMR TEchnologies Inc., No. 132 Advanced Technology Centre, Edmonton, T6N 1G1, Al., 9650-20 Ave., Canada</t>
  </si>
  <si>
    <t>Preston C.M., Pacific Forestry Centre, Natural Resources Canada, Victoria, V8Z 1M5, B.C., 506 W. Burnside Rd., Canada; Hempfling R., Research and Development Division, Fresenius Consult GmbH, Taunusstein-Neuhof, D-6204, Im Maisel 14, Germany; Schulten H.-R., Department of Trace Analysis, Fachhochschule Fresenius, Wiesbaden, D-6200, Dambachtal 20, Germany; Schnitzer M., Centre for Land and Biological Resources Research, Agriculture Canada, Ottawa, K1A 0C6, Ont., Canada; Trofymow J.A., Pacific Forestry Centre, Natural Resources Canada, Victoria, V8Z 1M5, B.C., 506 W. Burnside Rd., Canada; Axelson D.E., NMR TEchnologies Inc., No. 132 Advanced Technology Centre, Edmonton, T6N 1G1, Al., 9650-20 Ave., Canada</t>
  </si>
  <si>
    <t>Organic matter in the soil profile under a young Douglas-fir stand in coastal British Columbia was characterized by examining intact samples of fresh litterfall and organic horizons (LF, H), and fractions (floatables, humic acid [HA], fulvic acid [FA], humin [HU]) from the three mineral horizons (Ae, Bm, BC). Some 30-40% of the carbon in the mineral horizons was found in poorly-decomposed plant material floatable in water, a fraction whose characteristics changed little with depth, and which contained over 1% Fe. The proportion of soil C in HA plus FA was approximately 8%, but the ratio of C in FA/HA increased with depth. Solid-state 13C NMR spectra of litterfall, LH and H samples showed effects of decomposition, in particular a decrease in 0-alkyl C from litterfall to LH to H, and degradation of resolution from LF to H. For the mineral soil fractions, both floatables and de-ashed HU ('HUd' prepared by HCl/HF treatment) indicated high levels of the original plant biopolymers, including a large alkyl component. Solution 13C spectra of the HAs from mineral horizons showed little difference with depth, except that peaks due to lignin were more pronounced for the Bm HA. The NMR spectra of FAs were high in 0-alkyl and carboxyl C. Pyrolysis-field ionization mass spectrometry confirmed and extended the results from NMR and chemical analyses, in particular demonstrating the accumulation of suberin in some fractions and the leaching and decomposition of lignin components with increasing depth in the mineral horizons. The general features of the HA, FA and HUd from this forest soil, and the effects of decomposition and pedogenesis were similar to those widely found for agricultural and forest soils. However, the accumulation of suberin, and the leaching and decomposition of lignin are particularly associated with forest soils. The low proportion of soil C in HA and FA, and the high proportion in poorly decomposed, iron-rich plant fragments suggest that decomposition is somewhat limited at this site, which is classified as having low fertility. The high accumulations of alkyl C from suberin may also indicate, or contribute to inhibition of decomposition. © 1994 Kluwer Academic Publishers.</t>
  </si>
  <si>
    <t>Douglas-fir; forest soil; fulvic acid; humic acid; humin; litterfall; NMR; pyrolysis-mass; spectrometry</t>
  </si>
  <si>
    <t>Canada, British Columbia; decomposition; forest soil; humic substance; NMR; organic matter; pyrolysis-mass spectrometry</t>
  </si>
  <si>
    <t>2-s2.0-0028180141</t>
  </si>
  <si>
    <t>Webster E.A.; Chudek J.A.; Hopkins D.W.</t>
  </si>
  <si>
    <t>Webster, E.A. (7102061114); Chudek, J.A. (7006640868); Hopkins, D.W. (7202254933)</t>
  </si>
  <si>
    <t>7102061114; 7006640868; 7202254933</t>
  </si>
  <si>
    <t>Carbon transformations during decomposition of different components of plant leaves in soil</t>
  </si>
  <si>
    <t>10.1016/S0038-0717(99)00153-4</t>
  </si>
  <si>
    <t>https://www.scopus.com/inward/record.uri?eid=2-s2.0-0034009156&amp;doi=10.1016%2fS0038-0717%2899%2900153-4&amp;partnerID=40&amp;md5=5ca72fa3c33456003f163ece041b3303</t>
  </si>
  <si>
    <t>Department of Biological Sciences, Univ. of Dundee, DD1 4HN, Scotland, Dundee, United Kingdom; Department of Chemistry, Univ. of Dundee, DD1 4HN, Scotland, Dundee, United Kingdom; Department of Environmental Science, Univ. of Stirling, FK9 4LA, Scotland, Stirling, United Kingdom</t>
  </si>
  <si>
    <t>Webster E.A., Department of Biological Sciences, Univ. of Dundee, DD1 4HN, Scotland, Dundee, United Kingdom, Department of Chemistry, Univ. of Dundee, DD1 4HN, Scotland, Dundee, United Kingdom; Chudek J.A., Department of Chemistry, Univ. of Dundee, DD1 4HN, Scotland, Dundee, United Kingdom; Hopkins D.W., Department of Environmental Science, Univ. of Stirling, FK9 4LA, Scotland, Stirling, United Kingdom</t>
  </si>
  <si>
    <t>We investigated the effect of lime addition to an upland organic soil on the decomposition of Lolium perenne leaves and isolated fractions of L. perenne leaves in a laboratory experiment lasting 75 d. The L. perenne plants were grown in a 13CO2-enriched environment and some leaf material was pretreated with ethanol and detergent in order to remove some cell contents and soluble material. The ethanol- and detergent-treated leaves had less alkyl-C, as seen by solid-state 13C nuclear magnetic spectroscopy (NMR), and a greater proportion of cellulose and hemicellulose than the untreated leaves. Solid-state 13C NMR spectroscopy and scanning electron microscopy (SEM) were used to follow aspects of the C transformations during decomposition. C mineralization was estimated from total CO2 production. The size and activity of the microbial community was greater in limed than in soils without lime, and microbial respiration was less in both soils amended with ethanol- and detergent-treated leaves compared to soils amended with untreated leaves. In both limed and unlimed soils, amendment with untreated leaves led to additional CO2 production within 7 d of addition, whereas amendment with treated leaves led to a smaller increase in CO2 production. The flush of CO2 production was attributed to decomposition of the more accessible and soluble plant components that, in the ethanol- and detergent-treated leaves, had been removed during the ethanol and detergent treatment. The 13C NMR spectra recorded for plant material separated from soil I d after addition of ethanol- and detergent-treated leaves had larger alkyl-C (30 ppm) signals compared with spectra from untreated leaves. This was interpreted as representing an accumulation of residues from decomposition of plant structural components. (C) 2000 Elsevier Science Ltd.</t>
  </si>
  <si>
    <t>&lt;sup&gt;13&lt;/sup&gt;C solid-state NMR; Lolium perenne; Scanning electron microscopy</t>
  </si>
  <si>
    <t>amended soil; carbon 13; carbon mineralization; leaf litter; litter decomposition; mineralization; nuclear magnetic resonance spectroscopy; plant residue; scanning electron microscopy; Lolium perenne; carbon cycle; decomposition; leaf; litter; organic soil</t>
  </si>
  <si>
    <t>2-s2.0-0034009156</t>
  </si>
  <si>
    <t>Golchin A.; Baldock J.A.; Clarke P.; Higashi T.; Oades J.M.</t>
  </si>
  <si>
    <t>Golchin, A. (6602752612); Baldock, J.A. (7003626351); Clarke, P. (7401878066); Higashi, T. (7202665216); Oades, J.M. (7005962676)</t>
  </si>
  <si>
    <t>6602752612; 7003626351; 7401878066; 7202665216; 7005962676</t>
  </si>
  <si>
    <t>The effects of vegetation and burning on the chemical composition of soil organic matter of a volcanic ash soil as shown by 13C NMR spectroscopy. II. Density fractions</t>
  </si>
  <si>
    <t>10.1016/S0016-7061(96)00103-6</t>
  </si>
  <si>
    <t>https://www.scopus.com/inward/record.uri?eid=2-s2.0-0030612919&amp;doi=10.1016%2fS0016-7061%2896%2900103-6&amp;partnerID=40&amp;md5=f96a00a34f85c984908467c795273fe2</t>
  </si>
  <si>
    <t>Department of Soil Science, Waite Agric. Research Institute, University of Adelaide, Glen Osmond, S.A. 5064, Australia; Division of Soils, CSIRO, Glen Osmond, S.A. 5064, Australia; Institute of Applied Biochemistry, University of Tsukuba, Ibaraki, Japan; Agronomy Department, University of Zanjan, Zanjan, Iran</t>
  </si>
  <si>
    <t>Golchin A., Department of Soil Science, Waite Agric. Research Institute, University of Adelaide, Glen Osmond, S.A. 5064, Australia, Agronomy Department, University of Zanjan, Zanjan, Iran; Baldock J.A., Division of Soils, CSIRO, Glen Osmond, S.A. 5064, Australia; Clarke P., Department of Soil Science, Waite Agric. Research Institute, University of Adelaide, Glen Osmond, S.A. 5064, Australia; Higashi T., Institute of Applied Biochemistry, University of Tsukuba, Ibaraki, Japan; Oades J.M., Department of Soil Science, Waite Agric. Research Institute, University of Adelaide, Glen Osmond, S.A. 5064, Australia</t>
  </si>
  <si>
    <t>Soil samples from the surface mineral horizons (Ah) of two adjacent sites (sites I and III) and one remote site (site V), derived from volcanic ash in Japan, were collected and separated into fractions with densities &lt; 1.0 free, &lt; 1.6 free. &lt; 1.6 occluded, 1.6-1.8, 1.8-2.0 and &gt; 2.0 Mg m-3. The terms free and occluded were used to indicate density fractions in which organic materials weakly associated with soil mineral particles resided external to or within soil aggregates, respectively. The studied sites were under different vegetative covers and had different burning histories. Sites I and III were managed as grassland for several hundred years by the use of annual burning to prevent the regrowth of native forest. At site I, annual burning of Japanese pampa grass (Miscanthus sinensis) was still occurring. However at site III vegetation burning was stopped more than 100 years ago and the site was left to return to forest. At site V a mature, broad leaf deciduous forest maintained by natural regeneration existed. Solid state 13C CP/MAS, Bloch decay, and proton-spin relaxation editing (PSRE) NMR were applied to various density fractions to study the effect of vegetative cover and burning on the chemical composition of soil organic matter (SOM) associated with different density separates. The components of SOM contained in density fractions were also studied using light microscopy. The 13C CP/MAS NMR spectra obtained for the fractions &lt; 1.0 free and &lt; 1.6 free density tractions from sites I and III were similar to spectra of plant material and litter. However, at site V these fractions had more alkyl and less O-alkyl carbon than the corresponding fractions from Kites I and III, indicating an influence of vegetative cover and/or extent of decomposition of plant material on the chemistry of SOM contained in these fractions. Using light microscopy, the &lt; 1.0 Mg m-3 free and &lt; 1.6 Mg m-3 free fractions were observed to be dominated by large, undecomposed root and shoot fragments and included charcoal and charred plant residues. The chemistry of the 1.8-2.0 Mg m-3 fractions was comparable to that of the &lt; 1.6 Mg m-3 thee fractions. The fractions &lt; 1.6 Mg m-3 occluded and 1.6-1.8 Mg m-3, however, had considerably less O-alkyl and more aromatic carbon contents than the free light fractions. The aromatic carbon in these fractions was suggested to originate in part from charcoal and charred plant residues resulting from burning. Lignin and its decomposition products were also another source of aromatic carbon for these fractions. Application of Bloch decay NMR to the fractions 1.6-1.8 Mg m-3, confirmed the presence of a source of aromatic carbon containing few protons similar to charcoal in all three sites studied and showed that the aromatic carbon content of the fractions were underestimated by the CP/MAS method. PSRE NMR separated the fractions 1.6-1.8 Mg m-3 into two components and subspectra for these components in site I resembled spectra of slightly decomposed plant residues and charcoal.</t>
  </si>
  <si>
    <t>&lt;sup&gt;13&lt;/sup&gt;C CP/MAS NMR; Andosol; Bloch decay NMR; burning; density fraction; proton-spin relaxation editing (PSRE); soil organic matter</t>
  </si>
  <si>
    <t>Japan; Andosol; burning; charcoal; decomposition; organic matter; plant residue; spectroscopy; volcanic ash</t>
  </si>
  <si>
    <t>2-s2.0-0030612919</t>
  </si>
  <si>
    <t>Vane C.H.; Drage T.C.; Snape C.E.; Stephenson M.H.; Foster C.</t>
  </si>
  <si>
    <t>Vane, Christopher H. (7004688859); Drage, Trevor C. (6508080891); Snape, Colin E. (7006070058); Stephenson, Michael H. (7102498165); Foster, Clinton (56253430300)</t>
  </si>
  <si>
    <t>7004688859; 6508080891; 7006070058; 7102498165; 56253430300</t>
  </si>
  <si>
    <t>https://www.scopus.com/inward/record.uri?eid=2-s2.0-15944375898&amp;doi=10.1016%2fj.ibiod.2004.11.004&amp;partnerID=40&amp;md5=56d8531d0ed2debe342a613945d02bad</t>
  </si>
  <si>
    <t>British Geological Survey, Kingsley Dunham Centre, Keyworth, Nottingham, NG12 5GG, United Kingdom; Sch. Chem., Environ. and Mining Eng., University of Nottingham, NG7 2RD, United Kingdom; Australian Geological Survey, Canberra, ACT 2601, GPO Box 378, Australia</t>
  </si>
  <si>
    <t>Vane C.H., British Geological Survey, Kingsley Dunham Centre, Keyworth, Nottingham, NG12 5GG, United Kingdom; Drage T.C., Sch. Chem., Environ. and Mining Eng., University of Nottingham, NG7 2RD, United Kingdom; Snape C.E., Sch. Chem., Environ. and Mining Eng., University of Nottingham, NG7 2RD, United Kingdom; Stephenson M.H., British Geological Survey, Kingsley Dunham Centre, Keyworth, Nottingham, NG12 5GG, United Kingdom; Foster C., Australian Geological Survey, Canberra, ACT 2601, GPO Box 378, Australia</t>
  </si>
  <si>
    <t>Chemical changes of polysaccharides and lignin in Prunus armeniaca decayed by the ascomycete fungus Hypocrea sulphurea were investigated. Solid-state 13C NMR spectra showed that polysaccharides were the main components of fresh and decayed wood. Decomposition of cellulose and hemicellulose by the fungus was minimal although a slight preference for crystalline as compared with amorphous cellulose was recognised. Comparison of the signal intensity of the resonance at 145 ppm in fresh and decomposed wood suggested that the fungus had decomposed tannin constituents. Thermochemolysis with tetramethylammonium hydroxide (TMAH) and product identification by gas chromatography-mass spectrometry revealed that the ratio of syringyl-type (S) units to guaiacyl-type (G) units decreased from 1.8 to 1.1 following fungal attack. Increases in both guaiacyl and syringyl acid-aldehyde ratios (Ad/Al)G, (Ad/Al) S together with an increase from 0.82 to 3.54 in the ratio of methyl 3,4-dimethoxybenzoate to the sum of 1-(3,4-dimethoxyphenyl)-1,2,3- trimethoxypropane (threo and erythro-isomers) ΓG from the decayed wood confirmed oxidative Cα-Cβ cleavage for the mechanism of lignin decay by this ascomycete. © 2004 Elsevier Ltd. All rights reserved.</t>
  </si>
  <si>
    <t>&lt;sup&gt;13&lt;/sup&gt;C NMR; Ascomycete; Cellulose; Fungi; Hypocrea sulphurea; Lignin; Prunus armeniaca; Soft-rot; Tannin; TMAH</t>
  </si>
  <si>
    <t>Fungi; Gas Chromatography; Lignins; Nuclear Magnetic Resonance; Polysaccharides; Prunus; Wood Decay; Armeniaca; Ascomycota; Fungi; Hypocrea; Hypocrea sulphurea; Prunus armeniaca; Cellulose; Decomposition; Fungi; Gas chromatography; Lignin; Mass spectrometry; Nuclear magnetic resonance spectroscopy; Polysaccharides; Wood products; biodegradation; fungus; Signal intensity; Tetramethylammonium hydroxide (TMAH); Thermochemolysis; Decay (organic)</t>
  </si>
  <si>
    <t>2-s2.0-15944375898</t>
  </si>
  <si>
    <t>Nandini C.D.; Salimath P.V.</t>
  </si>
  <si>
    <t>Nandini, Chilkunda D (6603451407); Salimath, Paramahans V (7004477472)</t>
  </si>
  <si>
    <t>6603451407; 7004477472</t>
  </si>
  <si>
    <t>Structural features of arabinoxylans from sorghum having good roti-making quality</t>
  </si>
  <si>
    <t>Food Chemistry</t>
  </si>
  <si>
    <t>10.1016/S0308-8146(01)00266-7</t>
  </si>
  <si>
    <t>https://www.scopus.com/inward/record.uri?eid=2-s2.0-0034887657&amp;doi=10.1016%2fS0308-8146%2801%2900266-7&amp;partnerID=40&amp;md5=ca4b33c29971c3b608cdceb237eede29</t>
  </si>
  <si>
    <t>Department of Biochemistry and Nutrition, Central Food Technological Research Institute, Mysore-570 013, India</t>
  </si>
  <si>
    <t>Nandini C.D., Department of Biochemistry and Nutrition, Central Food Technological Research Institute, Mysore-570 013, India; Salimath P.V., Department of Biochemistry and Nutrition, Central Food Technological Research Institute, Mysore-570 013, India</t>
  </si>
  <si>
    <t>Arabinoxylans (AX) from an Indian variety of sorghum (M354) having good roti(Indian flat bread)-making quality were isolated with barium hydroxide and 10% sodium hydroxide (Hemicellulose B). Arabinoxylans from both fractions were further purified by alcohol precipitation at acidic pH and glucoamylase digestion. Structural features of the purified arabinoxylans were studied by a combination of methylation analysis involving GC-MS, 13C NMR, oxidation studies and FT-IR spectroscopy. The results indicated a xylan backbone in β-1,4 linkage, which is occasionally branched at O-3 or at O-2 and O-3. The branches contained arabinosyl residues in furanose form, linked mainly by α-1,3. Fully branched arabinosyl residues were also present. Copyright © 2001 Elsevier Science Ltd.</t>
  </si>
  <si>
    <t>Arabinoxylans; Bread-making; Roti; Sorghum</t>
  </si>
  <si>
    <t>alcohol; arabinoxylan; barium derivative; barium hydroxide; carbohydrate; hemicellulose; polysaccharide; sodium hydroxide; unclassified drug; analytic method; article; bread; carbon nuclear magnetic resonance; chemical structure; controlled study; food quality; Fourier transformation; fractionation; gas chromatography; India; infrared spectroscopy; isolation and purification; mass spectrometry; methylation; nonhuman; optical rotation; oxidation; precipitation; sorghum; structure analysis</t>
  </si>
  <si>
    <t>2-s2.0-0034887657</t>
  </si>
  <si>
    <t>Möller A.; Kaiser K.; Zech W.</t>
  </si>
  <si>
    <t>Möller, A. (57198144997); Kaiser, Klaus (35857332200); Zech, W. (7005075046)</t>
  </si>
  <si>
    <t>57198144997; 35857332200; 7005075046</t>
  </si>
  <si>
    <t>Lignin, carbohydrate, and amino sugar distribution and transformation in the tropical highland soils of northern Thailand under cabbage cultivation, Pinus reforestation, secondary forest, and primary forest</t>
  </si>
  <si>
    <t>Australian Journal of Soil Research</t>
  </si>
  <si>
    <t>10.1071/SR01030</t>
  </si>
  <si>
    <t>https://www.scopus.com/inward/record.uri?eid=2-s2.0-0036383364&amp;doi=10.1071%2fSR01030&amp;partnerID=40&amp;md5=c20f69cac2732e1d76a5ddc80d68dcb2</t>
  </si>
  <si>
    <t>Inst. of Soil Sci. and Soil Geogr., University of Bayreuth, 95440 Bayreuth, Germany</t>
  </si>
  <si>
    <t>Möller A., Inst. of Soil Sci. and Soil Geogr., University of Bayreuth, 95440 Bayreuth, Germany; Kaiser K., Inst. of Soil Sci. and Soil Geogr., University of Bayreuth, 95440 Bayreuth, Germany; Zech W., Inst. of Soil Sci. and Soil Geogr., University of Bayreuth, 95440 Bayreuth, Germany</t>
  </si>
  <si>
    <t>Structure and transformation processes of soil organic matter (SOM) are extremely complex, but advancing our knowledge on SOM cycling is a prerequisite for a sustainable soil management. To get a better insight to this issue, we determined the vertical distribution of lignin, carbohydrates, and amino sugars in bulk soils and NaOH-extracts using wet chemical techniques. These results were compared with those obtained by solution 13C nuclear magnetic resonance (NMR) spectroscopy after alkaline extraction. Soil samples were taken under a primary forest, a secondary forest, a 20-year-old Pinus kesiya (Royle ex Gordon) reforestation established following 15 years of cultivation, and a cabbage cultivation site in northern Thailand. Significantly lower contents of organic C and N at the cabbage cultivation and reforestation sites indicated that the replacement of forests by arable land at the reforestation and cabbage cultivation sites about 30 years ago resulted in enhanced breakdown of SOM. This means that after 20 years of Pinus growth, reforestation did not lead to a significant build-up of organic matter in the mineral soil. With increasing soil depth the sites showed comparable decreases in soil organic matter, exhibiting a typical pattern of decomposition expressed by a higher degree of side chain oxidation, increasing carboxyl functionality, and a decrease of lignin-derived phenols and aromatic compounds. Microbial contribution to SOM was determined using the carbohydrate and amino sugar biomarker approach. The amino sugars were predominantly of fungal origin in the organic layer. In the mineral soil, bacterial amino sugars dominated and the relative contribution of amino sugars to SOM increased with depth. Comparison of results from wet chemical analyses and of liquid-state 13C NMR signatures requires that alkaline-extractable organic matter is representative for bulk soil organic matter. This seemed to apply to lignin-derived phenols and amino sugars but not to neutral sugars and uronic acids. Significant correlations were found for lignin-derived phenols with phenolic C (R = 0.74, P &lt; 0.01) for the bulk forest site samples and amino sugars with O-alkyl C (R = 0.93, P &lt; 0.001) for the mineral soil horizons, whereas the carbohydrate contents did not show any clear correlation. Therefore, we concluded that most of the phenolic C signal intensity might be attributed to lignin, and the enrichment of O-alkyl C with depth may be a result of bacterial resynthesis with a significant contribution of amino sugars.</t>
  </si>
  <si>
    <t>Alkaline extracts; Bulk soil; Land use; Soil organic matter</t>
  </si>
  <si>
    <t>(North); Thailand; Bacteria (microorganisms); Brassica oleracea var. capitata; Pinus; Pinus kesiya; Pinus kesiya; Bacteria; Biomarkers; Carbohydrates; Cultivation; Extraction; Lignin; Nuclear magnetic resonance spectroscopy; Oxidation; Phenols; Reforestation; Amino sugars; amino acid; carbohydrate; forest soil; land use; lignin; soil organic matter; Soils</t>
  </si>
  <si>
    <t>2-s2.0-0036383364</t>
  </si>
  <si>
    <t>Chefetz B.; Van Heemst J.D.H.; Chen Y.; Romaine C.P.; Chorover J.; Rosario R.; Mingxin G.; Hatcher P.G.</t>
  </si>
  <si>
    <t>Chefetz, Benny (6602182435); Van Heemst, Jasper D. H. (6601959313); Chen, Yona (57202426664); Romaine, C. Peter (55954498300); Chorover, Jon (7003537559); Rosario, Rex (6701499495); Mingxin, Guo (36644526600); Hatcher, Patrick G. (7101737617)</t>
  </si>
  <si>
    <t>6602182435; 6601959313; 57202426664; 55954498300; 7003537559; 6701499495; 36644526600; 7101737617</t>
  </si>
  <si>
    <t>Organic matter transformations during the weathering process of spent mushroom substrate</t>
  </si>
  <si>
    <t>10.2134/jeq2000.00472425002900020030x</t>
  </si>
  <si>
    <t>https://www.scopus.com/inward/record.uri?eid=2-s2.0-0034067071&amp;doi=10.2134%2fjeq2000.00472425002900020030x&amp;partnerID=40&amp;md5=6f4ca3116a36325a0d3fae24377ee6c6</t>
  </si>
  <si>
    <t>Dep. of Chemistry, Ohio State Univ, Columbus, OH 43210, 100 W. 18th Ave, United States; Dep. of Soil and Water Sciences, Hebrew Univ. of Jerusalem, Rehovot 76100, P.O. Box 12, Israel; Dep. of Plant Pathology, Pennsylvania State Univ., University Park, PA 16802, United States; Dep. of Agronomy, Pennsylvania State Univ., University Park, PA 16802, United States</t>
  </si>
  <si>
    <t>Chefetz B., Dep. of Chemistry, Ohio State Univ, Columbus, OH 43210, 100 W. 18th Ave, United States; Van Heemst J.D.H., Dep. of Chemistry, Ohio State Univ, Columbus, OH 43210, 100 W. 18th Ave, United States; Chen Y., Dep. of Soil and Water Sciences, Hebrew Univ. of Jerusalem, Rehovot 76100, P.O. Box 12, Israel; Romaine C.P., Dep. of Plant Pathology, Pennsylvania State Univ., University Park, PA 16802, United States; Chorover J., Dep. of Agronomy, Pennsylvania State Univ., University Park, PA 16802, United States; Rosario R., Dep. of Agronomy, Pennsylvania State Univ., University Park, PA 16802, United States; Mingxin G., Dep. of Agronomy, Pennsylvania State Univ., University Park, PA 16802, United States; Hatcher P.G., Dep. of Chemistry, Ohio State Univ, Columbus, OH 43210, 100 W. 18th Ave, United States</t>
  </si>
  <si>
    <t>The weathering process of spent mushroom substrate (SMS) was studied to better understand the chemical properties and transformations of organic matter (OM) during the process. The SMS was piled (20 m by 6 m row of 1.5 m height) in an open field and weathered during 15 mo. Chemical properties of the OM collected from the top and bottom parts of the weathering pile were studied using 13C-nuclear magnetic resonance (NMR), tetramethylammonium hydroxide (TMAH) thermochemolysis-gas chromatograph/mass spectrometry (GC/MS), and pyrolysis-gas chromatograph/mass spectrometry (Py-GC/MS). The 13C-NMR data suggested that weathered SMS from the top part of the pile degraded rapidly: the relative level of polysaccharides decreased by 33% while the level of aromatic C increased by 21% during the process. The TMAH thermochemolysis chromatogram exhibited peaks of methylated derivatives of phenyl, guaiacyl and syringyl structures as well as some fatty acid methyl esters. Lignin-derived products from TMAH thermochemolysis indicate that preferential degradation of syringyl units and oxidation of Cα-Cβ bonds occurred in the SMS from the top part of the pile. In contrast, no major changes in lignin-derived structures were observed in the weathered SMS from the bottom part of the pile. The 13C-NMR, Py-GC/MS and TMAH thermochemolysis-GC/MS analyses indicated that the SMS decomposed rapidly at the top part of the weathering pile, whereas decomposition at the bottom of the pile was significantly slower, probably due to lack of oxygen. These analyses were shown to be useful techniques for the characterization of degradation processes in SMS. Therefore, their application to studies on OM transformation and humification processes is highly recommended.; The weathering process of spent mushroom substrate (SMS) was studied to better understand the chemical properties and transformations of organic matter (OM) during the process. The SMS was piled (20 m by 6 m row of 1.5 m height) in an open field and weathered during 15 mo. Chemical properties of the OM collected from the top and bottom parts of the weathering pile were studied using 13C-nuclear magnetic resonance (NMR), tetramethylammonium hydroxide (TMAH) thermochemolysis-gas chromatograph/mass spectrometry (GC/MS), and pyrolysis-gas chromatograph/mass spectrometry (PyGC/MS). The 13C-NMR data suggested that weathered SMS from the top part of the pile degraded rapidly: the relative level of polysaccharides decreased by 33% while the level of aromatic C increased by 21% during the process. The TMAH thermochemolysis chromatogram exhibited peaks of methylated derivatives of phenyl, guaiacyl and syringyl structures as well as some fatty acid methyl esters. Lignin-derived products from TMAH thermochemolysis indicate that preferential degradation of syringyl units and oxidation of Cα-Cβ bonds occurred in the SMS from the top part of the pile. In contrast, no major changes in lignin-derived structures were observed in the weathered SMS from the bottom part of the pile. The 13C-NMR, Py-GC/MS and TMAH thermochemolysis-GC/MS analyses indicated that the SMS decomposed rapidly at the top part of the weathering pile, whereas decomposition at the bottom of the pile was significantly slower, probably due to lack of oxygen. These analyses were shown to be useful techniques for the characterization of degradation processes in SMS. Therefore, their application to studies on OM transformation and humification processes is highly recommended.</t>
  </si>
  <si>
    <t>Basidiomycota; Chemical analysis; Degradation; Gas chromatography; Mass spectrometry; Nuclear magnetic resonance spectroscopy; Organic compounds; Physical properties; Weathering; fatty acid ester; hydroxide; tetramethylammonium; Chemical properties; Humification; Organic matter transformation; Spent mushroom substrate; Thermochemolysis; article; carbon nuclear magnetic resonance; composting; gas chromatography; mass spectrometry; mushroom; nonhuman; plant growth; pyrolysis; solid waste management; Plants (botany)</t>
  </si>
  <si>
    <t>2-s2.0-0034067071</t>
  </si>
  <si>
    <t>Parfitt R.L.; Newman R.H.</t>
  </si>
  <si>
    <t>Parfitt, Roger L. (56238618400); Newman, Roger H. (7401856000)</t>
  </si>
  <si>
    <t>56238618400; 7401856000</t>
  </si>
  <si>
    <t>10.1023/a:1004783502067</t>
  </si>
  <si>
    <t>https://www.scopus.com/inward/record.uri?eid=2-s2.0-0034109199&amp;doi=10.1023%2fa%3a1004783502067&amp;partnerID=40&amp;md5=99dcd341e5430ae2872ca49787937d11</t>
  </si>
  <si>
    <t>Landcare Research, Private Bag 11052, Palmerston North, New Zealand; Industrial Research Ltd., Lower Hutt, PO Box 31-310, New Zealand</t>
  </si>
  <si>
    <t>Parfitt R.L., Landcare Research, Private Bag 11052, Palmerston North, New Zealand; Newman R.H., Industrial Research Ltd., Lower Hutt, PO Box 31-310, New Zealand</t>
  </si>
  <si>
    <t>The quality of substrates in plantation forest litter, and their chemistry, can influence decomposition and N cycling. We studied the decomposition of Pinus radiata D. Don needles suspended on branches in windrows, for 3 yr after clear-cutting, using improved solid-state 13C NMR and chemical analysis. The NMR spectra suggested that the concentration of condensed tannins was 12-22%, and showed they were chemically altered during the period 4-12 months after clear-cutting. The spectra showed no evidence for further chemical modification of the tannins during the second or third years. Data for P radiata needle decomposition in New Zealand indicated rapid loss of mass in the first 3 months, and condensed tannins did not appear to prevent mineralization of C or N. The tannin and lignin concentrations increased with decomposition of the needles, which was consistent with the early mineralization of readily available C compounds.</t>
  </si>
  <si>
    <t>Cellulose; Lignin; Litter; Nitrogen; Pinus radiata; Tannins</t>
  </si>
  <si>
    <t>Pinus radiata; Pinus radiata; decomposition; litter; nuclear magnetic resonance; plantation</t>
  </si>
  <si>
    <t>2-s2.0-0034109199</t>
  </si>
  <si>
    <t>Irbe I.; Andersone I.; Andersons B.; Chirkova J.</t>
  </si>
  <si>
    <t>Irbe, Ilze (6507099339); Andersone, Ingeborga (6507351558); Andersons, Bruno (6507866249); Chirkova, Jelena (6507927926)</t>
  </si>
  <si>
    <t>6507099339; 6507351558; 6507866249; 6507927926</t>
  </si>
  <si>
    <t>https://www.scopus.com/inward/record.uri?eid=2-s2.0-0035115216&amp;doi=10.1016%2fS0964-8305%2800%2900117-7&amp;partnerID=40&amp;md5=0610e05a230e13a8434932a409a460a5</t>
  </si>
  <si>
    <t>Laboratory of Wood Protection and Emission from Wood Based Products, Latvian State Institute of Wood Chemistry, LV-1006 Riga, Dzerbenes St 27, Latvia</t>
  </si>
  <si>
    <t>Irbe I., Laboratory of Wood Protection and Emission from Wood Based Products, Latvian State Institute of Wood Chemistry, LV-1006 Riga, Dzerbenes St 27, Latvia; Andersone I., Laboratory of Wood Protection and Emission from Wood Based Products, Latvian State Institute of Wood Chemistry, LV-1006 Riga, Dzerbenes St 27, Latvia; Andersons B., Laboratory of Wood Protection and Emission from Wood Based Products, Latvian State Institute of Wood Chemistry, LV-1006 Riga, Dzerbenes St 27, Latvia; Chirkova J., Laboratory of Wood Protection and Emission from Wood Based Products, Latvian State Institute of Wood Chemistry, LV-1006 Riga, Dzerbenes St 27, Latvia</t>
  </si>
  <si>
    <t>To define the decomposition patterns of wood cell wall. three economically important brown-rot fungi, Conioophora puteana. Postia placenta, and Gloeophyllum trabeum were studied. Degraded Scots pine (Pinus sylestris L.) sapwood blocks were analysed using 13C NMR spectroscopy, chemical, and water vapor sorption methods. C. puteanu caused the most wood decay (55°) after 5o) days of exposure, while the destructive abilities of P. palcecent, and G. trabeum were 32 and 30%, respectively. Hemicellulose was removed preferably to cellulose, but the intensity of depletion depended on the fungus species rather than the mass loss. P. palcenta and C. puteana removed 11.8 and 14.7% of the lignin, respectively, while G. traheum removed 25.2%. The possible re-polymerization of lignin stopped any further lignin degradation during attack by C. puteana and P. placenta, while G. traheum continued to degrade lignin until the end of the test. Removal of lignin metoxyl groups and formation of the reactive phenolic hydroxyl groups can be coupled to the reactions of Fenton reagents or other powerful oxidants in acidic conditions. Removal of hemicellulose and lignin (primarily methoxyl groups) will promote further access of fungal metabolites to cellulose fibers. A common regularity of the surface A accessible to water molecules and the losses of the wood weight was obtained. The mass hydrophilicity of sorbent am in brown-rotted wood tended to decrease as the share of lignin increased. © 2001 Elsevier Science Ltd.</t>
  </si>
  <si>
    <t>Fungi; Gloeophyllum trabeum; Pinus sylvestris; Postia placenta; wood; article; biodegradation; carbon nuclear magnetic resonance; cell wall; chemical analysis; fungus; hydrophobicity; nonhuman; pine</t>
  </si>
  <si>
    <t>2-s2.0-0035115216</t>
  </si>
  <si>
    <t>Capanema E.A.; Balakshin M.Y.; Kadla J.F.</t>
  </si>
  <si>
    <t>Capanema, Ewellyn A. (6602565854); Balakshin, Mikhail Y. (6603203682); Kadla, John F. (7004721103)</t>
  </si>
  <si>
    <t>6602565854; 6603203682; 7004721103</t>
  </si>
  <si>
    <t>A Comprehensive Approach for Quantitative Lignin Characterization by NMR Spectroscopy</t>
  </si>
  <si>
    <t>10.1021/jf035282b</t>
  </si>
  <si>
    <t>https://www.scopus.com/inward/record.uri?eid=2-s2.0-1842535842&amp;doi=10.1021%2fjf035282b&amp;partnerID=40&amp;md5=84e6568cfc1b9419ca12d04ed6768d96</t>
  </si>
  <si>
    <t>Department of Wood and Paper Science, North Carolina State University, Raleigh, NC 27695-8005, United States; Department of Wood Science, University of British Columbia, Vancouver, BC V6T 1Z4, Canada</t>
  </si>
  <si>
    <t>Capanema E.A., Department of Wood and Paper Science, North Carolina State University, Raleigh, NC 27695-8005, United States; Balakshin M.Y., Department of Wood and Paper Science, North Carolina State University, Raleigh, NC 27695-8005, United States; Kadla J.F., Department of Wood and Paper Science, North Carolina State University, Raleigh, NC 27695-8005, United States, Department of Wood Science, University of British Columbia, Vancouver, BC V6T 1Z4, Canada</t>
  </si>
  <si>
    <t>A detailed approach for the quantification of different lignin structures in milled wood lignin (MWL) has been suggested using a combination of NMR techniques. 1H-13C heteronuclear multiple quantum coherence and quantitative 13C NMR of nonacetylated and acetylated spruce MWL have been found to have a synergetic effect, resulting in significant progress in the characterization of lignin moieties by NMR. About 80% of side chain moieties, such as different β-O-4, dibenzodioxocin, phenylcoumaran, pinoresinol, and others, have been identified on the structural level. The presence of appreciable amounts of α-O-alkyl and γ-O-alkyl ethers has been suggested. Although the quantification of various condensed moieties was less precise than for side chain structures, reliable information can be obtained. Comparison of the calculated results with known databases on spruce MWL structure shows that the suggested approach is rather informative and comparable with the information obtained from the combination of various wet chemistry methods. Discrepancies between the results obtained in this study and those previously published are discussed.</t>
  </si>
  <si>
    <t>HMQC NMR technique; Lignin; Milled wood lignin (MWL); Quantitative &lt;sup&gt;13&lt;/sup&gt;C NMR spectroscopy</t>
  </si>
  <si>
    <t>Acetylation; Lignin; Magnetic Resonance Spectroscopy; Picea; Wood; Picea; alkyl ether; dibenzodioxin derivative; lignin; pinoresinol; article; carbon nuclear magnetic resonance; nuclear magnetic resonance spectroscopy; protein analysis; protein degradation; protein structure; proton nuclear magnetic resonance</t>
  </si>
  <si>
    <t>2-s2.0-1842535842</t>
  </si>
  <si>
    <t>Baldock J.A.; Oades J.M.; Nelson P.N.; Skene T.M.; Golchir A.; Clarke P.</t>
  </si>
  <si>
    <t>Baldock, J.A. (7003626351); Oades, J.M. (7005962676); Nelson, P.N. (55085284800); Skene, T.M. (6603189471); Golchir, A. (6504664507); Clarke, P. (7401878066)</t>
  </si>
  <si>
    <t>7003626351; 7005962676; 55085284800; 6603189471; 6504664507; 7401878066</t>
  </si>
  <si>
    <t>Assessing the extent of decomposition of natural organic materials using solid-state 13C NMR spectroscopy</t>
  </si>
  <si>
    <t>https://www.scopus.com/inward/record.uri?eid=2-s2.0-0030826389&amp;doi=10.1071%2fS97004&amp;partnerID=40&amp;md5=345ce6c1fc5c742b04a8d05baffc579b</t>
  </si>
  <si>
    <t>CSIRO Land and Water, Glen Osmond, SA 5064, PMB 2, Australia; Department of Soil Science, Waite Agric. Research Institute, University of Adelaide, Glen Osmond, SA 5064, Australia</t>
  </si>
  <si>
    <t>Baldock J.A., CSIRO Land and Water, Glen Osmond, SA 5064, PMB 2, Australia; Oades J.M., Department of Soil Science, Waite Agric. Research Institute, University of Adelaide, Glen Osmond, SA 5064, Australia; Nelson P.N., Department of Soil Science, Waite Agric. Research Institute, University of Adelaide, Glen Osmond, SA 5064, Australia; Skene T.M., Department of Soil Science, Waite Agric. Research Institute, University of Adelaide, Glen Osmond, SA 5064, Australia; Golchir A., Department of Soil Science, Waite Agric. Research Institute, University of Adelaide, Glen Osmond, SA 5064, Australia; Clarke P., Department of Soil Science, Waite Agric. Research Institute, University of Adelaide, Glen Osmond, SA 5064, Australia</t>
  </si>
  <si>
    <t>Solid-state 13C nuclear magnetic resonance (NMR) spectroscopy has become an important tool for examining the chemical structure of natural organic materials and the chemical changes associated with decomposition. In this paper, solid-state 13C NMR data pertaining to changes in the chemical composition of a diverse range of natural organic materials, including wood, peat, composts, forest litter layers, and organic materials in surface layers of mineral soils, were reviewed with the objective of deriving an index of the extent of decomposition of such organic materials based on changes in chemical composition. Chemical changes associated with the decomposition of wood varied considerably and were dependent on a strong interaction between the species of wood examined and the species composition of the microbial decomposer community, making the derivation of a single general index applicable to wood decomposition unlikely. For the remaining forms of natural organic residues, decomposition was almost always associated with an increased content of alkyl C and a decreased content of O-alkyl C. The concomitant increase and decrease in alkyl and O-alkyl C contents respectively, suggested that the ratio of alkyl to O-alkyl carbon (A/O-A ratio) may provide a sensitive index of the extent of decomposition. Contrary to the traditional view that humic substances with an aromatic core accumulate as decomposition proceeds, changes in the aromatic region were variable and suggested a relationship with the activity of lignin-degrading fungi. The A/O-A ratio did appear to provide a sensitive index of extent of decomposition provided that its use was restricted to situations where the organic materials were derived from a common starting material. In addition, the potential for adsorption of highly decomposable materials on mineral soil surfaces and the impacts which such an adsorption may have on bioavailability required consideration when the A/O-A ratio was used to assess the extent of decomposition of organic materials found in mineral soils.</t>
  </si>
  <si>
    <t>Chemical composition; Composts; Forest litter; Peat; Soil organic matter; Wood</t>
  </si>
  <si>
    <t>Fungi; carbon-13; decomposition rate; NMR; organic matter</t>
  </si>
  <si>
    <t>2-s2.0-0030826389</t>
  </si>
  <si>
    <t>Akin D.E.; Gamble G.R.; Morrison III W.H.; Rigsby L.L.; Dodd R.B.</t>
  </si>
  <si>
    <t>Akin, Danny E. (7006727733); Gamble, Gary R. (23008322800); Morrison III, W. Herbert (7202130759); Rigsby, Luanne L. (6701789277); Dodd, Roy B. (7103122182)</t>
  </si>
  <si>
    <t>7006727733; 23008322800; 7202130759; 6701789277; 7103122182</t>
  </si>
  <si>
    <t>Journal of the Science of Food and Agriculture</t>
  </si>
  <si>
    <t>10.1002/(SICI)1097-0010(199610)72:2&lt;155::AID-JSFA636&gt;3.0.CO;2-X</t>
  </si>
  <si>
    <t>https://www.scopus.com/inward/record.uri?eid=2-s2.0-0029798835&amp;doi=10.1002%2f%28SICI%291097-0010%28199610%2972%3a2%3c155%3a%3aAID-JSFA636%3e3.0.CO%3b2-X&amp;partnerID=40&amp;md5=93c3d1e3087e206dcbafe17f42eec3cf</t>
  </si>
  <si>
    <t>USDA-Agricultural Research Center, Richard B Russell Agric. Res. Ctr., Athens, GA 30604-5677, PO Box 5677, United States; Agric. and Biol. Eng. Department, Clemson University, Clemson, SC, United States</t>
  </si>
  <si>
    <t>Akin D.E., USDA-Agricultural Research Center, Richard B Russell Agric. Res. Ctr., Athens, GA 30604-5677, PO Box 5677, United States; Gamble G.R., USDA-Agricultural Research Center, Richard B Russell Agric. Res. Ctr., Athens, GA 30604-5677, PO Box 5677, United States; Morrison III W.H., USDA-Agricultural Research Center, Richard B Russell Agric. Res. Ctr., Athens, GA 30604-5677, PO Box 5677, United States; Rigsby L.L., USDA-Agricultural Research Center, Richard B Russell Agric. Res. Ctr., Athens, GA 30604-5677, PO Box 5677, United States; Dodd R.B., Agric. and Biol. Eng. Department, Clemson University, Clemson, SC, United States</t>
  </si>
  <si>
    <t>Samples of flax (Linum usitatissimum) stems from the cultivars 'Natasia' and 'Ariane' were separated into fibre and core fractions and analysed by gas-liquid chromatographic methods, 13C CPMAS NMR spectrometry, histochemistry, electron microscopy and UV absorption microspectrophotometry to assist in determining the structure and composition of these cell walls in relation to quality and utilisation. Analyses from chromatography and NMR gave similar results for carbohydrate and phenolic constituents in various samples and in the lower, more mature regions of the stem. Amounts of uronic acids and xylose were lower while amounts of mannose, galactose and glucose were higher in fibre vs core fractions. Quantities of phenolic constituents were significantly higher in the core than the fibre, with groups representative of both guaiacyl and syringyl lignins; amounts of phenolic acids were low. NMR showed a low intensity signal for aromatics in fibre, and it is possible that such signals arise from compounds in the cuticle rather than the fibre. Microscopic studies indicated that aromatic constituents were present in core cell walls, cuticle of the epidermis, and cell corners and middle lamellae of some regions within the fibre tissues. The lignin in fibre appeared to be of the guaiacyl type and may be too low in concentration to be unambiguously detected by NMR. Aromatic compounds were not observed in the epidermis or parenchyma cell walls. Similar analyses of dew-retted (unscutched) samples indicated that core tissues were mostly unchanged from unretted samples. Retted fibre tissues still contained lignified cell corners and middle lamellae in some regions. The cuticle, which was associated with retted fibres, was not degraded by dew-retting fungi. Fungi removed interfibre materials in some places and at times degraded the secondary wall near the cell lumen of fibre cells. Results indicate that microspectrophotometry and histochemistry are useful to identify the location and type of aromatics in fibre cell walls.</t>
  </si>
  <si>
    <t>bast; carbohydrate; gas-liquid chromatography; histochemistry; lignin; Linum usitatissimum; microscopy; microspectrophotometry; NMR</t>
  </si>
  <si>
    <t>2-s2.0-0029798835</t>
  </si>
  <si>
    <t>Hatcher P.G.; Minard R.D.</t>
  </si>
  <si>
    <t>Hatcher, Patrick G. (7101737617); Minard, Robert D. (7003963132)</t>
  </si>
  <si>
    <t>7101737617; 7003963132</t>
  </si>
  <si>
    <t>Comparison of dehydrogenase polymer (DHP) lignin with native lignin from gymnosperm wood by thermochemolysis using tetramethylammonium hydroxide (TMAH)</t>
  </si>
  <si>
    <t>10.1016/0146-6380(96)00051-4</t>
  </si>
  <si>
    <t>https://www.scopus.com/inward/record.uri?eid=2-s2.0-0030157163&amp;doi=10.1016%2f0146-6380%2896%2900051-4&amp;partnerID=40&amp;md5=d300a6b4b00e1550a085671633d92bf7</t>
  </si>
  <si>
    <t>Pennsylvania State University, Fuel Science Program, 209 Academic Projects Building, University Park, PA 16802, United States; Pennsylvania State University, Department of Chemistry, University Park, PA 16802, United States</t>
  </si>
  <si>
    <t>Hatcher P.G., Pennsylvania State University, Fuel Science Program, 209 Academic Projects Building, University Park, PA 16802, United States; Minard R.D., Pennsylvania State University, Department of Chemistry, University Park, PA 16802, United States</t>
  </si>
  <si>
    <t>When analyzed by the TMAH thermochemolysis procedure and solid-state 13C NMR, DHP guaiacyl lignin is found to yield products which are somewhat similar to those observed in fresh or degraded gymnosperm lignin, the relative amounts of the various TMAH products, particularly the stereoisomeric pairs of 3,4-dimethoxyphenyl-trimethoxypropane, however, are not identical, perhaps indicating that disordered and randomly polymerized DHP lignin is not similar to a possibly more ordered network in natural lignin.</t>
  </si>
  <si>
    <t>DHP lignin; lignin; thermochemolysis; TMAH thermochemolysis</t>
  </si>
  <si>
    <t>Ammonium compounds; Aromatic compounds; Decomposition; Degradation; Ethers; Natural polymers; Nuclear magnetic resonance spectroscopy; Order disorder transitions; Polymerization; Wood products; dehydrogenase polymer; lignin; thermochemolysis; TMAH thermochemolysis; Dehydrogenase; Guaiacyl; Tetramethylammonium hydroxide; Thermochemolysis; Lignin</t>
  </si>
  <si>
    <t>2-s2.0-0030157163</t>
  </si>
  <si>
    <t>Sjöberg G.; Nilsson S.I.; Persson T.; Karlsson P.</t>
  </si>
  <si>
    <t>Sjöberg, G. (7004258262); Nilsson, S.I. (57223168871); Persson, T. (7007030629); Karlsson, P. (57224576253)</t>
  </si>
  <si>
    <t>7004258262; 57223168871; 7007030629; 57224576253</t>
  </si>
  <si>
    <t>Degradation of hemicellulose, cellulose and lignin in decomposing spruce needle litter in relation to N</t>
  </si>
  <si>
    <t>10.1016/j.soilbio.2004.03.010</t>
  </si>
  <si>
    <t>https://www.scopus.com/inward/record.uri?eid=2-s2.0-4544311080&amp;doi=10.1016%2fj.soilbio.2004.03.010&amp;partnerID=40&amp;md5=0b90580d39c7799f08558cf5d0fda416</t>
  </si>
  <si>
    <t>Department of Soil Sciences, Swed. Univ. of Agricultural Sciences, P.O. Box 7014, SE-750 07, Uppsala, Sweden; Dept. of Ecol. and Environ. Research, Swed. Univ. of Agricultural Sciences, P.O. Box 7072, SE-750 07, Uppsala, Sweden</t>
  </si>
  <si>
    <t>Sjöberg G., Department of Soil Sciences, Swed. Univ. of Agricultural Sciences, P.O. Box 7014, SE-750 07, Uppsala, Sweden; Nilsson S.I., Department of Soil Sciences, Swed. Univ. of Agricultural Sciences, P.O. Box 7014, SE-750 07, Uppsala, Sweden; Persson T., Dept. of Ecol. and Environ. Research, Swed. Univ. of Agricultural Sciences, P.O. Box 7072, SE-750 07, Uppsala, Sweden; Karlsson P., Dept. of Ecol. and Environ. Research, Swed. Univ. of Agricultural Sciences, P.O. Box 7072, SE-750 07, Uppsala, Sweden</t>
  </si>
  <si>
    <t>Decomposing needles from a Norway spruce forest in southern Sweden were studied for 559 days under laboratory conditions. Falling needles were collected in control (Co) plots and plots that had received 100 kg Nha -1yr-1 as (NH4)2SO4 for 9 years under field conditions. One of the aims was to determine whether the previously documented low decomposition rate of the N fertilized (NS) needles could be explained by a lower degradation degree of lignin. The lignin content was studied using the alkaline CuO oxidation method, the Klason lignin method and CPMAS 13C NMR spectroscopy. The amounts of cellulose and hemicellulose were also determined. The fertilized needle litters initially decomposed faster than the unfertilized, but later this reaction reversed, so that at the end the mass loss was 45% initial C in the control and 35% initial C in NS. Klason lignin decreased with time in both treatments and overall, the change of Klason lignin mirrored the litter mass loss. No major difference as regards the decomposition of hemicellulose occurred between the treatments, whereas significantly lower concentrations of cellulose were found in NS needles throughout the incubation. The CuO derived compounds (VSC) were somewhat lower in NS needles throughout the decomposition time. Initially, VSC increased slightly in both treatments, which contradicts the Klason lignin data. There was a weak positive relationship (p&gt;0.05) between VSC and Klason lignin. Both vanillyls compounds (V) and cinnamyl compounds (Ci) increased slightly during decomposition, whereas syringyl compounds (S) vanished entirely. The lignin degradation degree, i.e. the acid-to-aldehyde ratio of the vanillyl compounds expressed as (Ac/Al)v, showed no significant effect of treatment. The 13C NMR analyses of the combined samples showed increased content of aromatic C with increasing decomposition time. The carbohydrate content (O-alkyl C) was lower in the fertilized needle litter throughout the incubation time. The alkyl C content tended to increase with decomposition time and N fertilization. The alkyl C/O-alkyl C ratios increased in both treatments during the incubation. The NMR results were not tested statistically. In conclusion, no major difference concerning lignin degradation could be found between the unfertilized and N fertilized needle litter. Thus, the study contradicts the hypothesis that higher amounts of N reduce lignin degradation. The reduced biological activity is probably due to direct N effects on the microorganisms and their decomposing ability. © 2004 Elsevier Ltd. All rights reserved.</t>
  </si>
  <si>
    <t>&lt;sup&gt;13&lt;/sup&gt;C NMR; Cellulose; CuO; Klason lignin; Lignin; Needle litter; Norway spruce</t>
  </si>
  <si>
    <t>Eurasia; Europe; Northern Europe; Scandinavia; Sweden; Picea; Picea abies; Cellulose; Fertilizers; Forestry; Microorganisms; Nuclear magnetic resonance; cellulose; decomposition; leaf litter; lignin; soil microorganism; soil nitrogen; Hemicellulose; Spruce needle litter; Degradation</t>
  </si>
  <si>
    <t>2-s2.0-4544311080</t>
  </si>
  <si>
    <t>Sun R.; Tomkinson J.</t>
  </si>
  <si>
    <t>Sun, RunCang (55661525600); Tomkinson, Jeremy (15737386800)</t>
  </si>
  <si>
    <t>55661525600; 15737386800</t>
  </si>
  <si>
    <t>Separation and Characterization of Cellulose from Wheat Straw</t>
  </si>
  <si>
    <t>Separation Science and Technology</t>
  </si>
  <si>
    <t>10.1081/ss-120027565</t>
  </si>
  <si>
    <t>https://www.scopus.com/inward/record.uri?eid=2-s2.0-1542363521&amp;doi=10.1081%2fss-120027565&amp;partnerID=40&amp;md5=f86b3dda6ef880e2880019e71e18e0ae</t>
  </si>
  <si>
    <t>State Key Lab. of Pulp/Paper Eng., South China University of Technology, Guangzhou, China; BioComposites Centre, University of Wales, Bangor, Gwynedd LL57 2UW, United Kingdom</t>
  </si>
  <si>
    <t>Sun R., State Key Lab. of Pulp/Paper Eng., South China University of Technology, Guangzhou, China, BioComposites Centre, University of Wales, Bangor, Gwynedd LL57 2UW, United Kingdom; Tomkinson J., BioComposites Centre, University of Wales, Bangor, Gwynedd LL57 2UW, United Kingdom</t>
  </si>
  <si>
    <t>Highly purified cellulose was separated from wheat straw by sequential treatments of dewaxed straw with 0.5-M aqueous KOH at 35°C for 2.5h under ultrasonic irradiation time of 0 to 35 min, 2% H2O2-0.2% TAED at pH 11.8 for 12 h at 48°C, and with 80% acetic acid-70% nitric acid (10/1, v/v) at 120°C for 15 min. The yield of crude cellulose preparations obtained by first two-stage treatments ranged between 45.3% and 46.9% of the dry weight straw which contained 7.3 to 7.9% residual hemicelluloses and 3.3 to 3.7% residual lignin, and had molecular weights ranging from 269,960 and 258, 280 g mol-1 determined by their viscosity, while the purified cellulose samples separated by a further treatment of the corresponding crude cellulose with 80% acetic acid-70% nitric acid, are relatively free of bound lignin (0.1 to 0.2%) and contained minor amounts of associated hemicelluloses (∼3%), but gave much lower molecular weights ranging between 42,300 and 44,650 g mol-1 estimated by GPC in DMAc/LiCl system indicating that the final step treatment with 80% acetic acid-70% nitric acid resulted in a noticeable degradation of the cellulose except for removal of residual hemicelluloses and lignin. However, there was no evidence of increased acid or aldehyde by oxidation in all the purified cellulosic preparations. Both crude and purified cellulose samples were characterized by FT-IR and CP/MAS 13C-NMR spectroscopy. The thermal stability of the purified cellulosic preparation was higher than that of the crude cellulosic sample.</t>
  </si>
  <si>
    <t>Cellulose; CP/MAS &lt;sup&gt;13&lt;/sup&gt;C-NMR; DSC; FT-IR; Molecular weight; TGA; Viscosity; Wheat straw</t>
  </si>
  <si>
    <t>Cellulose; Cellulose; Irradiation; Lignin; Nitric acid; Oxidation; pH effects; Purification; Ultrasonic applications; acetic acid; acid; aldehyde; cellulose; hemicellulose; hydrogen peroxide; lignin; nitric acid; potassium hydroxide; Hemicellulose; Wheat straw; aqueous solution; article; carbon nuclear magnetic resonance; chemical analysis; chemical composition; chemical structure; gas chromatography; infrared spectroscopy; molecular weight; nonhuman; oxidation; parameter; pH; protein degradation; purification; reproducibility; separation technique; straw; structure analysis; temperature dependence; thermostability; ultrasound; viscosity; wheat; Separation</t>
  </si>
  <si>
    <t>2-s2.0-1542363521</t>
  </si>
  <si>
    <t>van Bergen P.F.; Collinson M.E.; Hatcher P.G.; de Leeuw J.W.</t>
  </si>
  <si>
    <t>van Bergen, Pim F. (7006449049); Collinson, Margaret E. (7006784193); Hatcher, Patrick G. (7101737617); de Leeuw, Jan W. (54790529900)</t>
  </si>
  <si>
    <t>7006449049; 7006784193; 7101737617; 54790529900</t>
  </si>
  <si>
    <t>Lithological control on the state of preservation of fossil seed coats of water plants</t>
  </si>
  <si>
    <t>10.1016/0146-6380(94)90133-3</t>
  </si>
  <si>
    <t>https://www.scopus.com/inward/record.uri?eid=2-s2.0-0028585749&amp;doi=10.1016%2f0146-6380%2894%2990133-3&amp;partnerID=40&amp;md5=26d02969724906926bdaccd09398b41a</t>
  </si>
  <si>
    <t>Division of Marine Biogeochemistry, Netherlands Institute for Sea Research (NIOZ), 1790 AB Den Burg, Texel, P.O. Box 59, Netherlands; Department of Geology, Royal Holloway University of London, Egham, Surrey TW20 0EX, United Kingdom; Fuel Science Program, The Pennsylvania State University, University Park, PA 16802, 209 Academic Projects Building, United States</t>
  </si>
  <si>
    <t>van Bergen P.F., Division of Marine Biogeochemistry, Netherlands Institute for Sea Research (NIOZ), 1790 AB Den Burg, Texel, P.O. Box 59, Netherlands, Department of Geology, Royal Holloway University of London, Egham, Surrey TW20 0EX, United Kingdom; Collinson M.E., Department of Geology, Royal Holloway University of London, Egham, Surrey TW20 0EX, United Kingdom; Hatcher P.G., Fuel Science Program, The Pennsylvania State University, University Park, PA 16802, 209 Academic Projects Building, United States; de Leeuw J.W., Division of Marine Biogeochemistry, Netherlands Institute for Sea Research (NIOZ), 1790 AB Den Burg, Texel, P.O. Box 59, Netherlands</t>
  </si>
  <si>
    <t>In this study 1 Eocene wood sample and 25 fossil Eocene seed coats of water plants from 6 different localities on the south coast of England are analyzed using scanning electron and light microscopy, in addition to Curie-point pyrolysis-GC(-MS) and solid state 13C NMR, in order to characterize their morphological and chemical alteration in relation to different lithologies. Results from the translucent inner seed coat layers, tegmens, reveal that these tissues consist of aliphatic type biomacromolecules similar to cutan. The tegmens remain morphologically and chemically unaltered. By contrast, the results from the outer seed coat layers, testae, show that these are composed of polyphenolic macromolecules derived from lignin-celluloses. The testae are, on average, morphologically best preserved in fine-grained sediments, whereas best chemical preservation is observed in testae from coarse-grained sediments. Testae associated with pyrite in blue or green fine-grained sediments show poor quality chemical preservation, whereas those from dark brown and grey clays with pyrite show chemical preservation more similar to that of testae from coarse-grained sediments. These results show that diagenetic alteration of organic matter is not only determined by burial history but can also be greatly influenced by differences in lithology. © 1994.</t>
  </si>
  <si>
    <t>&lt;sup&gt;13&lt;/sup&gt;C solid state NMR; Curie-point oyrolysis; cutan; Ecocene seed coats; electron microscopy; fossil wood; lignin; lithologies</t>
  </si>
  <si>
    <t>UK, England; cutan; Eocene; ligan; lithology; preservation; seed coat</t>
  </si>
  <si>
    <t>2-s2.0-0028585749</t>
  </si>
  <si>
    <t>Bonatti P.M.; Ferrari C.; Focher B.; Grippo C.; Torri G.; Cosentino C.</t>
  </si>
  <si>
    <t>Bonatti, Piera Medeghini (7004247361); Ferrari, Chiara (56357196200); Focher, Bonaventura (57190553371); Grippo, Carmen (8213571400); Torri, Giangiacomo (7103170841); Cosentino, Cesare (7003968963)</t>
  </si>
  <si>
    <t>7004247361; 56357196200; 57190553371; 8213571400; 7103170841; 7003968963</t>
  </si>
  <si>
    <t>Histochemical and supramolecular studies in determining quality of hemp fibres for textile applications</t>
  </si>
  <si>
    <t>Euphytica</t>
  </si>
  <si>
    <t>10.1007/s10681-004-4755-x</t>
  </si>
  <si>
    <t>https://www.scopus.com/inward/record.uri?eid=2-s2.0-16444371585&amp;doi=10.1007%2fs10681-004-4755-x&amp;partnerID=40&amp;md5=5b54091fe4e1296562f620c9163ffaca</t>
  </si>
  <si>
    <t>Department of Agricultural Sciences, Univ. of Modena and Reggio Emilia, 42100 Reggio Emilia, via Kennedy, 17, Italy; Dept. of Mat. and Environ. Eng., Univ. of Modena and Reggio Emilia, 41100 Modena, via Vignolese 905/a, Italy; Inst. Chem. and Biochem. G. Ronzoni, 20133 Milano, via G. Colombo 81, Italy</t>
  </si>
  <si>
    <t>Bonatti P.M., Department of Agricultural Sciences, Univ. of Modena and Reggio Emilia, 42100 Reggio Emilia, via Kennedy, 17, Italy; Ferrari C., Department of Agricultural Sciences, Univ. of Modena and Reggio Emilia, 42100 Reggio Emilia, via Kennedy, 17, Italy; Focher B., Dept. of Mat. and Environ. Eng., Univ. of Modena and Reggio Emilia, 41100 Modena, via Vignolese 905/a, Italy; Grippo C., Dept. of Mat. and Environ. Eng., Univ. of Modena and Reggio Emilia, 41100 Modena, via Vignolese 905/a, Italy; Torri G., Inst. Chem. and Biochem. G. Ronzoni, 20133 Milano, via G. Colombo 81, Italy; Cosentino C., Inst. Chem. and Biochem. G. Ronzoni, 20133 Milano, via G. Colombo 81, Italy</t>
  </si>
  <si>
    <t>The composition and supramolecular structure of hemp primary bast fibres have been assessed using microscopy, compositional analysis, wide-angle X-ray diffractometry and CP-MAS 13C-NMR, in order to unambiguously define some quality parameters. The main components of the fibre wall were detected by histochemical reactions and modifications occurring during the plant growth have been pointed out. Some differences in fibre lignification degree were recorded among cultivars and confirmed by means of compositional and structural analysis. As for flax and kenaf, X-ray patterns revealed semicrystalline structure of hemp cellulose. NMR spectra and their probabilistic elaboration by MaxEnt method gave further insight on the presence of paracrystalline and amorphous phases and provided an accurate evaluation of polymeric components. © 2004 Kluwer Academic Publishers.</t>
  </si>
  <si>
    <t>Cellulose; CP-MAS &lt;sup&gt;13&lt;/sup&gt;C NMR; Hemp (Cannabis sativa L.); Histochemistry; Textile fibres; X-ray diffraction</t>
  </si>
  <si>
    <t>2-s2.0-16444371585</t>
  </si>
  <si>
    <t>Hernández-Coronado M.J.; Hernández M.; Centenera F.; Pérez-Leblic M.I.; Ball A.S.; Arias M.E.</t>
  </si>
  <si>
    <t>Hernández-Coronado, M.J. (6507188097); Hernández, M. (38461234000); Centenera, F. (6504089131); Pérez-Leblic, M.I. (6602978244); Ball, A.S. (7202932566); Arias, M.E. (7202940931)</t>
  </si>
  <si>
    <t>6507188097; 38461234000; 6504089131; 6602978244; 7202932566; 7202940931</t>
  </si>
  <si>
    <t>Chemical characterisation and spectroscopic analysis of the solubilization products from wheat straw produced by Streptomyces strains grown in solid-state fermentation</t>
  </si>
  <si>
    <t>Microbiology</t>
  </si>
  <si>
    <t>10.1099/00221287-143-4-1359</t>
  </si>
  <si>
    <t>https://www.scopus.com/inward/record.uri?eid=2-s2.0-1842295772&amp;doi=10.1099%2f00221287-143-4-1359&amp;partnerID=40&amp;md5=dcfbfa473087dce4628ca248c3da5f24</t>
  </si>
  <si>
    <t>Depto. de Microbiol. y Parasitol., Univ. de Alcalá de Henares, 28871 Alcala de Henares, Madrid, Spain; Dept. of Biol. and Chemical Sciences, University of Essex, Colchester CO4 3SQ, Wivenhoe Park, United Kingdom</t>
  </si>
  <si>
    <t>Hernández-Coronado M.J., Depto. de Microbiol. y Parasitol., Univ. de Alcalá de Henares, 28871 Alcala de Henares, Madrid, Spain; Hernández M., Depto. de Microbiol. y Parasitol., Univ. de Alcalá de Henares, 28871 Alcala de Henares, Madrid, Spain; Centenera F., Depto. de Microbiol. y Parasitol., Univ. de Alcalá de Henares, 28871 Alcala de Henares, Madrid, Spain; Pérez-Leblic M.I., Depto. de Microbiol. y Parasitol., Univ. de Alcalá de Henares, 28871 Alcala de Henares, Madrid, Spain; Ball A.S., Dept. of Biol. and Chemical Sciences, University of Essex, Colchester CO4 3SQ, Wivenhoe Park, United Kingdom; Arias M.E., Depto. de Microbiol. y Parasitol., Univ. de Alcalá de Henares, 28871 Alcala de Henares, Madrid, Spain</t>
  </si>
  <si>
    <t>The effects of two extraction procedures on the yield and properties of APPL (acid-precipitable polymeric lignin, or solubilized lignocellulose) produced by four streptomycetes during growth in solid-state fermentation were examined. When APPL was extracted with NaOH (0.1 M) rather than distilled water, yields increased threefold, with Streptomyces chattanoogensis exhibiting maximum solubilization levels [163 mg product (g straw)-1]. Alterations in the characteristics of APPL obtained during extraction with NaOH were detected using cross-polarization and magic-angle spinning (CPMAS) 13C NMR and IR spectroscopy and by CC-MS analysis after CuO oxidation, with the most significant changes detected in the cinnamic acid and lignin moieties. When APPL was extracted with NaOH, ester links between hemicellulose and lignin and between hemicellulose and cinnamic acid were cleaved, resulting in a decrease in the alkyl and carbonyl groups attached to lignin, enabling greater solubilisation. Yields of APPL extracted with water were lower, but spectral characterization of this APPL suggested a possible role for adinomycete peroxidases and phenolic acid esterases in lignin solubilization. For industrial solubilization of lignocellulose, a possible role for the application of streptomycetes, or their enzymes, in alkali extraction is suggested as a means of increasing solubilization levels.</t>
  </si>
  <si>
    <t>Acid-precipitable polymeric lignin; Lignocellulose degradation; Streptomycetes</t>
  </si>
  <si>
    <t>Bacteria (microorganisms); Streptomyces; Streptomyces chattanoogensis; Streptomycetaceae; Streptomycineae; Triticum aestivum; Trixis; cinnamic acid; ester; esterase; hemicellulose; lignin; lignocellulose; peroxidase; sodium hydroxide; water; article; bacterial growth; biodegradation; carbon nuclear magnetic resonance; controlled study; drug oxidation; fermentation; gas chromatography; infrared spectroscopy; mass spectrometry; nonhuman; priority journal; solubilization; straw; Streptomycetaceae; wheat</t>
  </si>
  <si>
    <t>2-s2.0-1842295772</t>
  </si>
  <si>
    <t>Bonini C.; D’Auria M.; Ferri R.</t>
  </si>
  <si>
    <t>Bonini, Carlo (7006173548); D’Auria, Maurizio (55665908200); Ferri, Rachele (7103136661)</t>
  </si>
  <si>
    <t>7006173548; 55665908200; 7103136661</t>
  </si>
  <si>
    <t>Singlet oxygen mediated degradation of lignin—isolation of oxidation products from steam-exploded lignin from pine</t>
  </si>
  <si>
    <t>10.1039/b202209e</t>
  </si>
  <si>
    <t>https://www.scopus.com/inward/record.uri?eid=2-s2.0-0036706479&amp;doi=10.1039%2fb202209e&amp;partnerID=40&amp;md5=c1242ec8d43469e8b62ea9b2dbb95170</t>
  </si>
  <si>
    <t>Bonini C., Dipartimento di Chimica, Università della Basilicata, Potenza, 85100, Via N. Sauro 85, Italy; D’Auria M., Dipartimento di Chimica, Università della Basilicata, Potenza, 85100, Via N. Sauro 85, Italy; Ferri R., Dipartimento di Chimica, Università della Basilicata, Potenza, 85100, Via N. Sauro 85, Italy</t>
  </si>
  <si>
    <t>Lignin obtained from steam explosion of pine was fully characterized. Elemental analysis, GPC, and ultraviolet and 1H and 13C NMR spectra revealed that the obtained lignin contains both guaiacyl and syringyl units. Lignin was dissolved in acetonitrile–ethanol and treated with visible light in the presence of both oxygen and Rose Bengal for different irradiation times. Column chromatography of the residue showed the presence of six compounds: trans-sinapyl alcohol, 4-hydroxy-3,5-dimethoxybenzaldehyde, 4-hydroxy-3,5-dimethoxyphenylacetone, 4-hydroxy-3-methoxybenzaldehyde, cis-sinapyl alcohol, and sinapyl aldehyde. The total amount of fine chemicals increases with the irradiation time. However, it increases rapidly during the first eight hours, but increases slowly after this period. The most important compounds obtained were sinapyl alcohol and 4-hydroxy-3,5-dimethoxybenzaldehyde, but sinapyl alcohol was obtained in the highest amounts after eight hours’ irradiation, while the highest amounts of 4-hydroxy-3,5-dimethoxybenzaldehyde were obtained after irradiation for 4 h. After 48 h irradiation comparable amounts of sinapyl aldehyde were obtained. We obtained only compounds derived from the syringyl units in lignin in agreement with the hypothesis that the guaiacyl units are more easily oxidised. © 2002 The Royal Society of Chemistry and Owner Societies.</t>
  </si>
  <si>
    <t>Lignin; Magnetic Resonance Spectroscopy; Oxidation-Reduction; Pinus; Singlet Oxygen; Steam; lignin; singlet oxygen; acetonitrile derivative; alcohol derivative; aldehyde derivative; benzaldehyde derivative; benzene derivative; ketone derivative; lignin; rose bengal; sinapic acid derivative; syringic acid; vanillin; article; chemistry; nuclear magnetic resonance spectroscopy; oxidation reduction reaction; pine; water vapor; carbon nuclear magnetic resonance; chemical analysis; chemical reaction kinetics; chemical structure; column chromatography; controlled study; gel permeation chromatography; hypothesis; isolation procedure; nonhuman; photodegradation; photooxidation; pine; priority journal; proton nuclear magnetic resonance; structure analysis; ultraviolet spectroscopy; water vapor</t>
  </si>
  <si>
    <t>2-s2.0-0036706479</t>
  </si>
  <si>
    <t>Smernik R.J.; Oades J.M.</t>
  </si>
  <si>
    <t>Smernik, R.J. (6701718524); Oades, J.M. (7005962676)</t>
  </si>
  <si>
    <t>6701718524; 7005962676</t>
  </si>
  <si>
    <t>Effect of paramagnetic cations on solid state 13C nuclear magnetic resonance spectra of natural organic materials</t>
  </si>
  <si>
    <t>Communications in Soil Science and Plant Analysis</t>
  </si>
  <si>
    <t>19-20</t>
  </si>
  <si>
    <t>10.1080/00103620009370646</t>
  </si>
  <si>
    <t>https://www.scopus.com/inward/record.uri?eid=2-s2.0-0033773969&amp;doi=10.1080%2f00103620009370646&amp;partnerID=40&amp;md5=fde640539e9e341df0b143ed1937e86a</t>
  </si>
  <si>
    <t>Department of Soil and Water, Waite Agricultural Res. Institute, University of Adelaide, Glen Osmond, SA 5064, Australia</t>
  </si>
  <si>
    <t>Smernik R.J., Department of Soil and Water, Waite Agricultural Res. Institute, University of Adelaide, Glen Osmond, SA 5064, Australia; Oades J.M., Department of Soil and Water, Waite Agricultural Res. Institute, University of Adelaide, Glen Osmond, SA 5064, Australia</t>
  </si>
  <si>
    <t>The effect of cation (Zn2+, Cu2+, Pr3+) amendment on the solid state 13C nuclear magnetic resonance (NMR) spectral properties of organic materials was investigated. The organic materials were chosen to represent structures found in natural organic matter (NOM) from soils, waters, sediments, sewage sludges and plant residues, and included cellulose, pectin, chitin, collagen, a commercial humic acid, and charcoal. Cation amendment was shown to have little effect on the observability of 13C NMR signal, except for the paramagnetic amended pectin samples, for which observability was decreased from near 100% in the unamended sample to 19% for the Cu2+ amended sample and 71% for the Pr3+ amended sample. NMR relaxation parameters (T(1ρ) H, T1H) were more sensitive to cation amendment. For a number of the samples, a decrease in relaxation rate (increase in T(1ρ)H and T1H) was observed on amendment with Zn2+. This was ascribed to a decrease in molecular motion due to the chelating effects of Zn2+. An increase in relaxation rate (decrease in T(1ρ)H and T1H) was generally observed on amendment with Cu2+. The effects of amendment with Pr3+ varied. T1H was more sensitive to the presence of paramagnetic species than was T(1ρ)H. These results suggest that bound paramagnetic cations will only decrease the observability of 13C NMR signal in NOM samples (or domains within NOM samples) at high pammagnetic cation concentrations (&gt;3%). There is great potential for the use of paramagnetic cation amendment to differentiate relaxation rates of domains within NOM samples, subspectra for which can then be generated using the proton spin relaxation editing (PSRE) technique.</t>
  </si>
  <si>
    <t>cation; copper ion; organic matter; zinc ion; article; carbon nuclear magnetic resonance; chelation; chemical analysis; magnetism; molecular dynamics; nuclear Overhauser effect; proton nuclear magnetic resonance; solid state</t>
  </si>
  <si>
    <t>2-s2.0-0033773969</t>
  </si>
  <si>
    <t>Miltner A.; Zech W.; Çepel N.; Eler Ü.</t>
  </si>
  <si>
    <t>Miltner, Anja (6602189173); Zech, Wolfgang (7005075046); Çepel, Necmettin (8704640100); Eler, Ünal (6505784527)</t>
  </si>
  <si>
    <t>6602189173; 7005075046; 8704640100; 6505784527</t>
  </si>
  <si>
    <t>Soil organic matter composition in three humus profiles of the western Taurus, Turkey, as revealed by wet chemistry and CP/MAS 13C NMR spectroscopy</t>
  </si>
  <si>
    <t>10.1002/jpln.1996.3581590306</t>
  </si>
  <si>
    <t>https://www.scopus.com/inward/record.uri?eid=2-s2.0-33748853484&amp;doi=10.1002%2fjpln.1996.3581590306&amp;partnerID=40&amp;md5=0bd4e9db5a2e11ed328f328113c64b47</t>
  </si>
  <si>
    <t>University of Bayreuth, Institute of Soil Science and Soil Geography, D-95440 Bayreuth, Germany; University of Istanbul, Orman Fakültesi, Büyükdere Istanbul, Turkey; Bati Akdeniz Ormancilik Arastirma Müdürü, Antalya, Turkey</t>
  </si>
  <si>
    <t>Miltner A., University of Bayreuth, Institute of Soil Science and Soil Geography, D-95440 Bayreuth, Germany; Zech W., University of Bayreuth, Institute of Soil Science and Soil Geography, D-95440 Bayreuth, Germany; Çepel N., University of Istanbul, Orman Fakültesi, Büyükdere Istanbul, Turkey; Eler Ü., Bati Akdeniz Ormancilik Arastirma Müdürü, Antalya, Turkey</t>
  </si>
  <si>
    <t>In this study three soil profiles located in the Western Taurus (Turkey) at different altitudes (10, 1900, and 3080 m a.s.l.) were compared with respect to their soil organic matter characteristics. The soil samples were fractionated by density to plant residues, slightly altered plant material, organo-mineral complexes, and organic-free minerals. Bulk samples and fractions were analyzed for C and N, the bulk samples additionally for total sugars, lignin signature, and bulk soil organic matter composition by CP/MAS 13C NMR spectroscopy. The first step of litter decomposition and humification is a very strong degradation of polysaccharides without the loss of O-alkyl structures. This process is slowing down very fast and the polysaccharides are stabilized. Lignin is decomposed as fast or even faster than polysaccharides. The data obtained by wet-chemical analysis and by NMR spectroscopy are not or only weakly correlated to each other. This leads to the conclusion that the two types of methods give complementary rather than equivalent information. For the study of soil organic matter it is important to combine different methods and to draw the advantages of either type. © VCH Verlagsgesellschaft mbH, 1996.</t>
  </si>
  <si>
    <t>2-s2.0-33748853484</t>
  </si>
  <si>
    <t>Kögel-Knabner I.; de Leeuw J.W.; Tegelaar E.W.; Hatcher P.G.; Kerp H.</t>
  </si>
  <si>
    <t>Kögel-Knabner, Ingrid (7004944025); de Leeuw, Jan W. (54790529900); Tegelaar, Erik W. (6603038046); Hatcher, Patrick G. (7101737617); Kerp, Hans (7004334474)</t>
  </si>
  <si>
    <t>7004944025; 54790529900; 6603038046; 7101737617; 7004334474</t>
  </si>
  <si>
    <t>A lignin-like polymer in the cuticle of spruce needles: implications for the humification of spruce litter</t>
  </si>
  <si>
    <t>10.1016/0146-6380(94)90165-1</t>
  </si>
  <si>
    <t>https://www.scopus.com/inward/record.uri?eid=2-s2.0-0028162392&amp;doi=10.1016%2f0146-6380%2894%2990165-1&amp;partnerID=40&amp;md5=0b27848cf0ca526fda41b47f5f6d2d68</t>
  </si>
  <si>
    <t>Soil Science Group, University of Bochum, NA 6/134, D-44780 Bochum, Germany; Division of Marine Biogeochemistry, Netherlands Institute of Sea Research (NIOZ), 1790 AB Den Burg, Texel, P.O. Box 59, Netherlands; Fuel Science Program, The Pennsylvania State University, University Park, PA 16802, 209 Academic Projects Building, United States; Westfälische Wilhelms-Universität, Abteilung Paläobotanik, am Geologisch-Paläontologischen Institut und Museum, 48143 Münster, Hindenburgplatz 57-59, Germany</t>
  </si>
  <si>
    <t>Kögel-Knabner I., Soil Science Group, University of Bochum, NA 6/134, D-44780 Bochum, Germany; de Leeuw J.W., Division of Marine Biogeochemistry, Netherlands Institute of Sea Research (NIOZ), 1790 AB Den Burg, Texel, P.O. Box 59, Netherlands; Tegelaar E.W., Division of Marine Biogeochemistry, Netherlands Institute of Sea Research (NIOZ), 1790 AB Den Burg, Texel, P.O. Box 59, Netherlands; Hatcher P.G., Fuel Science Program, The Pennsylvania State University, University Park, PA 16802, 209 Academic Projects Building, United States; Kerp H., Westfälische Wilhelms-Universität, Abteilung Paläobotanik, am Geologisch-Paläontologischen Institut und Museum, 48143 Münster, Hindenburgplatz 57-59, Germany</t>
  </si>
  <si>
    <t>Information on the type and amount of refratoryy biopolymers produced by plants is still insufficient. The aim of the present work was to determine the chemical (structural) composition of spruce cuticles as a source material for humification. Intact cuticles were isolated by conventional techniques from fully developed needles of Norway spruce (Picea abies (L.) Karst.). The cuticles were subjected to a series of selective treatments to remove different types of polymers. Extraction with organic solvents, to remove lipids and waxes, was followed by saponification to remove the cutin polyester. Finally, the cuticle residues were hydrolyzed to remove polysaccharides. Through investigations combining CP/MAS 13C-NMR spectroscopy, analytical pyrolysis, and wet chemical methods (CuO oxidation), the chemical composition of the polymer was determined in the cuticle, and in the residues obtained by the selective chemical treatments. These data show that the isolated spruce cuticles consist of extractable lipids, polysaccharides, and cutin, biopolymers commonly found in plant cuticles. In addition, a lignin-type polymer was identified, which was selectively isolated after the treatments described above, from the final residue. In conjunction with results from a microscopic survey of the cuticles, these investigations provide evidence for the presence of a lignin-like polymer as a component of intact cuticles of Norway spruce. The consequences of this finding for the humification process of spruce litter are discussed. © 1994.</t>
  </si>
  <si>
    <t>CuO oxidation; humification; lignin; plant cuticle; pyrolysis, &lt;sup&gt;13&lt;/sup&gt;C-NMR spectroscopy</t>
  </si>
  <si>
    <t>cuticle; humification; lignin-like polymer; needle cuticle; polymer; spruce</t>
  </si>
  <si>
    <t>2-s2.0-0028162392</t>
  </si>
  <si>
    <t>Hoffmann R.A.; Gidley M.J.; Cooke D.; Frith W.J.</t>
  </si>
  <si>
    <t>Hoffmann, Rainer A. (55426718200); Gidley, Michael J. (7004273819); Cooke, David (7202107242); Frith, William J. (7003673794)</t>
  </si>
  <si>
    <t>55426718200; 7004273819; 7202107242; 7003673794</t>
  </si>
  <si>
    <t>Effect of isolation procedures on the molecular composition and physical properties of Eucheuma cottonii carrageenan</t>
  </si>
  <si>
    <t>Topics in Catalysis</t>
  </si>
  <si>
    <t>10.1016/S0268-005X(09)80259-2</t>
  </si>
  <si>
    <t>https://www.scopus.com/inward/record.uri?eid=2-s2.0-85024636614&amp;doi=10.1016%2fS0268-005X%2809%2980259-2&amp;partnerID=40&amp;md5=0d365e30c57fe7281071e4e980ffebc5</t>
  </si>
  <si>
    <t>Colworth Laboratory, Bedford, MK44 1LQ, Sharnbrook, United Kingdom</t>
  </si>
  <si>
    <t>Hoffmann R.A., Colworth Laboratory, Bedford, MK44 1LQ, Sharnbrook, United Kingdom; Gidley M.J., Colworth Laboratory, Bedford, MK44 1LQ, Sharnbrook, United Kingdom; Cooke D., Colworth Laboratory, Bedford, MK44 1LQ, Sharnbrook, United Kingdom; Frith W.J., Colworth Laboratory, Bedford, MK44 1LQ, Sharnbrook, United Kingdom</t>
  </si>
  <si>
    <t>Direct treatment of Eucheuma cottonii with hot potassium hydroxide leads to a solid residue (alkali treated weed) which was found to contain predominantly carrageenan and cellulose. Following dispersion and heating in water, separation into polymer-containing solution and an insoluble particulate phase was readily achieved. Chemical analysis of solubilized polymers showed that the predominant carrageenan present in native weed was a mu/kappa-carrageenan which was readily converted into kappa with hot alkali. The particulate phase from both materials was predominantly cellulose; characterization by X-ray diffraction showed the presence of partial cellulose type I crystallinity. Solid state 13C-NMR spectra showed that this crystalline fraction was ~53% of the total cellulose and was comprised of ~40% type Iα and ~60% type Iβ. The cellulosic part seemed unaffected by the hot alkali treatment. A carrageenan type polysaccharide was found associated with the cellulosic fraction; which underwent the same conversion as the mu/kappa carrageenan on alkali treatment. Further refining of solubilized carrageenan by isopropyl alcohol precipitation, gel pressing or freeze-drying, resulted in only minor differences in chemical composition. Hot solution viscosity and gelation properties in the presence of potassium chloride were measured showing no significant differences in gelling behaviour between alkali treated weed and the different carrageenan isolates but a higher solution viscosity for the alkali treated weed. © 2009, Elsevier Ltd. All rights reserved. All rights reserved.</t>
  </si>
  <si>
    <t>2-s2.0-85024636614</t>
  </si>
  <si>
    <t>Kono H.; Yunoki S.; Shikano T.; Fujiwara M.; Erata T.; Takai M.</t>
  </si>
  <si>
    <t>Kono, Hiroyuki (7102807612); Yunoki, Shunji (12752588300); Shikano, Tamio (39462117000); Fujiwara, Masashi (7402469772); Erata, Tomoki (7003972076); Takai, Mitsuo (35569269700)</t>
  </si>
  <si>
    <t>7102807612; 12752588300; 39462117000; 7402469772; 7003972076; 35569269700</t>
  </si>
  <si>
    <t>CP/MAS 13C NMR study of cellulose and cellulose derivatives. 1 . Complete assignment of the CP/MAS 13C NMR spectrum of the native cellulose</t>
  </si>
  <si>
    <t>Journal of the American Chemical Society</t>
  </si>
  <si>
    <t>10.1021/ja010704o</t>
  </si>
  <si>
    <t>https://www.scopus.com/inward/record.uri?eid=2-s2.0-0037178085&amp;doi=10.1021%2fja010704o&amp;partnerID=40&amp;md5=a0c730ae6b8de2d0ce57e9bb58e525ff</t>
  </si>
  <si>
    <t>Bruker Biospin Co., Ltd., Tsukuba, Ibaraki 305-0051, Japan; Division of Molecular Chemistry, Graduate School of Engineering, Hokkaido University, Sapporo, Hokkaido 060-8628, Japan</t>
  </si>
  <si>
    <t>Kono H., Bruker Biospin Co., Ltd., Tsukuba, Ibaraki 305-0051, Japan; Yunoki S., Division of Molecular Chemistry, Graduate School of Engineering, Hokkaido University, Sapporo, Hokkaido 060-8628, Japan; Shikano T., Division of Molecular Chemistry, Graduate School of Engineering, Hokkaido University, Sapporo, Hokkaido 060-8628, Japan; Fujiwara M., Division of Molecular Chemistry, Graduate School of Engineering, Hokkaido University, Sapporo, Hokkaido 060-8628, Japan; Erata T., Division of Molecular Chemistry, Graduate School of Engineering, Hokkaido University, Sapporo, Hokkaido 060-8628, Japan; Takai M., Division of Molecular Chemistry, Graduate School of Engineering, Hokkaido University, Sapporo, Hokkaido 060-8628, Japan</t>
  </si>
  <si>
    <t>The precise assignments of cross polarization/magic angle spinning (CP/MAS) 13C NMR spectra of cellulose Iα and Iβ were performed by using 13C labeled cellulose biosynthesized by Acetobacter xylinum (A. xylinum) ATCC10245 strain from culture medium containing D-[1,3-13C]glycerol or D-[2-13C]glucose as a carbon source. On the CP/MAS 13C NMR spectrum of cellulose from D-[1,3-13C]glycerol, the introduced 13C labeling were observed at C1, C3, C4, and C6 of the biosynthesized cellulose. In the case of cellulose biosynthesized from D-[2-13C]glucose, the transitions of 13C labeling to C1, C3, and C5 from C2 were observed. With the quantitative analysis of the 13C transition ratio and comparing the CP/MAS 13C NMR spectrum of the Cladophora cellulose with those of the 13C labeled celluloses, the assignments of the cluster of resonances which belong to C2, C3, and C5 of cellulose, which have not been assigned before, were performed. As a result, all carbons of cellulose Iα and Iβ except for C1 and C6 of cellulose Iα and C2 of cellulose Iβ were shown in equal intensity of doublet in the CP/MAS spectrum of the native cellulose, which suggests that two inequivalent glucopyranose residues were contained in the unit cells of both cellulose Iα and Iβ allomorphs.</t>
  </si>
  <si>
    <t>Acetobacter; Algae, Green; Carbon Isotopes; Cellulose; Glucose; Glycerol; Isotope Labeling; Nuclear Magnetic Resonance, Biomolecular; Biosynthesis; Cell culture; Glucose; Nuclear magnetic resonance spectroscopy; Polarization; carbon 13; cellulose; cellulose derivative; Magic angle spinning; Acetobacter; article; biosynthesis; carbon nuclear magnetic resonance; chemical analysis; isotope labeling; quantitative assay; structure analysis; Cellulose</t>
  </si>
  <si>
    <t>2-s2.0-0037178085</t>
  </si>
  <si>
    <t>Nandini, Chilkunda D. (6603451407); Salimath, Paramahans V. (7004477472)</t>
  </si>
  <si>
    <t>Structural features of arabinoxylans from bajra (pearl millet)</t>
  </si>
  <si>
    <t>10.1021/jf020358+</t>
  </si>
  <si>
    <t>https://www.scopus.com/inward/record.uri?eid=2-s2.0-0037164068&amp;doi=10.1021%2fjf020358%2b&amp;partnerID=40&amp;md5=8af9fa56aae404d759f66b151031adcb</t>
  </si>
  <si>
    <t>Structures of arabinoxylans (AX) from bajra, from a variety known to have characteristic quality in the making of roti, an unleavened flat bread, were elucidated by a combination of methylation analysis, 13C NMR, FT-IR, etc. Arabinoxylans isolated from barium hydroxide-extracted polysaccharides and hemicellulose B had a backbone of xylose residues with β-(1,4) linkages and were branched mainly through α-(1,3) linkages by arabinofuranosyl residues. Completely branched xylose residues were also present. The AX from bajra characteristically had large numbers of branches, and this may be one of the reasons for the crispiness of the rotis.</t>
  </si>
  <si>
    <t>Arabinoxylans; Bajra; Pearl millet; Roti</t>
  </si>
  <si>
    <t>Gas Chromatography-Mass Spectrometry; Magnetic Resonance Spectroscopy; Methylation; Pennisetum; Xylans; Pennisetum glaucum; arabinoxylan; polysaccharide; xylose; analytic method; article; bajra; bread; carbon nuclear magnetic resonance; chemical structure; food; Fourier transformation; India; infrared spectroscopy; methylation; nonhuman; pearl millet; precipitation; roti</t>
  </si>
  <si>
    <t>2-s2.0-0037164068</t>
  </si>
  <si>
    <t>Gigliotti G.; Kaiser K.; Guggenberger G.; Haumaier L.</t>
  </si>
  <si>
    <t>Gigliotti, Giovanni (55953577200); Kaiser, Klaus (35857332200); Guggenberger, Georg (7003982216); Haumaier, Ludwig (6701447427)</t>
  </si>
  <si>
    <t>55953577200; 35857332200; 7003982216; 6701447427</t>
  </si>
  <si>
    <t>Differences in the chemical composition of dissolved organic matter from waste material of different sources</t>
  </si>
  <si>
    <t>10.1007/s00374-002-0551-8</t>
  </si>
  <si>
    <t>https://www.scopus.com/inward/record.uri?eid=2-s2.0-0036923640&amp;doi=10.1007%2fs00374-002-0551-8&amp;partnerID=40&amp;md5=7bc5d21fce434198fbea930a8a83429b</t>
  </si>
  <si>
    <t>Dipto. Sci. Agroambi./Prod. Vegetale, Universitá di Perugia, 06121 Perugia, Borgo XX Giugno 72, Italy; Inst. of Soil Sci./Soil Geography, University of Bayreuth, 95440 Bayreuth, Germany</t>
  </si>
  <si>
    <t>Gigliotti G., Dipto. Sci. Agroambi./Prod. Vegetale, Universitá di Perugia, 06121 Perugia, Borgo XX Giugno 72, Italy; Kaiser K., Inst. of Soil Sci./Soil Geography, University of Bayreuth, 95440 Bayreuth, Germany; Guggenberger G., Inst. of Soil Sci./Soil Geography, University of Bayreuth, 95440 Bayreuth, Germany; Haumaier L., Inst. of Soil Sci./Soil Geography, University of Bayreuth, 95440 Bayreuth, Germany</t>
  </si>
  <si>
    <t>The chemical composition of waste-material-derived dissolved organic matter (DOM) was characterized by chemolytic analyses and 1H, 13C and 31P nuclear magnetic resonance (NMR) spectroscopy. Dissolved organic matter was extracted by water from an aerobic fermented urban waste compost, a sewage sludge and a pig slurry and then fractionated using the XAD-8 method. The amount of water-extractable dissolved organic carbon (DOC) ranged from 3% in the sewage sludge to 22% in the pig slurry. Dissolved organic matter isolated from pig slurry was equally distributed between hydrophilic and hydrophobic DOC, whereas in the sewage-sludge-derived material the hydrophobic fraction was predominant. Dissolved organic C from the urban waste compost was mainly within the hydrophilic fraction. Wet-chemical analysis and 1H- and 13C-NMR spectra showed that both DOM fractions from the urban waste compost were low in neutral, acidic and amino sugars as well as in lignin-derived compounds. In turn, the materials were rich in low-molecular-weight aliphatic compounds. The chemical structure of both fractions is probably the result of the intensive transformation of urban waste compost during its fermentation. The hydrophilic fractions of DOM from sewage sludge and pig slurry contained considerable amounts of carbohydrates but were also rich in low-molecular-weight aliphatics. The respective hydrophobic fractions had the largest contents of CuO-extractable phenols which may in part derive from sources other than lignin. By contrast with the other materials, the hydrophobic fraction from the pig slurry seemed to contain polymeric rather than low-molecular-weight material. The 31P-NMR spectrum of the hydrophilic DOM fraction from urban waste compost did not show signals of inorganic or organic P compounds while the spectrum of the hydrophobic fraction revealed traces of monoester P, diester P, and orthophosphate. 31P-NMR spectroscopy suggested that both the hydrophobic and hydrophilic fractions from pig slurry did not contain organic P. The hydrophilic DOM fraction from sewage sludge contained orthophosphate, organic monoester P and a little pyrophosphate. The hydrophobic fraction contained mainly organic diester P and smaller amounts of teichoic acids and organic monoester P. Considering that water-soluble fractions of urban waste compost contained no easily plant-available P and a low content of labile organics, we conclude that this material contains less labile nutrients and is more refractory than the soluble constituents of pig slurry and sewage sludge.</t>
  </si>
  <si>
    <t>Carbon; Chemical composition; Dissolved organic matter; Phosphorus; Waste materials</t>
  </si>
  <si>
    <t>Sus scrofa; carbon; chemical composition; dissolved organic matter; phosphorus; sludge; slurry; waste</t>
  </si>
  <si>
    <t>2-s2.0-0036923640</t>
  </si>
  <si>
    <t>Deshmukh A.P.; Chefetz B.; Hatcher P.G.</t>
  </si>
  <si>
    <t>Deshmukh, Ashish P. (7006229977); Chefetz, Benny (6602182435); Hatcher, Patrick G. (7101737617)</t>
  </si>
  <si>
    <t>7006229977; 6602182435; 7101737617</t>
  </si>
  <si>
    <t>Characterization of organic matter in pristine and contaminated coastal marine sediments using solid-state 13C NMR, pyrolytic and thermochemolytic methods: A case study in the San Diego harbor area</t>
  </si>
  <si>
    <t>10.1016/S0045-6535(01)00120-5</t>
  </si>
  <si>
    <t>https://www.scopus.com/inward/record.uri?eid=2-s2.0-0034785094&amp;doi=10.1016%2fS0045-6535%2801%2900120-5&amp;partnerID=40&amp;md5=282488fff29d77f68d6d26ee692bc3d9</t>
  </si>
  <si>
    <t>Environmental Science Graduate Program, The Ohio State University, 100, W. 18th Ave., Columbus, OH 43210, United States; Department of Chemistry, The Ohio State University, 100, W. 18th Ave., Columbus, OH 43210, United States</t>
  </si>
  <si>
    <t>Deshmukh A.P., Environmental Science Graduate Program, The Ohio State University, 100, W. 18th Ave., Columbus, OH 43210, United States; Chefetz B., Department of Chemistry, The Ohio State University, 100, W. 18th Ave., Columbus, OH 43210, United States; Hatcher P.G., Environmental Science Graduate Program, The Ohio State University, 100, W. 18th Ave., Columbus, OH 43210, United States, Department of Chemistry, The Ohio State University, 100, W. 18th Ave., Columbus, OH 43210, United States</t>
  </si>
  <si>
    <t>Chemical composition of coastal marine sedimentary organic matter (SDOM) is a function of natural and anthropogenic inputs to the system. In this study a combination of analytical techniques: 13C nuclear magnetic resonance (NMR), pyrolysis-gas chromatography/mass spectrometry (Py-GC/MS) and tetramethylammonium hydroxide thermochemolysis-gas chromatography/mass spectrometry (TMAH thermochemolysis-GC/MS) were used to study the contribution of hydrophobic organic contaminants and terrestrial OM to the SDOM. Sediments were collected from two sites in the San Diego Bay: Paleta Creek, which is contaminated, and Coronado Cayes, which is relatively pristine. Concentrations of polycyclic aromatic hydrocarbons (PAHs) at both sites, as determined by ultrasonically assisted lipid extraction are found to be higher in the surface layer, to generally decrease with depth, and to be present at about two orders of magnitude higher concentration at the contaminated site as compared to the pristine site. The sediment samples were partially deashed with HF/HC1 treatment before further analysis, 13C-NMR spectra of the Paleta Creek samples show a higher aromatic carbon content and a distinct phenolic carbon peak. This suggests a large input from terrestrial carbon (lignin). Data from both Py-GC/MS and TMAH thermochemolysis-GC/MS support this and indicate the presence of lignin-derived residues, primarily of the guaiacyl type at the contaminated site. In contrast, SDOM at the Coronado Cayes site exhibits less terrestrial input. In general, the SDOM resembles soil OM rather than typical marine SDOM. Chemical analyses of the lipid-extracted, partially deashed sediments, does not reveal the presence of any PAHs. © 2001 Elsevier Science Ltd. All rights reserved.</t>
  </si>
  <si>
    <t>Aromaticity; Lignin; NMR; PAHs; Pyrolysis; TMAH</t>
  </si>
  <si>
    <t>California; Carbon Isotopes; Environmental Monitoring; Gas Chromatography-Mass Spectrometry; Geologic Sediments; Lignin; Magnetic Resonance Spectroscopy; Organic Chemicals; Phenols; Temperature; Water Movements; Water Pollutants, Chemical; United States; Contamination; Gas chromatography; Hydrophobicity; Lipids; Mass spectrometry; Nuclear magnetic resonance; Polycyclic aromatic hydrocarbons; Pyrolysis; Sediments; Ultrasonics; carbon 13; hydrochloric acid; hydrofluoric acid; lignin; lipid; organic matter; polycyclic aromatic hydrocarbon; sea water; tetramethylammonium; coastal sediment; gas chromatography; marine pollution; mass spectrometry; nuclear magnetic resonance; organic matter; PAH; analytic method; article; carbon nuclear magnetic resonance; chemical analysis; chemical composition; extraction; gas chromatography; mass spectrometry; pyrolysis; seashore; sediment; solid state; thermochemolysis; water contamination; water pollution; Thermochemolytic methods; Coastal zones</t>
  </si>
  <si>
    <t>2-s2.0-0034785094</t>
  </si>
  <si>
    <t>Rösecke J.; König W.A.</t>
  </si>
  <si>
    <t>Rösecke, Joachim (7801488255); König, Wilfried A (7202486710)</t>
  </si>
  <si>
    <t>7801488255; 7202486710</t>
  </si>
  <si>
    <t>Constituents of various wood-rotting basidiomycetes</t>
  </si>
  <si>
    <t>Phytochemistry</t>
  </si>
  <si>
    <t>10.1016/S0031-9422(00)00165-5</t>
  </si>
  <si>
    <t>https://www.scopus.com/inward/record.uri?eid=2-s2.0-0034622625&amp;doi=10.1016%2fS0031-9422%2800%2900165-5&amp;partnerID=40&amp;md5=31eb8c45cf1747c5c7d7f8337ca62453</t>
  </si>
  <si>
    <t>Institut Für Organische Chemie, Universität Hamburg, D-20146 Hamburg, Martin-Luther-King-Platz 6, Germany</t>
  </si>
  <si>
    <t>Rösecke J., Institut Für Organische Chemie, Universität Hamburg, D-20146 Hamburg, Martin-Luther-King-Platz 6, Germany; König W.A., Institut Für Organische Chemie, Universität Hamburg, D-20146 Hamburg, Martin-Luther-King-Platz 6, Germany</t>
  </si>
  <si>
    <t>Phytochemical investigation of n-hexane and methanol extracts of fruiting bodies of the wood-rotting fungi Fomitopsis pinicola, Ganoderma lipsiense, Fomes fomentarius and Gloeophyllum odoratum led to the isolation and identification of several triterpene derivatives and some aromatic compounds derived from lignin. These are the new natural products, namely, pinicolic acid E (16α-hydroxy-3-oxolanosta-8,24-dien-21-oic acid) and pinicolol C (3-oxolanosta-7,9(11),24-trien-15α,21-diol) from the crust of F. pinicola, ganoderenic acid D {(E)-7β-hydroxy-3,11,15,23-tetraoxolanosta-8,20(22)-dien-26-oic acid} and ganoderic acid N (7β,20-dihydroxy-3,11,15,23-tetraoxolanost-8-en-26-oic acid) from G. lipsiense and ergosterol peroxide (5α,8α-epidioxyergost-6-en-3β-ol) as well as ergost-7-en-3-one from F. formentarius. From G. odoratum, dehydroeburicoic acid {24-methylene-3-oxolanosta-7,9(11)-dien-21-oic acid}, the dimethylacetal of 4,4,14α-trimethyl-24-oxo-5α-chol-8-en-21-oic acid and some aromatic compounds, of which 1-(4'-methoxyphenyl)-1,2-ethandiol is a new natural product, were isolated. Furthermore, a complete set of 13C NMR data of the steryl esters 3β-linoleyloxyergosta-7,24(28)-diene, 3β-linoleyloxyergosta-7,22-diene and 3β-linoleyloxyergost-7-ene, which could be identified as a mixture in all investigated fungi, could be recorded. It was proved by HPLC and TLC investigations, that the crust on top of the fruiting bodies of F. pinicola consists of lanostane derivatives. (C) 2000 Elsevier Science Ltd.</t>
  </si>
  <si>
    <t>A romatic compounds; Basidiomycetes; Crust; Fomes fomentarius; Fomitopsis pinicola; Ganoderma lipsiense; Gloeophyllum odoratum; Polyporaceae; Steroids; Triterpenes</t>
  </si>
  <si>
    <t>Basidiomycota; Chromatography, High Pressure Liquid; Chromatography, Thin Layer; Esters; Lignin; Linoleic Acids; Magnetic Resonance Spectroscopy; Steroids; Trees; Triterpenes; Basidiomycota; Fomes fomentarius; Fomitopsis pinicola; Fungi; Ganoderma lipsiense; Gloeophyllum odoratum; Pinicola; Polyporaceae; aromatic compound; ergosterol; ester; lignin; linoleic acid; steroid; triterpene; triterpene derivative; article; Basidiomycetes; carbon nuclear magnetic resonance; chemical analysis; chemical composition; chemical structure; enantiomer; high performance liquid chromatography; nonhuman; nuclear magnetic resonance spectroscopy; phytochemistry; stereochemistry; thin layer chromatography; tree</t>
  </si>
  <si>
    <t>2-s2.0-0034622625</t>
  </si>
  <si>
    <t>Yamagaki T.; Maeda M.; Kanazawa K.; Ishizuka Y.; Nakanishi H.</t>
  </si>
  <si>
    <t>Yamagaki, Tohru (7004579208); Maeda, Masaakira (7404013554); Kanazawa, Kenji (57206293589); Ishizuka, Yasuko (7101939461); Nakanishi, Hiroshi (7402500713)</t>
  </si>
  <si>
    <t>7004579208; 7404013554; 57206293589; 7101939461; 7402500713</t>
  </si>
  <si>
    <t>Structural clarification of caulerpa cell wall β,3-xylan by NMR spectroscopy</t>
  </si>
  <si>
    <t>Bioscience, Biotechnology and Biochemistry</t>
  </si>
  <si>
    <t>10.1271/bbb.61.1077</t>
  </si>
  <si>
    <t>https://www.scopus.com/inward/record.uri?eid=2-s2.0-0344832543&amp;doi=10.1271%2fbbb.61.1077&amp;partnerID=40&amp;md5=c99c2fb9baa757f6ff651ba451e1e1db</t>
  </si>
  <si>
    <t>Department of Biochemistry, Saitama University, Saitama, 338, Urawa, Japan; National Institute of Bioscience and Human-Technology, AIST, Tsukuba, 305, 1-1 Higashi, Ibaraki, Japan</t>
  </si>
  <si>
    <t>Yamagaki T., Department of Biochemistry, Saitama University, Saitama, 338, Urawa, Japan; Maeda M., Department of Biochemistry, Saitama University, Saitama, 338, Urawa, Japan; Kanazawa K., National Institute of Bioscience and Human-Technology, AIST, Tsukuba, 305, 1-1 Higashi, Ibaraki, Japan; Ishizuka Y., National Institute of Bioscience and Human-Technology, AIST, Tsukuba, 305, 1-1 Higashi, Ibaraki, Japan; Nakanishi H., National Institute of Bioscience and Human-Technology, AIST, Tsukuba, 305, 1-1 Higashi, Ibaraki, Japan</t>
  </si>
  <si>
    <t>1H- and 13C-NMR spectroscopic analyses of cell wall microfibril β-l,3-xylan from Caulerpa brachypus were performed in detail. The total assignment of all 1H- and 13C-NMR signals in the β-l,3-xylan was achieved by evaluating the 2D C-H COSY, DQF-COSY, and NOESY spectra. The results, including information on through-space interaction between the xylopyranose residues, were confirmed. The determination of the glycosidic linkages by NMR spectroscopic analyses agrees well with the results from a chemical analysis.he use of tissue fractions and cellulose-related compounds. The most active enzyme induced by the crude fiber fraction and Avicel was β-glucosidase, among the cell wall degrading enzymes tested. The β-glucosidase was very inducible in the strains with strong pathogenicity, and intensively degraded the fiber fraction made from apple fruit tissues. The same degradation of the cell wall fraction was demonstrated with the purified enzyme. © 1997, Taylor &amp; Francis Group, LLC. All rights reserved.</t>
  </si>
  <si>
    <t>Caulerpa brachypus; NMR spectroscopy; NOE; β-1,3-xylan</t>
  </si>
  <si>
    <t>2-s2.0-0344832543</t>
  </si>
  <si>
    <t>Kögel-Knabner I.; Ziegler F.</t>
  </si>
  <si>
    <t>Kögel-Knabner, Ingrid (7004944025); Ziegler, Frank (7102397621)</t>
  </si>
  <si>
    <t>7004944025; 7102397621</t>
  </si>
  <si>
    <t>Carbon distribution in different compartments of forest soils</t>
  </si>
  <si>
    <t>10.1016/0016-7061(93)90131-4</t>
  </si>
  <si>
    <t>https://www.scopus.com/inward/record.uri?eid=2-s2.0-0027444473&amp;doi=10.1016%2f0016-7061%2893%2990131-4&amp;partnerID=40&amp;md5=a64952fa205231b72640716bf87b4cdd</t>
  </si>
  <si>
    <t>Soil Science Group, University of Bochum, 21 48, NA 6/134, D-4630 Bochum 1, P.O. Box 10, Germany; Department of Soil Science and Soil Geography, University of Bayreuth, D-8580 Bayreuth, P.O. Box 10 12 51, Germany</t>
  </si>
  <si>
    <t>Kögel-Knabner I., Soil Science Group, University of Bochum, 21 48, NA 6/134, D-4630 Bochum 1, P.O. Box 10, Germany; Ziegler F., Department of Soil Science and Soil Geography, University of Bayreuth, D-8580 Bayreuth, P.O. Box 10 12 51, Germany</t>
  </si>
  <si>
    <t>Three mineral A horizons from forest soils associated with the characteristic forest humus types mull, moder and mor were investigated. The suitability of several physical or chemical fractionation methods for the characterization of major humification processes was determined. The distribution and structures of organic carbon were analyzed after fractionation according to density (plant residues, organo-mineral complexes), aggregate-size (floatables, macro-, microaggragates, clay fraction), and the classical humus fractionation (fulvic acid, humic acid, humin fraction). The fractions obtained were characterized by elementary analysis, wet-chemical methods (CuO oxidation) and CPMAS 13C NMR spectroscopy. The classical humus fractionation method seems to produce fractions which are suitable for the investigation of humification processes of lignin in forest soils. The results from both physical and chemical fractionation methods suggest that the presence of soil macrofauna, especially earthworms, is of considerable importance in the formation of organo-mineral complexes and soil aggregates. The structural chemical characterization of individual fractions provides further information about humification processes in soils. © 1993.</t>
  </si>
  <si>
    <t>carbon; earthworm; forest soil; humification; humus fractionation</t>
  </si>
  <si>
    <t>2-s2.0-0027444473</t>
  </si>
  <si>
    <t>Mathers N.J.; Xu Z.</t>
  </si>
  <si>
    <t>Mathers, Nicole J. (7005091646); Xu, Zhihong (57205319495)</t>
  </si>
  <si>
    <t>7005091646; 57205319495</t>
  </si>
  <si>
    <t>Solid-state 13C NMR spectroscopy: Characterization of soil organic matter under two contrasting residue management regimes in a 2-year-old pine plantation of subtropical Australia</t>
  </si>
  <si>
    <t>https://www.scopus.com/inward/record.uri?eid=2-s2.0-0037403658&amp;doi=10.1016%2fS0016-7061%2802%2900339-7&amp;partnerID=40&amp;md5=ed86aa534114f625bc71ee07416a1915</t>
  </si>
  <si>
    <t>Faculty of Environmental Sciences, Griffith University, Nathan, QLD 4111, Australia; Coop. Res. Ctr. Sustainable Prod. F., Griffith University, Nathan, QLD 4111, Australia; QLD Forestry Research Institute, Indooroopilly, QLD 4068, PO Box 631, Australia</t>
  </si>
  <si>
    <t>Mathers N.J., Faculty of Environmental Sciences, Griffith University, Nathan, QLD 4111, Australia, Coop. Res. Ctr. Sustainable Prod. F., Griffith University, Nathan, QLD 4111, Australia; Xu Z., Coop. Res. Ctr. Sustainable Prod. F., Griffith University, Nathan, QLD 4111, Australia, QLD Forestry Research Institute, Indooroopilly, QLD 4068, PO Box 631, Australia</t>
  </si>
  <si>
    <t>Solid-state 13C nuclear magnetic resonance (NMR) spectroscopy, with cross-polarisation (CP) and magic angle spinning (MAS), was used to characterize soil organic matter (SOM) in a 2-year-old exotic pine plantation of subtropical Queensland, Australia, under two contrasting harvest residue management regimes. Soil samples were collected from the 0-10 cm depth of experimental plots receiving either no harvest residues (no harvest residues) or the double quantity of harvest residues applied (double harvest residues). Carbon-13 CP and dipolar dephasing (DD) NMR techniques were able to detect differences in SOM composition and quality under the two contrasting residue treatments. The SOM under no harvest residues displayed an increased extent of decomposition, as determined by the alkyl C/O-alkyl C (A/O-A) ratio, and lower potentially mineralizable nitrogen (PMN), organic C, total P and total N contents. The CP spectra displayed little evidence of strong aromatic signals derived from lignin or tannin structures. This was confirmed by the DD spectra, which rapidly lost signal in the methoxyl and alkyl C regions, indicating protein and amide structures with little mobility might be dominant in the aromatic spectral region. The DD spectra also indicated that SOM under double harvest residues might have a small amount of condensed tannin structures, which did not exist in the SOM under no harvest residues. The carbonyl C region displayed resonances indicative of oxalate, carboxyl, amide and ester C in both treatments. Overall, the results of this study indicate that residue removal following harvest of exotic pine plantations on low-fertility soils in subtropical Australia can remove valuable nutrients from the site, which in turn may increase the extent of decomposition, leading to decreased SOM quality in subsequent rotations. © 2002 Elsevier Science B.V. All rights reserved.</t>
  </si>
  <si>
    <t>Nuclear magnetic resonance; Pinus spp.; Plantation forestry; Postharvest residues; Soil organic matter</t>
  </si>
  <si>
    <t>Australia; Queensland; crop residue; nuclear magnetic resonance; plantation forestry; soil nutrient; soil organic matter</t>
  </si>
  <si>
    <t>2-s2.0-0037403658</t>
  </si>
  <si>
    <t>Preston C.M.; Trofymow J.A.; Niu J.; Fyfe C.A.</t>
  </si>
  <si>
    <t>Preston, C.M. (56713637300); Trofymow, J.A. (7004031990); Niu, J. (7202339285); Fyfe, C.A. (7103241888)</t>
  </si>
  <si>
    <t>56713637300; 7004031990; 7202339285; 7103241888</t>
  </si>
  <si>
    <t>13CPMAS-NMR spectroscopy and chemical analysis of coarse woody debris in coastal forests of Vancouver Island</t>
  </si>
  <si>
    <t>10.1016/S0378-1127(98)00307-7</t>
  </si>
  <si>
    <t>https://www.scopus.com/inward/record.uri?eid=2-s2.0-0032476739&amp;doi=10.1016%2fS0378-1127%2898%2900307-7&amp;partnerID=40&amp;md5=bfa24d557f70a4f2c8aa6564d9eef045</t>
  </si>
  <si>
    <t>Pacific Forestry Centre, Natural Resources Canada, Victoria, BC V8Z 1M5, 506 West Burnside Road, Canada; Department of Chemistry, University of British Columbia, Vancouver, BC V6T 1W5, Canada</t>
  </si>
  <si>
    <t>Preston C.M., Pacific Forestry Centre, Natural Resources Canada, Victoria, BC V8Z 1M5, 506 West Burnside Road, Canada; Trofymow J.A., Pacific Forestry Centre, Natural Resources Canada, Victoria, BC V8Z 1M5, 506 West Burnside Road, Canada; Niu J., Pacific Forestry Centre, Natural Resources Canada, Victoria, BC V8Z 1M5, 506 West Burnside Road, Canada; Fyfe C.A., Department of Chemistry, University of British Columbia, Vancouver, BC V6T 1W5, Canada</t>
  </si>
  <si>
    <t>The coastal forests of British Columbia have large accumulations of coarse woody debris, and information on this pool is considered essential in developing sustainable management practices. We characterized coarse woody debris (7-12 and &gt;12 cm diameter) in forest chronosequences of four age classes located on the eastern and western sides of Vancouver Island. For three species (Douglas-fir (Pseudotsuga menziesii (Mirb.) Franco), western hemlock (Tsuga heterophylla (Raf.) Sarg), western red cedar (Thuja plicata Donn.)) and unidentified samples, increases in decay class (I to V, assigned in the field) were associated with decreasing density, and small increases in concentrations of C, N, and P. Sulfur concentrations (0.6-2.4 g/kg) were higher than those found elsewhere for wood and did not show any significant changes with decay class. 13C nuclear magnetic resonance spectroscopy with cross polarization and magic-angle spinning (13C-CPMAS-NMR) was used to analyze organic components in a subset of samples &gt;12 cm. Logs up to decay class III generally showed little change in composition or a slight increase in polysaccharide C. After this, polysaccharide was lost more quickly and logs of decay class V were composed almost entirely of lignin, a pattern consistent with decay by brown-rot fungi. However, two samples of western red cedar decay class III and IV showed accumulation of polysaccharide, the pattern expected from white-rot fungi. The results of the density, chemical and NMR analysis indicate that for management purposes, a system with fewer decay classes would suffice.</t>
  </si>
  <si>
    <t>Brown-rot; Chronosequence; Decomposition; Lignin; Sulfur; White-rot</t>
  </si>
  <si>
    <t>Pseudotsuga menziesii; Thuja plicata; Tsuga heterophylla</t>
  </si>
  <si>
    <t>2-s2.0-0032476739</t>
  </si>
  <si>
    <t>Holtman K.M.; Chang H.-M.; Kadla J.F.</t>
  </si>
  <si>
    <t>Holtman, Kevin M. (6602346395); Chang, Hou-Min (7407523681); Kadla, John F. (7004721103)</t>
  </si>
  <si>
    <t>6602346395; 7407523681; 7004721103</t>
  </si>
  <si>
    <t>Solution-State Nuclear Magnetic Resonance Study of the Similarities between Milled Wood Lignin and Cellulolytic Enzyme Lignin</t>
  </si>
  <si>
    <t>10.1021/jf035084k</t>
  </si>
  <si>
    <t>https://www.scopus.com/inward/record.uri?eid=2-s2.0-1242291774&amp;doi=10.1021%2fjf035084k&amp;partnerID=40&amp;md5=7b3d1daa4321feabcbbe9be29a635da0</t>
  </si>
  <si>
    <t>College of Natural Resources, North Carolina State University, Raleigh, NC 27695-8005, United States</t>
  </si>
  <si>
    <t>Holtman K.M., College of Natural Resources, North Carolina State University, Raleigh, NC 27695-8005, United States; Chang H.-M., College of Natural Resources, North Carolina State University, Raleigh, NC 27695-8005, United States; Kadla J.F., College of Natural Resources, North Carolina State University, Raleigh, NC 27695-8005, United States</t>
  </si>
  <si>
    <t>The structures of milled wood lignin (MWL) and cellulolytic enzyme lignin (CEL) have been analyzed using traditional chemical methods and solution-state NMR techniques. Comparisons of the results obtained reveal that subtle differences exist between the two lignin preparations. Thioacidolysis produced higher monomer yields from CEL than MWL, suggesting MWL has a more condensed structure. Quantitative 13C NMR determined the degree of condensation in MWL to be 0.43 unit per aromatic moiety as compared to 0.36 in CEL. The MWL also contained a lower amount of β-O-4′ substructures per aromatic ring than CEL, 0.41 versus 0.47, respectively. Carbohydrate analysis revealed that the MWL may contain a higher proportion of middle lamella material as compared to the CEL. Because the middle lamella is considered to have a more condensed lignin structure, on the basis of the bulk polymerization theory, these results could explain the differences in &amp;-O-4′ and degree of condensation.</t>
  </si>
  <si>
    <t>Cellulolytic enzyme lignin (CEL); GPC; HMQC NMR spectroscopy; Lignin; Lignin isolation; Milled wood lignin (MWL); Quantitative &lt;sup&gt;13&lt;/sup&gt;C NMR spectroscopy; Thioacidolysis</t>
  </si>
  <si>
    <t>Carbon; Cell Wall; Cellulase; Hydrogen; Lignin; Magnetic Resonance Spectroscopy; Molecular Structure; Molecular Weight; Solutions; Wood; cellulolytic enzyme lignin; lignin; milled wood lignin; monomer; thioacid; unclassified drug; article; carbohydrate analysis; carbon nuclear magnetic resonance; chemical analysis; intermethod comparison; nuclear magnetic resonance; polymerization; solution state nuclear magnetic resonance; structure analysis; wood</t>
  </si>
  <si>
    <t>2-s2.0-1242291774</t>
  </si>
  <si>
    <t>Preston, C.M. (56713637300); Trofymow, J.A. (7004031990)</t>
  </si>
  <si>
    <t>10.1139/cjb-78-10-1269</t>
  </si>
  <si>
    <t>https://www.scopus.com/inward/record.uri?eid=2-s2.0-0034497296&amp;doi=10.1139%2fcjb-78-10-1269&amp;partnerID=40&amp;md5=2e6441b3282ac22e4ef4fd73999a0c11</t>
  </si>
  <si>
    <t>Pacific Forestry Centre, Canadian Forest Service, Natural Resources Canada, Victoria, BC V8Z 1M5, 506 West Burnside Road, Canada</t>
  </si>
  <si>
    <t>Preston C.M., Pacific Forestry Centre, Canadian Forest Service, Natural Resources Canada, Victoria, BC V8Z 1M5, 506 West Burnside Road, Canada; Trofymow J.A., Pacific Forestry Centre, Canadian Forest Service, Natural Resources Canada, Victoria, BC V8Z 1M5, 506 West Burnside Road, Canada</t>
  </si>
  <si>
    <t>Predicting the effects of climate change on litter decomposition requires an improved understanding of the link between organic composition and the parameters used to define litter quality. Carbon-13 nuclear magnetic resonance spectroscopy with cross-polarization and magic-angle spinning (CPMAS NMR) was used to characterize 36 foliar litters, including the species used in the Canadian Intersite Decomposition Experiment (CIDET), a Canada-wide long-term litter decomposition study. The litters showed a wide range of organic composition, qualitatively interpreted as the sum of component biopolymers (mainly carbohydrates, cutin, tannins, and lignin). Only weak correlations were found between NMR parameters and Klason lignin (KLIG): However, cluster analysis based on elemental, NMR, and proximate analysis gave good separation of botanical classes. NMR also had little predictive value for 3-year CIDET mass losses, which were negatively correlated with both KLIG and KLIG/N. Mass loss generally decreased in the following order: Grass &gt; pioneer broad-leafed deciduous &gt; conifer (deciduous and evergreen) &gt; American beech (a fagaceae) &gt; wood. Predictive models for 3-year CIDET mass loss derived from linear regression with elemental, proximate, and NMR analyses were superior to those using only NMR parameters, with the best model based on KLIG, N, and Ca. Although providing no molecular-level understanding, KLIG integrates the most insoluble lignin, cutin, and tannin components, Limitations and possible improvements for NMR evaluation of litter quality are discussed.</t>
  </si>
  <si>
    <t>&lt;sup&gt;13&lt;/sup&gt;C CPMAS NMR; CIDET; Cutin; Klason lignin; Litter decomposition; Proximate analysis; Tannin</t>
  </si>
  <si>
    <t>biological parameters; Canada; carbon 13; chemical composition; climate change; cluster analysis; leaf litter; linear regression analysis; litter decomposition; nuclear magnetic resonance imaging; Canada; Coniferophyta; Fagaceae; Fagus; Fagus grandifolia; climate change; decomposition; forest floor; litter; nuclear magnetic resonance; organic matter</t>
  </si>
  <si>
    <t>2-s2.0-0034497296</t>
  </si>
  <si>
    <t>Engelhaupt E.; Bianchi T.S.</t>
  </si>
  <si>
    <t>Engelhaupt, E. (25722746800); Bianchi, T.S. (7006921285)</t>
  </si>
  <si>
    <t>25722746800; 7006921285</t>
  </si>
  <si>
    <t>Sources and composition of high-molecular-weight dissolved organic carbon in a southern Louisiana tidal stream (Bayou Trepagnier)</t>
  </si>
  <si>
    <t>Limnology and Oceanography</t>
  </si>
  <si>
    <t>10.4319/lo.2001.46.4.0917</t>
  </si>
  <si>
    <t>https://www.scopus.com/inward/record.uri?eid=2-s2.0-0034965134&amp;doi=10.4319%2flo.2001.46.4.0917&amp;partnerID=40&amp;md5=fe61bdef60a412bd3dbf678435efa588</t>
  </si>
  <si>
    <t>Inst. for Earth and Ecosystem Sci., Department of Ecology, Tulane University, New Orleans, LA 70118, United States</t>
  </si>
  <si>
    <t>Engelhaupt E., Inst. for Earth and Ecosystem Sci., Department of Ecology, Tulane University, New Orleans, LA 70118, United States; Bianchi T.S., Inst. for Earth and Ecosystem Sci., Department of Ecology, Tulane University, New Orleans, LA 70118, United States</t>
  </si>
  <si>
    <t>The composition and cycling of high-molecular-weight dissolved organic carbon (HMW-DOC) were examined in a tidal stream (Bayou Trepagnier) with seasonally high DOC concentrations (1.0-5.6 mM). 13C nuclear magnetic resonance (13C NMR) was used to examine the bulk chemical composition of natural HMW-DOC from two field sites over 1.5 yr. The HMW-DOC at both sites was dominated by aliphatic (41%), carbohydrate (33%), and carboxyl (16%) carbon, with relatively low aromatic carbon abundance (10%). A comparison of 13C NMR signatures of bayou HMW-DOC and leachate HMW-DOC collected from leaf litter and soils revealed that plant litter leachate appears to be a more important source of HMW-DOM than soil. Dominant sources of HMW-DOC were likely allochthonous inputs of terrestrial plant litter with periodic inputs of soil organic matter during flooding events. The low aromaticity of bayou HMW-DOC may reflect the influence of low-oxygen conditions, which inhibit the decomposition of particulate aromatic macromolecules such as lignin and humic material to HMW-DOC. Lignin-phenol biomarker concentrations (Λ6, in mg/ 100 mg OC) were much lower in HMW-DOC (1.2) than in plant (5.2) and soil (6.8) organic matter, indicating that a significant fraction of this highly aromatic material was not degraded to HMW-DOC. Finally, this study demonstrated that lignin and other compounds from terrestrially derived organic matter in sediments and adjacent soils are not a significant source of more soluble moieties that enter the HMW-DOC pool of the bayou.</t>
  </si>
  <si>
    <t>Bayou Trepagnier; Louisiana; United States; allochthon; carbon cycle; chemical composition; organic carbon; tidal channel</t>
  </si>
  <si>
    <t>2-s2.0-0034965134</t>
  </si>
  <si>
    <t>Guadalix M.E.; Almendros G.; Martínez A.T.; González-Vila F.J.; Lankes U.</t>
  </si>
  <si>
    <t>Guadalix, M.E. (6701862055); Almendros, G. (7006640077); Martínez, A.T. (55622506400); González-Vila, F.J. (7006748993); Lankes, U. (6508157139)</t>
  </si>
  <si>
    <t>6701862055; 7006640077; 55622506400; 7006748993; 6508157139</t>
  </si>
  <si>
    <t>A 13C CP/MAS NMR evaluation of the structural changes in wheat straw subjected to different chemical and biological pulping conditions</t>
  </si>
  <si>
    <t>10.1016/S0960-8524(97)00036-9</t>
  </si>
  <si>
    <t>https://www.scopus.com/inward/record.uri?eid=2-s2.0-0030609335&amp;doi=10.1016%2fS0960-8524%2897%2900036-9&amp;partnerID=40&amp;md5=df7e4e786100b762d66cf625fa391ba5</t>
  </si>
  <si>
    <t>Ctro. Cie. Medioambientales (CSIC), E-28006 Madrid, Serrano 115 dpdo., Spain; Ctro. de Invest. Biol. (CSIC), E-28006 Madrid, Velázquez 144, Spain; Inst. Recurs. Nat. Agrobiologia, 41080 Sevilla, PO Box 1052, Spain; Inst. Biophysik und Phys. Biochem., D-8400 Regensburg, PO Box 397, Germany</t>
  </si>
  <si>
    <t>Guadalix M.E., Ctro. Cie. Medioambientales (CSIC), E-28006 Madrid, Serrano 115 dpdo., Spain; Almendros G., Ctro. Cie. Medioambientales (CSIC), E-28006 Madrid, Serrano 115 dpdo., Spain; Martínez A.T., Ctro. de Invest. Biol. (CSIC), E-28006 Madrid, Velázquez 144, Spain; González-Vila F.J., Inst. Recurs. Nat. Agrobiologia, 41080 Sevilla, PO Box 1052, Spain; Lankes U., Inst. Biophysik und Phys. Biochem., D-8400 Regensburg, PO Box 397, Germany</t>
  </si>
  <si>
    <t>Wheat straw pulps prepared by chemical (soda) and biological (enzymatic or fungal) treatments were analyzed by 13C CP/MAS NMR spectrometry under quantitative acquisition conditions. The most significant changes reflected in the spectra as a result of soda cooking correspond to: (i) decrease of methoxyl content of the residual lignin (56, 153, 147 and 135 ppm), and (ii) deacetylation of hemicellulose fractions and saponification of cinnamyl esters concomitant to the release of alkali-soluble fractions (21 and 172 ppm). Reaction time was the factor with the greatest bearing on the former process, whereas soda concentration and temperature play an additional role in the latter. The decrease of the methoxyl/aryl ratio both after chemical and biological pulping suggests preferential removal of S-type lignin units. The comparison between quality parameters of the pulps and the 13C NMR integration data suggests that the linkage breakdown between straw macromolecules has a greater influence on paperboard properties than the near extent of the chemical and biological removal of lignin fractions.</t>
  </si>
  <si>
    <t>Biopulping; Enzymes; Nuclear magnetic resonance; Phlebia; Pleurotus; Soda pulping; Wheat straw</t>
  </si>
  <si>
    <t>Cellulose; Enzymes; Fungi; Lignin; Nuclear magnetic resonance spectroscopy; Pulp cooking; Sodium compounds; Straw; ester; hemicellulose; lignin; Magic-angle spinning NMR; Soda pulping; Wheat straw; article; carbon nuclear magnetic resonance; chemical structure; cooking; deacetylation; macromolecule; priority journal; pulp mill; reaction time; straw; wheat; Biopulping</t>
  </si>
  <si>
    <t>2-s2.0-0030609335</t>
  </si>
  <si>
    <t>Soil organic matter composition in three humus profiles of the western Taurus, Turkey, as revealed by wet chemistry and CP/MAS13C NMR spectroscopy</t>
  </si>
  <si>
    <t>https://www.scopus.com/inward/record.uri?eid=2-s2.0-0001224638&amp;partnerID=40&amp;md5=e6945575600e2903c865f04dbac826c8</t>
  </si>
  <si>
    <t>University of Bayreuth, Institute of Soil Science and Soil Geography, D-95440 Bayreuth, Germany; University of Istanbul, Orman Fakültesi, Büyükdere Istanbul, Istanbul, Turkey; Bati Akdeniz Ormancilik Arastirma Müdürü, Antalya, Turkey</t>
  </si>
  <si>
    <t>Miltner A., University of Bayreuth, Institute of Soil Science and Soil Geography, D-95440 Bayreuth, Germany; Zech W., University of Bayreuth, Institute of Soil Science and Soil Geography, D-95440 Bayreuth, Germany; Çepel N., University of Istanbul, Orman Fakültesi, Büyükdere Istanbul, Istanbul, Turkey; Eler Ü., Bati Akdeniz Ormancilik Arastirma Müdürü, Antalya, Turkey</t>
  </si>
  <si>
    <t>In this study three soil profiles located in the Western Taurus (Turkey) at different altitudes (10, 1900, and 3080 m a.s.1.) were compared with respect to their soil organic matter characteristics. The soil samples were fractionated by density to plant residues, slightly altered plant material, organo-mineral complexes, and organic-free minerals. Bulk samples and fractions were analyzed for C and N, the bulk samples additionally for total sugars, lignin signature, and bulk soil organic matter composition by CP/MAS 13C NMR spectroscopy. The first step of litter decomposition and humification is a very strong degradation of polysaccharides without the loss of O-alkyl structures. This process is slowing down very fast and the polysaccharides are stabilized. Lignin is decomposed as fast or even faster than polysaccharides. The data obtained by wet-chemical analysis and by NMR spectroscopy are not or only weakly correlated to each other. This leads to the conclusion that the two types of methods give complementary rather than equivalent information. For the study of soil organic matter it is important to combine different methods and to draw the advantages of either type. © VCH Verlagsgesellschaft mbH, 1996.</t>
  </si>
  <si>
    <t>2-s2.0-0001224638</t>
  </si>
  <si>
    <t>Rumpel C.; Kögel-Knabner I.; Hüttl R.F.</t>
  </si>
  <si>
    <t>Rumpel, C. (7003401470); Kögel-Knabner, I. (7004944025); Hüttl, R.F. (26643478000)</t>
  </si>
  <si>
    <t>7003401470; 7004944025; 26643478000</t>
  </si>
  <si>
    <t>10.1023/a:1004454826537</t>
  </si>
  <si>
    <t>https://www.scopus.com/inward/record.uri?eid=2-s2.0-0345440063&amp;doi=10.1023%2fa%3a1004454826537&amp;partnerID=40&amp;md5=b84207cc391bbf4f02aa55eca1d5a455</t>
  </si>
  <si>
    <t>Dept. Soil Protect. Recultivation, Brandenburg Technical University, 03013 Cottbus, P.O. Box 10 13 44, Germany; Lehrstuhl für Bodenkunde, TU München, 85350 Freising-Weihenstephan, Germany</t>
  </si>
  <si>
    <t>Rumpel C., Dept. Soil Protect. Recultivation, Brandenburg Technical University, 03013 Cottbus, P.O. Box 10 13 44, Germany; Kögel-Knabner I., Lehrstuhl für Bodenkunde, TU München, 85350 Freising-Weihenstephan, Germany; Hüttl R.F., Dept. Soil Protect. Recultivation, Brandenburg Technical University, 03013 Cottbus, P.O. Box 10 13 44, Germany</t>
  </si>
  <si>
    <t>In the Lusatian mining district, in the eastern part of the Federal Republic of Germany, organic matter of reclaimed mine soils consists of a mixture of lignite and recently formed soil organic matter (recent carbon). The aim of the study was to investigate the recent carbon accumulation and the degree of humification of a chronosequence of young mine soils under forest. The lignite content of the forest floor, Ai (0-5 cm) and Cv horizons (1 m depth) was determined by 14C activity measurements and the structural composition of the organic matter was characterised by 13C CPMAS NMR spectroscopy. To obtain a characterisation of the degree of humification, the soil samples were analysed for the content of polysaccharides, proteins, lignin and lipids by wet chemical methods. 14C activity measurements indicate that at the oldest site, comparable amounts of carbon accumulated in the first few centimetres of the soil profile than in natural forest soils. 13C CPMAS NMR spectra of the organic matter in the Ai horizons of the three soil profiles were dominated by aromatic and alkyl carbon species characteristic for lignite, but indicated as well an increasing contribution of carbon species from decomposing plant litter with soil age. When the results from wet chemical analyses were normalised to the total carbon content no changes with age could be noticed. After normalisation of the amount of litter compounds to the recent carbon content, the carbon identified by plant litter compound analysis decreased with increasing depth and increasing age of the soils. After 32 years the values are comparable to those of natural forest soils. These observations were confirmed by increasing degree of lignin alteration with stand age and soil depth. The data of wet chemical analyses complement data obtained by 14C activity measurements and 13C CPMAS NMR spectroscopy and lead to the conclusion that 32 years after reforestation the degree of humification of the soil organic matter is in the same range as those of natural sites.</t>
  </si>
  <si>
    <t>&lt;sup&gt;13&lt;/sup&gt;C CPMAS NMR spectroscopy; &lt;sup&gt;14&lt;/sup&gt;C activity; Lignite; Mine soils; Soil organic matter; Wet chemical analyses</t>
  </si>
  <si>
    <t>Germany; humification; lignite; mining; Germany; chronosequence; coniferous forest; humification; mine waste; organic matter; soil remediation</t>
  </si>
  <si>
    <t>2-s2.0-0345440063</t>
  </si>
  <si>
    <t>Krzyszowska-Waitkus A.; Vance G.F.; Preston C.M.</t>
  </si>
  <si>
    <t>Krzyszowska-Waitkus, Anna (6505964165); Vance, George F. (7007086068); Preston, Caroline M. (56713637300)</t>
  </si>
  <si>
    <t>6505964165; 7007086068; 56713637300</t>
  </si>
  <si>
    <t>Canadian Journal of Soil Science</t>
  </si>
  <si>
    <t>https://www.scopus.com/inward/record.uri?eid=2-s2.0-33845503944&amp;doi=10.4141%2fS05-040&amp;partnerID=40&amp;md5=e0dd895689217a8eee7296d76352e128</t>
  </si>
  <si>
    <t>Wyoming Department of Environmental Quality, Cheyenne, WY 82002, 122 West 25th St., United States; Department of Renewable Resources, University of Wyoming, Laramie, WY 82071-3354, United States; Pacific Forestry Centre, Natural Resources Canada, Victoria, BC V8Z 1M5, 506 West Burnside Rd., Canada</t>
  </si>
  <si>
    <t>Krzyszowska-Waitkus A., Wyoming Department of Environmental Quality, Cheyenne, WY 82002, 122 West 25th St., United States; Vance G.F., Department of Renewable Resources, University of Wyoming, Laramie, WY 82071-3354, United States; Preston C.M., Pacific Forestry Centre, Natural Resources Canada, Victoria, BC V8Z 1M5, 506 West Burnside Rd., Canada</t>
  </si>
  <si>
    <t>Forest soil organic matter (SOM) is affected by inputs from coarse wood (CW) and fine litter (FL, e.g., leaves, twigs, cones, and needles). The influence of these materials on forest SOM was studied in a lodge-pole pine (Pinus contorta) forest in southeastern Wyoming. Organic materials in CW sites were significantly (P &lt; 0.05) more acidic, but contained half the total N of FL sites. Forest floor materials and SOM C contents were significantly greater in CW samples. Lignin decomposition products (CuO analysis) accumulated primarily in organic horizons of both sites, with significantly higher (60-70%) contents in CW materials. Vanillyl compounds were the primary lignin products from both sites, with cinnamyl compounds also important in SOM from FL sites. Vanillic acid to vanillin ratios were significantly higher in mineral soils under CW. 13C-NMR spectra indicated CW materials were enriched in lignin, and that humic acids from both site types were very similar and unusually high in alkyl C. Fulvic acids were also high in O-alkyl and carboxyl C, particularly in the CW sites. Results suggest there are differences in forest C constituents and that removal of CW could possibly alter forest soil dynamics that would impact forest productivity and biodiversity.</t>
  </si>
  <si>
    <t>Carbon; Coarse wood; Forest; Humic substances; Litter; Soil organic matter</t>
  </si>
  <si>
    <t>North America; United States; Wyoming; Pinus contorta; coarse woody debris; coniferous tree; forest floor; forest soil; litter; soil horizon; soil organic matter</t>
  </si>
  <si>
    <t>2-s2.0-33845503944</t>
  </si>
  <si>
    <t>Zinn Yuri.L.; Resck D.V.S; Da Silva J.E.</t>
  </si>
  <si>
    <t>Zinn, Yuri.L. (17136516700); Resck, Dimas V.S. (6508189118); Da Silva, José E. (57209154122)</t>
  </si>
  <si>
    <t>17136516700; 6508189118; 57209154122</t>
  </si>
  <si>
    <t>Soil organic carbon as affected by afforestation with Eucalyptus and Pinus in the Cerrado region of Brazil</t>
  </si>
  <si>
    <t>10.1016/S0378-1127(01)00682-X</t>
  </si>
  <si>
    <t>https://www.scopus.com/inward/record.uri?eid=2-s2.0-0036679838&amp;doi=10.1016%2fS0378-1127%2801%2900682-X&amp;partnerID=40&amp;md5=96ca01bbfbd2f9505ed3de7a3f4c41c4</t>
  </si>
  <si>
    <t>School of Natural Resources, Ohio State University, Columbus, OH 43210-1085, 2021 Coffey Road, United States; Embrapa Cerrados Agricultural Research Center, Planaltina-DF 73301-970, P.O. Box 08223, Brazil</t>
  </si>
  <si>
    <t>Zinn Yuri.L., School of Natural Resources, Ohio State University, Columbus, OH 43210-1085, 2021 Coffey Road, United States; Resck D.V.S, Embrapa Cerrados Agricultural Research Center, Planaltina-DF 73301-970, P.O. Box 08223, Brazil; Da Silva J.E., Embrapa Cerrados Agricultural Research Center, Planaltina-DF 73301-970, P.O. Box 08223, Brazil</t>
  </si>
  <si>
    <t>In the Brazilian tropical savanna (Cerrado), soil organic carbon (SOC) is an important factor for crop productivity of the highly weathered, low-fertility soils, and can be easily depleted by soil management or disturbance, affecting sustainability of land use. In order to assess the impact of the first cycle of fast-growing exotic tree afforestation on SOC contents and quality, one site under Pinus caribaea var. hondurensis and two sites under Eucalyptus camaldulensis were studied. The soil under Pinus is a clayey Oxisol with no significant slope. Eucalyptus forests were planted along a toposequence of a sandy Entisol to a loamy Oxisol, which permitted to compare the afforestation effects on SOC contents and properties in two different soils under the same climatic conditions and submitted to the same management practices. Site preparation consisted of mechanical clearing of native vegetation followed by use of heavy disk plow. Litter and soil up to 60 cm were sampled, and the same soil under native Cerrado-type vegetation was sampled as control for each forest site. Analysis of total organic C, soil particle-size fractionation by physical procedures, cellulosic (CPS) and non-cellulosic (NCPS) carbohydrates, lignin phenolic derivatives and 13C nuclear magnetic resonance (NMR) were run to characterize SOC. The results indicate different patterns of SOC dynamics in each site. Pinus forest accumulated a large amount of litter (37.7 Mg ha-1), while litter under Eucalypt was less (7.6 Mg ha-1) than under Cerrado control (10.9 Mg ha-1) in the loamy Oxisol. On the sandy Entisol there was no significant difference in litter quantities (13.9 and 13.5 Mg ha-1 for Eucalyptus and Cerrado, respectively). Organic C in the surface layer (0-5 cm) was significantly lower under planted forests than under the controls. The SOC losses in topsoil were found to be more significant in the soils with the lower clay content, varying from 19% in the clayey Oxisol to 48% in the sandy Entisol, and in the coarser particle-size fractions, considered more labile. When the total carbon in the 0-60 cm profile is considered, the C losses were 11 Mg ha-1 (-9%) under Pinus and 9 Mg ha-1 (-17%) in the sandy Entisol under Eucalyptus, and no net losses occurred in the Oxisol under Eucalyptus. Chemical properties of SOC were affected by afforestation, but not in the sandy Entisol; analyses of carbohydrates and lignin derivatives showed a more advanced decomposition status in the Oxisols, while 13C NMR spectra of humic substances showed a reduction of O-alkyl, and an increase of paraffinic C in the Oxisols. This absence of chemical alterations in the organic carbon of the sandy Entisol, despite the high C loss in topsoil, may indicate a weak adsorption of compounds issued during decomposition, once the clay content is low. On the toposequence, NMR analyses showed the influence of soil type in humic substances, which contained more paraffinic groups and less aromaticity in the sandy soil. In general, although forest plantations in the tropics are expected to conserve SOC, significant losses occurred in the surface layer, which may be reduced through less intensive practices of soil preparation such as reduced tillage, especially in coarse-textured soils. © 2002 Elsevier Science B.V. All rights reserved.</t>
  </si>
  <si>
    <t>Cerrado; Eucalyptus; Forest litter; Forest plantation; Pinus; Soil organic carbon</t>
  </si>
  <si>
    <t>Brazil; Eucalyptus; Eucalyptus camaldulensis; Pinus caribaea var. hondurensis; Carbohydrates; Crops; Fractionation; Land use; Lignin; Nuclear magnetic resonance; Soils; Vegetation; afforestation; crop production; organic carbon; plantation; soil carbon; Afforestation; Carbon</t>
  </si>
  <si>
    <t>2-s2.0-0036679838</t>
  </si>
  <si>
    <t>Rumpel C.; Knicker H.; Kögel-Knabner I.; Skjemstad J.O.; Hüttl R.F.</t>
  </si>
  <si>
    <t>Rumpel, C. (7003401470); Knicker, H. (7004410125); Kögel-Knabner, I. (7004944025); Skjemstad, J.O. (7003454593); Hüttl, R.F. (26643478000)</t>
  </si>
  <si>
    <t>7003401470; 7004410125; 7004944025; 7003454593; 26643478000</t>
  </si>
  <si>
    <t>https://www.scopus.com/inward/record.uri?eid=2-s2.0-0031657441&amp;doi=10.1016%2fS0016-7061%2898%2900036-6&amp;partnerID=40&amp;md5=89e4160f98c0a77fc758971e5e93c0a0</t>
  </si>
  <si>
    <t>Dept. Soil Protect. Recultivation, Brandenburg Technical University, D-03013 Cottbus, PO Box 10 13 44, Germany; Lehrstuhl für Bodenkunde, TU München, D-85350 Freising-Weihenstephan, Germany; CSIRO, Land and Water, Urrbrae, SA, Waite Road, Australia; Adelaide, SA 5064, PMB 2, Australia</t>
  </si>
  <si>
    <t>Rumpel C., Dept. Soil Protect. Recultivation, Brandenburg Technical University, D-03013 Cottbus, PO Box 10 13 44, Germany; Knicker H., Lehrstuhl für Bodenkunde, TU München, D-85350 Freising-Weihenstephan, Germany; Kögel-Knabner I., Lehrstuhl für Bodenkunde, TU München, D-85350 Freising-Weihenstephan, Germany; Skjemstad J.O., CSIRO, Land and Water, Urrbrae, SA, Waite Road, Australia, Adelaide, SA 5064, PMB 2, Australia; Hüttl R.F., Dept. Soil Protect. Recultivation, Brandenburg Technical University, D-03013 Cottbus, PO Box 10 13 44, Germany</t>
  </si>
  <si>
    <t>In the post-mining landscapes of Lusatia, forest soils develop from extremely acid, lignite-rich open cast mine spoils. The sites have been ameliorated with ash from lignite-fired power stations prior to afforestation. During stand development, incorporation of plant-derived organic matter leads to an intimate mixture with the substrate-derived lignite in the first centimetres of the soil (Ai horizon). The objective of the study was to characterise and to compare the composition of organic matter of mine soils under forest which contain substantial amounts of lignite. Therefore, the forest floor and the mineral soil (Ai and Cv horizon) under a 20-year-old pine and a 36-year-old red oak site were analysed for elemental composition, magnetic susceptibility, chemical structure by cross-polarisation magic angle spinning (CPMAS) 13C and 15N nuclear magnetic resonance (NMR) spectroscopy and lignite content by radiocarbon dating. The 13C CPMAS NMR spectra of the forest floor and Ai horizon reveal signals at 56, 72, 105, 119, 130 and 150 ppm, indicating the presence of carbohydrates and lignin originating from plant material. Additionally, structures characteristic for lignite material (aromatic and aliphatic carbon) could be observed in the Oh and Ai horizons. Using radiocarbon dating, 25 to 83% of the total carbon in these horizons can be assigned to lignite. Lignite carbon may also indicate carbonaceous particles derived from amelioration ash as well as from lignite-derived airborne contamination, which are possible carbon sources of the forest floor and the surface soil.13C NMR and radiocarbon dating show that the subsoil (Cv horizon) is dominated by carbon derived from lignite. From these results it is concluded that mine soils, rich in lignite contain up to four organic matter types, namely lignite inherent to the parent substrate, organic matter derived from decomposition of plant residues, carbonaceous particles in amelioration ash and carbonaceous particles from airborne lignite-derived contamination. 15N NMR spectroscopy revealed that most of the nitrogen of these soils is of recent biogenic origin.</t>
  </si>
  <si>
    <t>CPMAS &lt;sup&gt;13&lt;/sup&gt;C and &lt;sup&gt;15&lt;/sup&gt;N NMR spectroscopy; Lignite; Magnetic susceptibility; Mine soils; Organic matter; Radiocarbon dating</t>
  </si>
  <si>
    <t>Lusatia; chemical composition; coal mining; mine waste; organic matter; soil chemistry</t>
  </si>
  <si>
    <t>2-s2.0-0031657441</t>
  </si>
  <si>
    <t>Beyer L.; Sorge C.; Blume H.-P.; Schulten H.-R.</t>
  </si>
  <si>
    <t>Beyer, L. (57191236168); Sorge, C. (6603571800); Blume, H.-P. (56210605600); Schulten, H.-R. (7101759605)</t>
  </si>
  <si>
    <t>57191236168; 6603571800; 56210605600; 7101759605</t>
  </si>
  <si>
    <t>Soil organic matter composition and transformation in gelic histosols of coastal continental antarctica</t>
  </si>
  <si>
    <t>10.1016/0038-0717(95)00054-I</t>
  </si>
  <si>
    <t>https://www.scopus.com/inward/record.uri?eid=2-s2.0-0028981549&amp;doi=10.1016%2f0038-0717%2895%2900054-I&amp;partnerID=40&amp;md5=dc75c9e526ed5297060b985c37d8f1e7</t>
  </si>
  <si>
    <t>Institute of Plant Nutrition and Soil Science, University of Kiel, 24118 Kiel, Germany; Department of Trace Analysis, Fachhochschule Fresenius, 65193 Wiesbaden, Germany</t>
  </si>
  <si>
    <t>Beyer L., Institute of Plant Nutrition and Soil Science, University of Kiel, 24118 Kiel, Germany; Sorge C., Department of Trace Analysis, Fachhochschule Fresenius, 65193 Wiesbaden, Germany; Blume H.-P., Institute of Plant Nutrition and Soil Science, University of Kiel, 24118 Kiel, Germany; Schulten H.-R., Department of Trace Analysis, Fachhochschule Fresenius, 65193 Wiesbaden, Germany</t>
  </si>
  <si>
    <t>Soil organic matter (SOM) of two antarctic soils was studied with special emphasis on soil formation processes under extreme climate conditions. An integrated approach of modern analytical methods, including wet-chemical analyses, cross-polarization magic-angle spinning carbon-13 nuclear magnetic resonance spectroscopy (CPMAS 13C-NMR) and pyrolysis-field ionization mass spectrometry (Py-FIMS), was applied to characterize the SOM composition at different depths in a Terri-Gelic Histosol and a Fibri-Gelic Histosol. Corresponding to the brownish-black colour of deeper soil horizons in the Terri-Gelic Histosol formed by mosses, wet-chemical analyses indicated transformation processes in the profile. Relative to the LH-horizon, the deeper horizons were characterized by an enrichment of organic-C and non-α-NH2N. However, in the Fibri-Gelic Histosol wet-chemical analyses did not show changes of SOM composition with increasing profile depth, which is clearly in accordance with the greenish-grey colour of all soil horizons. Both, the CPMAS 13C-NMR and the Py-FIMS spectra of the Terri-Gelic Histosol were dominated by signals of carbohydrates and alkylic compounds. The 13C-NMR data suggested decomposition of carbohydrates and the enrichment of alkyl-C in the deeper horizons. Py-FIMS indicated for carbohydrates a slight increase with increasing profile depth. The relative intensities (percentage of total ion intensity) of selected Py-FIMS signals for lipids (n-C10 to n-C20 alkyl-diester, n-C30 alkenes and alkanes, n-C16 to n-C34 fatty acids, n-C44 to n-C46 alkyl-monoesters, sterols) increased in the H1-and H2-horizons compared to the top and lowest horizons. Complementary to the general enrichment of alkyl-C with increasing soil depth determined by 13C-NMR spectroscopy, the detection of specific, biologically-important lipid-derived structures by Py-FIMS enabled a deeper insight in the behaviour of alkyl structures in the profile of the Terri-Gelic Histosol. For the first time a separate recording of signals for free fatty acids and sterols is presented. Although mosses do not contain lignins, both 13C-NMR and Py-FIMS spectra have shown signals for aromatics. This indicated the formation of aromatic humic substances without lignin precursors from plants. The 13C-NMR spectra of all horizons of the Fibri-Gelic Histosol were similar and showed intensive signals for carbohydrates. This indicated only a slight decomposition of carbohydrates and no selective preservation of alkylic biomacromolecules. Likewise, aromatic signals were of minor importance. Due to the extreme climatic conditions and the high water capacity, SOM transformation processes are retarded in the Fibri-Gelic Histosol. © 1995.</t>
  </si>
  <si>
    <t>Antarctica; Antarctic soil; carbohydrate; Gelic Histosol; lignin; soil organic matter</t>
  </si>
  <si>
    <t>2-s2.0-0028981549</t>
  </si>
  <si>
    <t>Hannam K.D.; Quideau S.A.; Kishchuk B.E.; Oh S.-W.; Wasylishen R.E.</t>
  </si>
  <si>
    <t>Hannam, K.D. (8043186000); Quideau, S.A. (7004179538); Kishchuk, B.E. (6506213171); Oh, S.-W. (35216140100); Wasylishen, R.E. (7005416414)</t>
  </si>
  <si>
    <t>8043186000; 7004179538; 6506213171; 35216140100; 7005416414</t>
  </si>
  <si>
    <t>Forest-floor chemical properties are altered by clear-cutting in boreal mixedwood forest stands dominated by trembling aspen and white spruce</t>
  </si>
  <si>
    <t>10.1139/x05-140</t>
  </si>
  <si>
    <t>https://www.scopus.com/inward/record.uri?eid=2-s2.0-33644516302&amp;doi=10.1139%2fx05-140&amp;partnerID=40&amp;md5=99f54860fd16e1dc0fc4b1598b646c4f</t>
  </si>
  <si>
    <t>Department of Renewable Resources, 442 Earth Sciences Building, University of Alberta, Edmonton, Alta. T6G 2E3, Canada; Canadian Forest Service, Natural Resources Canada, Edmonton, Alta. T6H 3S5, 5320-122 Street, Canada; Gunning-Lemieux Chemistry Centre, Department of Chemistry, University of Alberta, Edmonton, Alta. T6G 2G2, Canada; Department of Chemistry, Mokpo National University, Muan, Chonnam 534-729, South Korea</t>
  </si>
  <si>
    <t>Hannam K.D., Department of Renewable Resources, 442 Earth Sciences Building, University of Alberta, Edmonton, Alta. T6G 2E3, Canada; Quideau S.A., Department of Renewable Resources, 442 Earth Sciences Building, University of Alberta, Edmonton, Alta. T6G 2E3, Canada; Kishchuk B.E., Canadian Forest Service, Natural Resources Canada, Edmonton, Alta. T6H 3S5, 5320-122 Street, Canada; Oh S.-W., Gunning-Lemieux Chemistry Centre, Department of Chemistry, University of Alberta, Edmonton, Alta. T6G 2G2, Canada, Department of Chemistry, Mokpo National University, Muan, Chonnam 534-729, South Korea; Wasylishen R.E., Gunning-Lemieux Chemistry Centre, Department of Chemistry, University of Alberta, Edmonton, Alta. T6G 2G2, Canada</t>
  </si>
  <si>
    <t>Alterations in the chemical properties of the forest floor following clear-cut harvesting may have implications for forest productivity in boreal stands. We used proximate analysis, carbon-13 (13C) isotopic determination, and cross-polarization, magic-angle spinning (CPMAS) 13C nuclear magnetic resonance (NMR) spectroscopy to examine differences in the characteristics of the forest floors from uncut stands and clear-cut stands dominated by white spruce (Picea glauca (Moench) Voss; SPRUCE) and trembling aspen (Populus tremuloides Michx.; ASPEN) in northern Alberta. Proximate analysis revealed no difference in the chemical properties of forest floors from clear-cut and uncut stands in either stand type, but the acid-insoluble residue of forest floors from clear-cut ASPEN stands was enriched in 13C compared with those from uncut ASPEN stands. CPMAS 13C NMR spectroscopy revealed that forest floors from clearcuts were enriched in total aromatic C, particularly in ASPEN stands, and depleted in phenolic C, particularly in SPRUCE stands. These patterns indicate that forest floors from the clearcuts have become more humified, which may reflect stand-type differences in the amount of labile C available to the forest-floor microbial community and reductions in above- and below-ground inputs to the forest floor following clear-cutting in both stand types. Changes in the chemical properties of forest floors from clear-cut SPRUCE and ASPEN stands could exacerbate C limitation in these soils and alter patterns of nutrient cycling. © 2005 NRC.</t>
  </si>
  <si>
    <t>Chemical Properties; Forests; Microbiology; Productivity; Wood; Alberta; Canada; North America; Picea glauca; Populus tremuloides; Microorganisms; Nuclear magnetic resonance spectroscopy; Productivity; Wood; boreal forest; clearcutting; forest floor; nutrient cycling; soil chemistry; Boreal stands; Forest-floor microbial community; Mixedwood forest stands; Forestry</t>
  </si>
  <si>
    <t>2-s2.0-33644516302</t>
  </si>
  <si>
    <t>Beyer L.; Schulten H.-R.; Fruend R.; Irmler U.</t>
  </si>
  <si>
    <t>Beyer, L. (57191236168); Schulten, H.-R. (7101759605); Fruend, R. (7801607042); Irmler, U. (6603691641)</t>
  </si>
  <si>
    <t>57191236168; 7101759605; 7801607042; 6603691641</t>
  </si>
  <si>
    <t>Formation and properties of organic matter in a forest soil, as revealed by its biological activity, wet chemical analysis, CPMAS 13C-NMR spectroscopy and pyrolysis-field ionization mass spectrometry</t>
  </si>
  <si>
    <t>10.1016/0038-0717(93)90198-K</t>
  </si>
  <si>
    <t>https://www.scopus.com/inward/record.uri?eid=2-s2.0-0027796934&amp;doi=10.1016%2f0038-0717%2893%2990198-K&amp;partnerID=40&amp;md5=e842b583b0408509b88b8f2d0e50a5cb</t>
  </si>
  <si>
    <t>Institute of Plant Nutrition and Soil Science, University Kiel, D-2300 Kiel 1, Germany; Fachhochschule Fresenius, Department of Trace Analysis, D-6200 Wiesbaden, Germany; Institut für Biophysik und physikalische Biochemie, University Regensburg, D-8400 RegensburgGermany; research Station for Ecosystems and Ecotechnics, University Kiel, D-2300 Kiel 1, Germany</t>
  </si>
  <si>
    <t>Beyer L., Institute of Plant Nutrition and Soil Science, University Kiel, D-2300 Kiel 1, Germany; Schulten H.-R., Fachhochschule Fresenius, Department of Trace Analysis, D-6200 Wiesbaden, Germany; Fruend R., Institut für Biophysik und physikalische Biochemie, University Regensburg, D-8400 RegensburgGermany; Irmler U., research Station for Ecosystems and Ecotechnics, University Kiel, D-2300 Kiel 1, Germany</t>
  </si>
  <si>
    <t>In a loamy Typic Hapludalf under beech and oak, the formation of soil organic matter was investigated using morphological and biological measurements, as well as wet chemistry, CPMAS 13C-NMR spectroscopy, and pyrolysis-field ionization mass spectrometry. Separation of the L, Of, and Oh horizon of the litter, and movement of fulvic acids into the subsoil indicated podzolization. About 90% of the litter was metabolized in 1 yr, with earthworms and gastropods being mainly responsible for the intensive mixing in the mull-like soil. Soil organism activity reached a maximum in spring and autumn. The major constituents of the litter horizons were polysaccharides and lignins, with minor amounts of aliphatic compounds and proteins. Humic substances dominated the mineral soil horizons, fulvic acids being the major fraction. © 1993.</t>
  </si>
  <si>
    <t>forest soil; fulvic acid; Hapludalf; humic substance; organic matter; soil organism</t>
  </si>
  <si>
    <t>2-s2.0-0027796934</t>
  </si>
  <si>
    <t>Quideau S.A.; Anderson M.A.; Graham R.C.; Chadwick O.A.; Trumbore S.E.</t>
  </si>
  <si>
    <t>Quideau, S.A. (7004179538); Anderson, M.A. (35353855500); Graham, R.C. (7401483521); Chadwick, O.A. (57206172597); Trumbore, S.E. (7006334079)</t>
  </si>
  <si>
    <t>7004179538; 35353855500; 7401483521; 57206172597; 7006334079</t>
  </si>
  <si>
    <t>Soil organic matter processes: Characterization by 13C NMR and 14C measurements</t>
  </si>
  <si>
    <t>https://www.scopus.com/inward/record.uri?eid=2-s2.0-0034314082&amp;doi=10.1016%2fS0378-1127%2800%2900409-6&amp;partnerID=40&amp;md5=8984e8c9f097ef220c0cc1fee9a02869</t>
  </si>
  <si>
    <t>Soil and Water Sciences Program, Department of Environmental Sciences, University of California, Riverside, CA 92521, United States; Department of Geography, University of California, Santa Barbara, CA 93106, United States; Department of Earth System Science, University of California, Irvine, CA 92717, United States</t>
  </si>
  <si>
    <t>Quideau S.A., Soil and Water Sciences Program, Department of Environmental Sciences, University of California, Riverside, CA 92521, United States; Anderson M.A., Soil and Water Sciences Program, Department of Environmental Sciences, University of California, Riverside, CA 92521, United States; Graham R.C., Soil and Water Sciences Program, Department of Environmental Sciences, University of California, Riverside, CA 92521, United States; Chadwick O.A., Department of Geography, University of California, Santa Barbara, CA 93106, United States; Trumbore S.E., Department of Earth System Science, University of California, Irvine, CA 92717, United States</t>
  </si>
  <si>
    <t>Soil organic matter (SOM) is a central contributor to soil quality as it mediates many of the chemical, physical, and biological processes controlling the capacity of a soil to perform successfully. SOM properties (e.g. C/N ratio, macro-organic matter) have been proposed as diagnostic criteria of overall soil fitness, but their use is hampered by a poor understanding of the basic biochemical principles underlying SOM processes. The objective of this project was to determine the influence of scrub oak (Quercus dumosa Nutt.) and Coulter pine (Pinus coulteri B. Don) vegetation on decomposition and SOM formation processes in a lysimeter installation constructed in 1936 in the San Gabriel mountains of Southern California. Soil samples archived during construction of the installation, and A horizons sampled in 1987, were fractionated according to density and mineral particle size to isolate the water floatable (macro-organic matter), fine silt and clay fractions. Carbon turnover rates were determined on all fractions from AMS 14C measurements. Solid state CPMAS TOSS 13C NMR was used to semiquantitatively characterize the chemical structure of organic matter on fresh litter and soil fractions. For the two soils, there was a progressive decrease in O-alkyl C, and an increase in alkyl and carbonyl C from the litter to the floatable, fine silt and clay fractions. These compositional differences were due to the oxidative degradation of the litter material, with preferential decomposition of the cellulose and hemicellulose entities and selective preservation of recalcitrant waxes and resins. In all soil fractions, turnover rates of carbon were longer for the pine than for the oak lysimeter (up to 10 times longer). Also under pine, there was a gradual increase in turnover rate progressing from the floatable to the clay fraction, and differences in turnover rates among fractions may be explained based on differences in carbon chemistry. In contrast, under oak, rapid carbon turnover for all fractions suggested intense biological activity in this soil. © 2000 Published by Elsevier Science B.V.</t>
  </si>
  <si>
    <t>AMS radiocarbon measurements; Carbon; Mediterranean-type ecosystems; San Dimas experimental forest; Soil fractions; TOSS CPMAS &lt;sup&gt;13&lt;/sup&gt;C NMR spectroscopy</t>
  </si>
  <si>
    <t>Pinus coulteri; Quercus; Quercus dumosa; forest soil; organic matter</t>
  </si>
  <si>
    <t>2-s2.0-0034314082</t>
  </si>
  <si>
    <t>Hyodo F.; Inoue T.; Azuma J.-I.; Tayasu I.; Abe T.</t>
  </si>
  <si>
    <t>Hyodo, F. (6701642420); Inoue, T. (55471595100); Azuma, J.-I. (55390387600); Tayasu, I. (6603723228); Abe, T. (7406010384)</t>
  </si>
  <si>
    <t>6701642420; 55471595100; 55390387600; 6603723228; 7406010384</t>
  </si>
  <si>
    <t>Role of the mutualistic fungus in lignin degradation in the fungus-growing termite Macrotermes gilvus (Isoptera; Macrotermitinae)</t>
  </si>
  <si>
    <t>10.1016/S0038-0717(99)00192-3</t>
  </si>
  <si>
    <t>https://www.scopus.com/inward/record.uri?eid=2-s2.0-0034116251&amp;doi=10.1016%2fS0038-0717%2899%2900192-3&amp;partnerID=40&amp;md5=910100677b363e3121dcfb7355f5e563</t>
  </si>
  <si>
    <t>Center for Ecological Research, Kyoto Univ., Kamitanakami H., Otsu, Japan; Graduate School of Agriculture, Kyoto University, Kyoto, 606-8502, Kitashirakawa Oiwake-cho, Sakyo-ku, Japan</t>
  </si>
  <si>
    <t>Hyodo F., Center for Ecological Research, Kyoto Univ., Kamitanakami H., Otsu, Japan; Inoue T., Center for Ecological Research, Kyoto Univ., Kamitanakami H., Otsu, Japan; Azuma J.-I., Graduate School of Agriculture, Kyoto University, Kyoto, 606-8502, Kitashirakawa Oiwake-cho, Sakyo-ku, Japan; Tayasu I., Graduate School of Agriculture, Kyoto University, Kyoto, 606-8502, Kitashirakawa Oiwake-cho, Sakyo-ku, Japan; Abe T., Center for Ecological Research, Kyoto Univ., Kamitanakami H., Otsu, Japan</t>
  </si>
  <si>
    <t>In order to investigate the role of the mutualistic fungus, Termitomyces sp., in the fungus-growing termite, Macrotermes gilvus, we applied CP/MAS 13C NMR and selected proximate analyses to fungus comb of different ages and degrees of maturation. We found evidence that lignin degradation took place progressively in the fungus comb. In vitro digestibility of cellulose in old fungus comb, on which the termites feed, was approximately 3-fold higher than that in the fresh part. These results confirm the 'lignin degradation hypothesis' that the role of the mutualistic fungi is to degrade lignin and enhance the digestibility of cellulose for the termites, suggesting the ability of the termite-fungus association to make extremely efficient use of plant material. (C) 2000 Elsevier Science Ltd.</t>
  </si>
  <si>
    <t>Cellulose digestibility; Fungus-growing termite; Lignin degradation; Macrotermes gilvus; Termitomyces sp</t>
  </si>
  <si>
    <t>cellulose; digestibility; fungus; lignin degradation; mutualism; nuclear magnetic resonance spectroscopy; Termitomyces; Macrotermes gilvus</t>
  </si>
  <si>
    <t>2-s2.0-0034116251</t>
  </si>
  <si>
    <t>Saiz-Jimenez C.; Hermosin B.; Guggenberger G.; Zech W.</t>
  </si>
  <si>
    <t>Saiz-Jimenez, C. (7005128572); Hermosin, B. (6602121834); Guggenberger, G. (7003982216); Zech, W. (7005075046)</t>
  </si>
  <si>
    <t>7005128572; 6602121834; 7003982216; 7005075046</t>
  </si>
  <si>
    <t>Land use effects on the composition of organic matter in soil particle size separates. III. Analytical pyrolysis</t>
  </si>
  <si>
    <t>10.1111/j.1365-2389.1996.tb01372.x</t>
  </si>
  <si>
    <t>https://www.scopus.com/inward/record.uri?eid=2-s2.0-0030499009&amp;doi=10.1111%2fj.1365-2389.1996.tb01372.x&amp;partnerID=40&amp;md5=a1659f26b20a563db8e30ffc9b991c0f</t>
  </si>
  <si>
    <t>Inst. de Recurs. Nat. y Agrobiologia, C.S.I.C., 41080 Sevilla, Apartado 1052, Spain; Inst. of Soil Sci. and Soil Geogr., University of Bayreuth, 95440 Bayreuth, Germany</t>
  </si>
  <si>
    <t>Saiz-Jimenez C., Inst. de Recurs. Nat. y Agrobiologia, C.S.I.C., 41080 Sevilla, Apartado 1052, Spain; Hermosin B., Inst. de Recurs. Nat. y Agrobiologia, C.S.I.C., 41080 Sevilla, Apartado 1052, Spain; Guggenberger G., Inst. of Soil Sci. and Soil Geogr., University of Bayreuth, 95440 Bayreuth, Germany; Zech W., Inst. of Soil Sci. and Soil Geogr., University of Bayreuth, 95440 Bayreuth, Germany</t>
  </si>
  <si>
    <t>Soil samples from the A horizon of an Eutrochrept under spruce forest and permanent grass were fractionated into clay-, silt- and sand-size separates. Humic acids extracted from each fraction were analysed by pyrolysis-gas chromatography-mass spectrometry. Protection of functional groups by simultaneous pyrolysis and methylation yielded pyrolysates in which methyl esters of fatty acids, aliphatic dicarboxylic acids, abietic acids, phenolic acids and benzenecarboxylic acids were represented. However, methylation was not complete, and unmethylated compounds were also present. Spectra showed differences in humic acid composition between size separates as well as across land use regimes. The abundance of lignin-derived pyrolysis products increased with decreasing particle size, and was greater in soil under spruce than in soil under grass. Also, the lipid components differed, with hexadecanoic and docosanoic acid methyl esters being the dominant compounds in humic acids from soil under spruce and hexadecanoic and octadecanoic acid methyl esters in the humic acids from grassland. A good correlation was found between previous 13C NMR and wet chemical data and pyrolysis data, indicating that pyrolysis-methylation can be used for fast detailed chemical characterization of humic acids extracted from size separates.</t>
  </si>
  <si>
    <t>fulvic acid; humic acid; land use; litter decomposition; organic matter; spruce</t>
  </si>
  <si>
    <t>2-s2.0-0030499009</t>
  </si>
  <si>
    <t>Mathers N.J.; Mendham D.S.; O'Connell A.M.; Grove T.S.; Xu Z.; Saffigna P.G.</t>
  </si>
  <si>
    <t>Mathers, Nicole J. (7005091646); Mendham, Daniel S. (6602500804); O'Connell, Anthony M. (7103078319); Grove, Timothy S. (7004963574); Xu, Zhihong (57205319495); Saffigna, Paul G. (7003367675)</t>
  </si>
  <si>
    <t>7005091646; 6602500804; 7103078319; 7004963574; 57205319495; 7003367675</t>
  </si>
  <si>
    <t>How does residue management impact soil organic matter composition and quality under Eucalyptus globulus plantations in southwestern Australia?</t>
  </si>
  <si>
    <t>https://www.scopus.com/inward/record.uri?eid=2-s2.0-0037706926&amp;doi=10.1016%2fS0378-1127%2802%2900527-3&amp;partnerID=40&amp;md5=30717b1991347ffc97dd41296870e3e2</t>
  </si>
  <si>
    <t>Faculty of Environmental Sciences, Griffith University, Nathan, QLD 4111, Australia; CSIRO Forestry and Forest Products, Wembley, WA 6913, Private Bag 5, Australia; QLD Forestry Research Institute, Indooroopilly, QLD 4068, P.O. Box 631, Australia; Sch. of Agriculture and Horticulture, University of Queensland, Gatton, QLD 4343, Australia; Co-operative Res. Ctr. S., Griffith University, Nathan, QLD 4111, Australia</t>
  </si>
  <si>
    <t>Mathers N.J., Faculty of Environmental Sciences, Griffith University, Nathan, QLD 4111, Australia, Co-operative Res. Ctr. S., Griffith University, Nathan, QLD 4111, Australia; Mendham D.S., CSIRO Forestry and Forest Products, Wembley, WA 6913, Private Bag 5, Australia; O'Connell A.M., CSIRO Forestry and Forest Products, Wembley, WA 6913, Private Bag 5, Australia; Grove T.S., CSIRO Forestry and Forest Products, Wembley, WA 6913, Private Bag 5, Australia; Xu Z., QLD Forestry Research Institute, Indooroopilly, QLD 4068, P.O. Box 631, Australia, Co-operative Res. Ctr. S., Griffith University, Nathan, QLD 4111, Australia; Saffigna P.G., Sch. of Agriculture and Horticulture, University of Queensland, Gatton, QLD 4343, Australia, Co-operative Res. Ctr. S., Griffith University, Nathan, QLD 4111, Australia</t>
  </si>
  <si>
    <t>This study investigated the influence of harvest residue management practices on soil organic matter (SOM) composition and quality from two second-rotation Eucalyptus globulus plantations in southwestern Australia, using solid-state 13C nuclear magnetic resonance (NMR) spectroscopy with cross-polarisation and magic-angle-spinning (CPMAS). Soil samples (0-5 cm) were collected every 12 months for 5 years from two sites that had contrasting soil types and fertility. Harvest residue management treatments established at both sites were (a) no harvest residues; and (b) double harvest residues. The use of 13C CPMAS and DD NMR spectroscopy enabled the successful non-destructive detection of SOM quality changes in the two E. globulus plantations. Relative intensities of 13C CPMAS NMR spectral regions were similar at both sites, and for both harvest residue treatments, indicating that SOM composition was also similar. Dipolar dephasing (DD) NMR spectra revealed resonances in SOM assigned to lignin and tannin structures, with larger resonances in the carbonyl and alkyl C regions that were indicative of cuticular material, enabling detection of changes in SOM quality. Retention of double harvest residues on the soil surface increased the soil quality compared with removal of all harvest residues at both sites as indicated by the NMR aromaticities, but this was most noticeable at Manjimup, which had greater initial soil fertility. © 2002 Elsevier Science B.V. All rights reserved.</t>
  </si>
  <si>
    <t>Eucalyptus globulus; Forest soils; Harvest residue management; Litter; Slash residues; Soil quality; Solid-state &lt;sup&gt;13&lt;/sup&gt;C NMR spectroscopy</t>
  </si>
  <si>
    <t>Eucalyptus; Eucalyptus globulus; Composition; Nuclear magnetic resonance spectroscopy; Organic minerals; Soils; Surface phenomena; Soil organic matter (SOM); Harvesting</t>
  </si>
  <si>
    <t>2-s2.0-0037706926</t>
  </si>
  <si>
    <t>Wachendorf C.</t>
  </si>
  <si>
    <t>Wachendorf, Christine (6507472658)</t>
  </si>
  <si>
    <t>Characterisation of a humus profile under beech forest by using wet-chemistry and CPMAS13C NMR-spectroscopy in consideration of spatial heterogeneity</t>
  </si>
  <si>
    <t>https://www.scopus.com/inward/record.uri?eid=2-s2.0-0043112990&amp;doi=10.1002%2fjpln.1998.3581610311&amp;partnerID=40&amp;md5=2c5cece0c4de390226206f7b5ff10012</t>
  </si>
  <si>
    <t>Ökologiezentrum Bornhöveder Seenkette, Universität Kiel, D-24118 Kiel, Schauenburgerstr. 112, Germany; Institut für Bodenkunde, Universität Hamburg, D-20146 Hamburg, Allende-Platz 2, Germany</t>
  </si>
  <si>
    <t>Wachendorf C., Ökologiezentrum Bornhöveder Seenkette, Universität Kiel, D-24118 Kiel, Schauenburgerstr. 112, Germany, Institut für Bodenkunde, Universität Hamburg, D-20146 Hamburg, Allende-Platz 2, Germany</t>
  </si>
  <si>
    <t>Three of ten macromorphologically similar humus profiles of a Dystric Cambisol under a beech forest were randomly chosen and the litter and humus layers were characterized by wet-chemistry and CPMAS 13C NMR-spectroscopy. The spatial heterogeneity of the litter and humus layers was high for the bulk density and for the sugar and starch fraction; lowest coefficients of variation were obtained for the chemical shift range of O-Alkyl-C. The spatial heterogeneity of the layers did not differ by means of all chemical methods. Changes in the chemical composition at the beginning of humification were high from the fresh fallen litter (Ln-layer) to the morphologically only slightly altered litter in the L-layer, whereas the changes in the litter and humus layers from the L to the Ohf-layer were minor. However, the organic matter of the first mineral horizon was characterized by a decrease in lignin and cellulose. With wet-chemistry and 13C NMR-spectroscopy similar results were obtained for polysaccharides whereas results which can be attributed to changes in lignin deduced by the methoxyl content differed from each other. © WILEY-VCH Verlag GmbH, 1998.</t>
  </si>
  <si>
    <t>Beech forest; Organic matter; Spatial heterogeneity; Wet-chemistry</t>
  </si>
  <si>
    <t>2-s2.0-0043112990</t>
  </si>
  <si>
    <t>Gregorich E.G.; Monreal C.M.; Schnitzer M.; Schulten H.-R.</t>
  </si>
  <si>
    <t>Gregorich, E.G. (7004740684); Monreal, C.M. (57206175578); Schnitzer, M. (7006983827); Schulten, H.-R. (7101759605)</t>
  </si>
  <si>
    <t>7004740684; 57206175578; 7006983827; 7101759605</t>
  </si>
  <si>
    <t>Transformation of plant residues into soil organic matter: Chemical characterization of plant tissue, isolated soil fractions, and whole soils</t>
  </si>
  <si>
    <t>10.1097/00010694-199610000-00005</t>
  </si>
  <si>
    <t>https://www.scopus.com/inward/record.uri?eid=2-s2.0-0030303229&amp;doi=10.1097%2f00010694-199610000-00005&amp;partnerID=40&amp;md5=35501dc6aa5256d63187a4e93f1dd542</t>
  </si>
  <si>
    <t>Research Branch, Agriculture and Agri-Food Canada, Ottawa, Ont. K1A 0C6, Canada; Institut Fresenius, Taunusstein, Im Maisel 14, Germany</t>
  </si>
  <si>
    <t>Gregorich E.G., Research Branch, Agriculture and Agri-Food Canada, Ottawa, Ont. K1A 0C6, Canada; Monreal C.M., Research Branch, Agriculture and Agri-Food Canada, Ottawa, Ont. K1A 0C6, Canada; Schnitzer M., Research Branch, Agriculture and Agri-Food Canada, Ottawa, Ont. K1A 0C6, Canada; Schulten H.-R., Institut Fresenius, Taunusstein, Im Maisel 14, Germany</t>
  </si>
  <si>
    <t>During the stabilization of plant residues into soil humus, organic matter is transformed continuously to different chemical compounds. To obtain a better understanding of these changes, we used 13C nuclear magnetic resonance (13C NMR) and pyrolysis-field ionization mass spectrometry (Py- FIMS) to characterize plant tissue, isolated fractions, and whole surface soils and subsoils from a forest system and a maize (Zea mays L.) system. Both methods indicated that chemical components of the light fraction (LF) were similar to those in the plant material from which the LF was derived, but a lesser amount of carbohydrates and a greater amount of sterols in the LF signalled the early stages of decomposition of organic matter in soil. Accumulation of alkyl C in the maize LF was attributed to microbial structures or metabolites. Larger differences in the abundance and range of organic components were observed between the LF and sand-size fraction (SSF) of the soil under maize. The mass spectra showed that fewer lignin monomers and dimers, lipids, and alky-aromatic compounds were present in the SSF compared with the LE Carbon-13 NMR data indicated that the SSF contained relatively lesser amounts of carbohydrates and aliphatic compounds and had a higher degree of aromaticity than the LF. Differences between the organic matter in the soils under forest and maize reflected the effects of deforestation, cultivation, and cropping to maize on soil organic matter. Carbon-13 NMR results indicated that the surface soil under maize had less O- alkyl and alkyl C but more aromatic and carboxyl C than the forest soil. In addition, Py-FIMS results indicated that lipids and sterols, which are derived from plant material, were reduced in the soil under maize. Microbial degradation of these high-molecular-weight compounds probably resulted in their transformation into polysaccharides in the soil humus. The presence of numerous N-compounds in the soils under maize was attributed to N from fertilizers that had been stabilized in heterocyclic forms.</t>
  </si>
  <si>
    <t>decomposition; humification; organic matter; plant residue; plant tissue</t>
  </si>
  <si>
    <t>2-s2.0-0030303229</t>
  </si>
  <si>
    <t>Rumpel C.; Rabia N.; Derenne S.; Quenea K.; Eusterhues K.; Kögel-Knabner I.; Mariotti A.</t>
  </si>
  <si>
    <t>Rumpel, C. (7003401470); Rabia, N. (49161252300); Derenne, S. (7004564966); Quenea, K. (8601738300); Eusterhues, K. (6506678535); Kögel-Knabner, I. (7004944025); Mariotti, A. (7102370668)</t>
  </si>
  <si>
    <t>7003401470; 49161252300; 7004564966; 8601738300; 6506678535; 7004944025; 7102370668</t>
  </si>
  <si>
    <t>https://www.scopus.com/inward/record.uri?eid=2-s2.0-33751220844&amp;doi=10.1016%2fj.orggeochem.2006.07.001&amp;partnerID=40&amp;md5=c4cddeb74f088ff5e3a5daf48142cdd5</t>
  </si>
  <si>
    <t>CNRS, UMR BIOEMCO, Equipe MOS, Centre INRA Versailles-Grignon, 78850 Thiverval-Grignon, Bâtiment EGER, France; CNRS, UMR BIOEMCO, Equipe Chemie des MO, Paris, France; TU München, Freising-Weihenstephan, Germany</t>
  </si>
  <si>
    <t>Rumpel C., CNRS, UMR BIOEMCO, Equipe MOS, Centre INRA Versailles-Grignon, 78850 Thiverval-Grignon, Bâtiment EGER, France; Rabia N., CNRS, UMR BIOEMCO, Equipe MOS, Centre INRA Versailles-Grignon, 78850 Thiverval-Grignon, Bâtiment EGER, France; Derenne S., CNRS, UMR BIOEMCO, Equipe Chemie des MO, Paris, France; Quenea K., CNRS, UMR BIOEMCO, Equipe Chemie des MO, Paris, France; Eusterhues K., TU München, Freising-Weihenstephan, Germany; Kögel-Knabner I., TU München, Freising-Weihenstephan, Germany; Mariotti A., CNRS, UMR BIOEMCO, Equipe MOS, Centre INRA Versailles-Grignon, 78850 Thiverval-Grignon, Bâtiment EGER, France</t>
  </si>
  <si>
    <t>The effect of demineralisation using hydrofluoric acid (HF) treatment on the elemental, isotopic and chemical composition of organic matter with increasing degree of humification was examined using four horizons of a forest humus profile. The aim was to determine whether HF treatment alters pristine organic matter or not. The conceptual approach included elemental and isotopic analyses of the L, Of, Oh and Ah horizons of a Dystric Cambisol under forest before and after treatment with 2% and 10% HF. The chemical composition of the bulk organic matter was analysed using 13C CPMAS NMR spectroscopy, Fourier transformed infrared (IR) spectroscopy and pyrolysis coupled to gas chromatography and mass spectrometry (GC/MS). The lignin and non-cellulosic sugar components were characterised by wet chemical analysis. Carbon loss after HF treatment was between 7% and 23% of initial C and nitrogen loss between 14% and 27% of initial N. The HF concentration (2% and 10%) influenced the C and N concentration of the HF residue but in most cases not the C and N loss. No change in the isotopic signatures (δ13C and δ15N) were apparent. The bulk chemical composition as seen by 13C CPMAS NMR spectroscopy did not change after HF treatment. (FTIR) spectra of organic horizons were also not affected but analysis of organic matter of mineral rich Oh and Ah horizons became possible only after the treatment. These two methods were not sensitive enough to record changes in OM composition induced by the HF treatment. Pyrolysis GC/MS showed, in agreement with the wet chemical analysis of non-cellulosic sugars, that some change occurred in the quantity and composition of these saccharides. Lignin analysis suggested that some changes occurred in the composition of the molecule. © 2006 Elsevier Ltd. All rights reserved.</t>
  </si>
  <si>
    <t>Chemical analysis; Composition; Inorganic acids; Isotopes; Pyrolysis; Sugars; Hydrofluoric acid (HF); Non-cellulosic sugars; Soil organic matter; chemical alteration; chemical analysis; humification; hydrofluoric acid; pristine environment; soil organic matter; Soils</t>
  </si>
  <si>
    <t>2-s2.0-33751220844</t>
  </si>
  <si>
    <t>Teleman A.; Tenkanen M.; Jacobs A.; Dahlman O.</t>
  </si>
  <si>
    <t>Teleman, Anita (7004082346); Tenkanen, Maija (7006789790); Jacobs, Anna (7402530811); Dahlman, Olof (7004742747)</t>
  </si>
  <si>
    <t>7004082346; 7006789790; 7402530811; 7004742747</t>
  </si>
  <si>
    <t>Characterization of O-acetyl-(4-O-methylglucurono)xylan isolated from birch and beech</t>
  </si>
  <si>
    <t>10.1016/S0008-6215(01)00327-5</t>
  </si>
  <si>
    <t>https://www.scopus.com/inward/record.uri?eid=2-s2.0-0036177591&amp;doi=10.1016%2fS0008-6215%2801%2900327-5&amp;partnerID=40&amp;md5=37e2254e9266495c4cdf88fc6168e821</t>
  </si>
  <si>
    <t>Swedish Pulp and Paper Research Institute, STFI, Box 5604, SE-114 86 Stockholm, Sweden; VTT Biotechnology, FIN-02044 VTT, PO Box 1500, Finland</t>
  </si>
  <si>
    <t>Teleman A., Swedish Pulp and Paper Research Institute, STFI, Box 5604, SE-114 86 Stockholm, Sweden; Tenkanen M., VTT Biotechnology, FIN-02044 VTT, PO Box 1500, Finland; Jacobs A., Swedish Pulp and Paper Research Institute, STFI, Box 5604, SE-114 86 Stockholm, Sweden; Dahlman O., Swedish Pulp and Paper Research Institute, STFI, Box 5604, SE-114 86 Stockholm, Sweden</t>
  </si>
  <si>
    <t>The structures of water-soluble birch and beech xylans, extracted from holocellulose using dimethyl sulfoxide, were determined employing 1H and 13C NMR spectroscopy together with chemical analysis. These polysaccharides were found to be O-acetyl-(4-O-methylglucurono)xylans containing one 4-O-methylglucuronic acid substituent for approximately every 15 D-xylose residues. The average degree of acetylation of the xylose residues in these polymers was 0.4. The presence of the structural element → 4)[4-O-Me-α-D-GlcpA-(1 → 2)][3-O-Ac]-β-D-Xylp-(1 → was demonstrated. Additional acetyl groups were present as substituents at C-2 and/or C-3 of the xylopyranosyl residues. Utilizing size-exclusion chromatography in combination with mass spectroscopy, the weight-average molar masses (and polydispersities) were shown to be 8000 (1.09) and 11,100 (1.08) for birch and beech xylan, respectively. © 2002 Elsevier Science Ltd. All rights reserved.</t>
  </si>
  <si>
    <t>&lt;sup&gt;1&lt;/sup&gt;H and &lt;sup&gt;13&lt;/sup&gt;C NMR spectroscopy; Hardwood; Hemicellulose, extraction; MALDI-MS; O-Acetylation; Xylan, structure</t>
  </si>
  <si>
    <t>Acetylation; Betula; Chromatography, Gel; Fagus; Magnetic Resonance Spectroscopy; Spectrometry, Mass, Matrix-Assisted Laser Desorption-Ionization; Xylans; Xylose; Fagus; Acetylation; Aromatic polymers; Cellulose; Extraction; Mass spectrometry; Nuclear magnetic resonance spectroscopy; Organic acids; Size exclusion chromatography; Sulfur compounds; 4 methoxyglucuronic acid; acetic acid derivative; glucuronic acid; o acetyl (4 o methylglucurono)xylan; polymer; polysaccharide; unclassified drug; xylan; xylose; acetylation; article; beech; birch; carbon nuclear magnetic resonance; controlled study; dispersion; gel permeation chromatography; mass spectrometry; molecular weight; nonhuman; priority journal; proton nuclear magnetic resonance; Molar mass; Polysaccharides</t>
  </si>
  <si>
    <t>2-s2.0-0036177591</t>
  </si>
  <si>
    <t>Beyer L.; Blume H.-P.; Köbbemann C.</t>
  </si>
  <si>
    <t>Beyer, Lothar (57191236168); Blume, Hans-Peter (56210605600); Köbbemann, Carsten (7801364654)</t>
  </si>
  <si>
    <t>57191236168; 56210605600; 7801364654</t>
  </si>
  <si>
    <t>Colluvisols under cultivation in Schleswig-Holstein. 3. Soil organic matter transformation after translocation</t>
  </si>
  <si>
    <t>10.1002/(SICI)1522-2624(199901)162:1&lt;61::AID-JPLN61&gt;3.0.CO;2-2</t>
  </si>
  <si>
    <t>https://www.scopus.com/inward/record.uri?eid=2-s2.0-23644453664&amp;doi=10.1002%2f%28SICI%291522-2624%28199901%29162%3a1%3c61%3a%3aAID-JPLN61%3e3.0.CO%3b2-2&amp;partnerID=40&amp;md5=36be50d7e7d0e49cd7d257b55b1cd09f</t>
  </si>
  <si>
    <t>Institute of Plant Nutrition and Soil Science, University Kiel, D-24118 Kiel, Olshausenstrasse 40, Germany</t>
  </si>
  <si>
    <t>Beyer L., Institute of Plant Nutrition and Soil Science, University Kiel, D-24118 Kiel, Olshausenstrasse 40, Germany; Blume H.-P., Institute of Plant Nutrition and Soil Science, University Kiel, D-24118 Kiel, Olshausenstrasse 40, Germany; Köbbemann C., Institute of Plant Nutrition and Soil Science, University Kiel, D-24118 Kiel, Olshausenstrasse 40, Germany</t>
  </si>
  <si>
    <t>'Colluvisols' (Colluvi-cumulic Anthrosols) are an important soil unit in North Germany. In the landscape of loamy till these soils are associated with eroded Luvisols. The soil organic matter (SOM) of top layers of both soils was compared by using approaches of wet chemistry, CPMAS 13C-NMR and pyrolysis field-ionization mass spectrometry (Py-FIMS). The Luvisols are sources of SOM transfer due to a continuous erosion process. The annual input of straw and plant residues induces the dominance of litter compounds like proteins, polysaccharides and lignin in the SOM. The Colluvisols are sinks of SOM transfer with a predominance of humic compounds. Lignin is degraded forming humic compounds with an alkylic and aromatic structure; In these soils selected compounds with higher mass signals were detected by Py-FIMS, which may indicate the existence of typical "SOM markers" in the colluvic materials. © WILEY-VCH Verlag GmbH, 1999.</t>
  </si>
  <si>
    <t>Colluvic soils; CPMAS &lt;sup&gt;13&lt;/sup&gt;C-NMR; Cultivation; Py-FIMS; Soil organic matter; Wet chemistry</t>
  </si>
  <si>
    <t>2-s2.0-23644453664</t>
  </si>
  <si>
    <t>Laabs C.; Amy G.; Jekel M.; Buisson H.</t>
  </si>
  <si>
    <t>Laabs, C. (8878407800); Amy, G. (16745205400); Jekel, M. (7007001209); Buisson, H. (6701663228)</t>
  </si>
  <si>
    <t>8878407800; 16745205400; 7007001209; 6701663228</t>
  </si>
  <si>
    <t>Fouling of low-pressure (MF and UF) membranes by wastewater effluent organic matter (EfOM): Characterization of EfOM foulants in relation to membrane properties</t>
  </si>
  <si>
    <t>Water Science and Technology: Water Supply</t>
  </si>
  <si>
    <t>10.2166/ws.2003.0172</t>
  </si>
  <si>
    <t>https://www.scopus.com/inward/record.uri?eid=2-s2.0-0347762612&amp;doi=10.2166%2fws.2003.0172&amp;partnerID=40&amp;md5=92095d58b21b5d31e717440a2c6625e9</t>
  </si>
  <si>
    <t>Technical University Berlin, Environmental Engineering, D-10623 Berlin, Straße des 17. Juni 135, Germany; Dept. of Civil and Environ. Eng., University of Colorado, Boulder, CO 80309-0428, United States; Vivendi Water, Anjou Recherche, 78603 Maisons-Laffitte Cedex, Chemin de la Digue, France</t>
  </si>
  <si>
    <t>Laabs C., Technical University Berlin, Environmental Engineering, D-10623 Berlin, Straße des 17. Juni 135, Germany; Amy G., Dept. of Civil and Environ. Eng., University of Colorado, Boulder, CO 80309-0428, United States; Jekel M., Technical University Berlin, Environmental Engineering, D-10623 Berlin, Straße des 17. Juni 135, Germany; Buisson H., Vivendi Water, Anjou Recherche, 78603 Maisons-Laffitte Cedex, Chemin de la Digue, France</t>
  </si>
  <si>
    <t>Low-pressure (micro- and ultrafiltration) membranes are increasingly being used in water reclamation processes treating secondary or tertiary effluent from wastewater treatment plants. The main challenge remains the fouling of membrane surface/pores by organic matter which prevents efficient operation. The extent of this fouling strongly depends on feed water quality as well as membrane properties. The aim of this study is to characterize wastewater effluent organic matter (EfOM) and to describe its fouling behavior in relation to various membrane properties (pore size, charge, material, hydrophobicity) through evaluation with stirred cell experiments, elemental analysis, 13C-NMR spectroscopy, and atomic force spectroscopy. Four membranes are tested - one ultrafiltration (UF) membrane and three microfiltration (MF) membranes - with bulk EfOM, derived from the Boulder, Colorado, USA, wastewater treatment plant, as well as with EfOM isolates. The hydrophobic microfiltration membrane is most seriously fouled by bulk Boulder EfOM, while the two hydrophilic membranes (MF, UF) made of cellulose acetate are the least fouled. Differences between the flux decline curves of various membranes are less distinct with isolates than with bulk EfOM. The transphilic isolate (TPIA-Bld) exhibited a higher fouling potential than the hydrophobic isolate (HPOA-Bld). This behaviour is due to the different chemical characteristics of the isolates, namely the higher percentage of hetero-atoms (oxygen and nitrogen) of the transphilic isolate compared to the hydrophobic isolate. Finally, atomic force microscope (AFM) images present clear evidence of fouling. AFM is clearly able to detect the fouling layer, although it has not been possible to distinguish between pore blockage and surface fouling thus far.</t>
  </si>
  <si>
    <t>Atomic force microscopy; Effluent organic matter; Fouling; Microfiltration; Ultrafiltration; Wastewater</t>
  </si>
  <si>
    <t>Fouling; membrane; Microfiltration; Organic matter; Ultrafiltration; Wastewater treatment; Atomic force microscopy; Effluents; Hydrophobicity; Microfiltration; Nuclear magnetic resonance spectroscopy; Pore size; Ultrafiltration; Water treatment plants; cellulose acetate; nitrogen; organic matter; oxygen; Surface fouling; atomic force microscopy; carbon nuclear magnetic resonance; conference paper; effluent; fouling control; hydrophobicity; membrane filter; microfiltration; particle size; porosity; pressure; surface property; ultrafiltration; waste water management; water quality; Wastewater treatment</t>
  </si>
  <si>
    <t>2-s2.0-0347762612</t>
  </si>
  <si>
    <t>Evtuguin D.V.; Pascoal Neto C.; Rocha J.</t>
  </si>
  <si>
    <t>Evtuguin, D.V. (7004261144); Pascoal Neto, C. (7005164431); Rocha, J. (7202074281)</t>
  </si>
  <si>
    <t>7004261144; 7005164431; 7202074281</t>
  </si>
  <si>
    <t>Lignin degradation in oxygen delignification catalysed by [PMo7V5O40]8- polyanion. Part I. Study on wood lignin</t>
  </si>
  <si>
    <t>https://www.scopus.com/inward/record.uri?eid=2-s2.0-0034578842&amp;doi=10.1515%2fHF.2000.065&amp;partnerID=40&amp;md5=37c315fd371fbea44de001b94e6daf22</t>
  </si>
  <si>
    <t>Department of Chemistry, University of Aveiro, 3800 Aveiro, Portugal</t>
  </si>
  <si>
    <t>Evtuguin D.V., Department of Chemistry, University of Aveiro, 3800 Aveiro, Portugal; Pascoal Neto C., Department of Chemistry, University of Aveiro, 3800 Aveiro, Portugal; Rocha J., Department of Chemistry, University of Aveiro, 3800 Aveiro, Portugal</t>
  </si>
  <si>
    <t>The behavior of lignin in wood delignification by oxygen in acidic media in the presence of the molybdovanadophosphate heteropolyanion [PMo7V5O40]8- was studied using wet chemistry methods, solid and liquid state 13C NMR spectroscopy. Lignin is oxidised by [PMo7V5O40]8- almost completely to carbon dioxide, with a minor yield of intermediate low-molecular weight aromatic products. The analysis of the reaction products shows that the lignin acidolysis and homolysis involving the oxygen participation in oxidation take place. The residual lignin in the wood residue is more "condensed" and richer in guaiacyl structural units than that in the initial wood. The analysis of "condensed" structures issued from permanganate oxidation of residual lignins suggests that these are formed predominantly by acid-catalysed reactions. The use of an organic solvent, such as ethanol, in the pulping solution favours the oxidative delignification, protecting the lignin against competing reactions (condensation).</t>
  </si>
  <si>
    <t>Delignification; Lignin; Oxidation; Oxygen; Polyoxometalate</t>
  </si>
  <si>
    <t>Acidolysis; Aromatic Compounds; Catalysts; Condensation; Degradation; Delignification; Lignins; Molybdenum Compounds; Oxygen; Pulping; Wetting; Aromatic compounds; Catalysis; Condensation reactions; Degradation; Delignification; Molybdenum compounds; Nuclear magnetic resonance spectroscopy; Oxygen; Wetting; Homolysis; Molybdovanadophosphate heteropolyanion; Polyoxometalate; Total effluent free; Lignin</t>
  </si>
  <si>
    <t>2-s2.0-0034578842</t>
  </si>
  <si>
    <t>Lorenz K.; Preston C.M.; Raspe S.; Morrison I.K.; Feger K.H.</t>
  </si>
  <si>
    <t>Lorenz, Klaus (56240501000); Preston, Caroline M. (56713637300); Raspe, Stephan (24784378000); Morrison, Ian K. (7103387804); Feger, Karl Heinz (6701607867)</t>
  </si>
  <si>
    <t>56240501000; 56713637300; 24784378000; 7103387804; 6701607867</t>
  </si>
  <si>
    <t>Litter decomposition and humus characteristics in Canadian and German spruce ecosystems: Information from tannin analysis and 13C CPMAS NMR</t>
  </si>
  <si>
    <t>https://www.scopus.com/inward/record.uri?eid=2-s2.0-0034076514&amp;doi=10.1016%2fS0038-0717%2899%2900201-1&amp;partnerID=40&amp;md5=8a713bc1ee8f4764128fe5ddac946cf0</t>
  </si>
  <si>
    <t>Inst. Bodenkunde Waldernahrungslehre, Univ. Freiburg, B., Freiburg, Germany; Pacific Forestry Centre, Nat. Rsrc. Canada, 506 W. B., Victoria, BC V8Z 1M5, Canada; Great Lakes Forestry Centre, Nat. Rsrc. Canada, 1219 Queen St. E., Sault Ste. Marie, Ont. P6A 5M7, Canada; Inst. Bodenkunde und Standortslehre, Universität Hohenheim, 70593 Stuttgart, Emil-Wolff-Str. 27, Germany</t>
  </si>
  <si>
    <t>Lorenz K., Inst. Bodenkunde Waldernahrungslehre, Univ. Freiburg, B., Freiburg, Germany, Inst. Bodenkunde und Standortslehre, Universität Hohenheim, 70593 Stuttgart, Emil-Wolff-Str. 27, Germany; Preston C.M., Pacific Forestry Centre, Nat. Rsrc. Canada, 506 W. B., Victoria, BC V8Z 1M5, Canada; Raspe S., Inst. Bodenkunde Waldernahrungslehre, Univ. Freiburg, B., Freiburg, Germany; Morrison I.K., Great Lakes Forestry Centre, Nat. Rsrc. Canada, 1219 Queen St. E., Sault Ste. Marie, Ont. P6A 5M7, Canada; Feger K.H., Inst. Bodenkunde Waldernahrungslehre, Univ. Freiburg, B., Freiburg, Germany</t>
  </si>
  <si>
    <t>Influences of litter and site characteristics were investigated during the decomposition of black spruce (Picea mariana (Mill.) B.S.P.) and Norway spruce (Picea abies (L.) Karst.) needle litter in litterbags in two black spruce sites in Canada (6 and 12 months) and two Norway spruce sites in Germany (6 and 10 months). Mass losses were greater for black spruce litter (mean 25.2%) than for Norway spruce (20.8%), despite lower quality of black spruce litter in terms of lower N (10.1 versus 17.1 mg g-1), higher C-to-N ratio (49.0 versus 30.3) and higher content of alkyl C (surface waxes and cutin), indicated by CPMAS 13C NMR spectroscopy. However, Norway spruce litter was higher in condensed tannins than black spruce (37.8 and 25.3 mg g-1, respectively). Tannins were lost rapidly from both species, especially in the first 6 months, with losses in 10-12 months of 75-89% of the fraction extractable in acetone/water and 40-70% of the residual fraction. Losses were greater in the German sites (mean 75.2%, 10 months, versus 68.4%, 12 months), which had earthworms present and higher temperature, precipitation and catalase activity, the latter being positively correlated with tannin loss. There was a much larger contrast in the organic layers; with the Canadian sites having lower C-to-N ratios and higher N concentrations (C-to-N, 20.3 and 29.7; N, 26.0 and 13.8 mg g-1 for Canadian and German sites, respectively). The 13C NMR spectra showed that they were poorly decomposed and unusually high in condensed tannins (consistent with chemical analysis of 28.7 and 37.6 mg g-1, Canada; and 3.5 and 5.0 mg g-1, Germany), with depletion of lignin structures. Differences in other inputs (bark, wood, roots, understorey vegetation) and in site properties (climate, decomposer community, earthworm activity) may be responsible for the considerable differences in humus properties, which would not be expected from differences in the chemical composition and short-term decomposition of needle litter. The tannin accumulation, lignin depletion and N sequestration in the black spruce sites may be related to accumulation of unavailable N and associated forest management problems in these ecosystems. (C) 2000 Elsevier Science Ltd.</t>
  </si>
  <si>
    <t>&lt;sup&gt;13&lt;/sup&gt;C CPMAS NMR; Black spruce; Catalase; Condensed tannins; Forest floor; Litter decomposition; Norway spruce</t>
  </si>
  <si>
    <t>canada; carbon 13; carbon nitrogen ratio; catalase; earthworm; enzyme activity; germany; humus; lignin; litter decomposition; nuclear magnetic resonance spectroscopy; tannin; Canada; Germany; Picea abies; Picea mariana; coniferous forest; decomposition; forest ecosystem; humus; litter; tannin</t>
  </si>
  <si>
    <t>2-s2.0-0034076514</t>
  </si>
  <si>
    <t>Knicker H.; González-Vila F.J.; Polvillo O.; González J.A.; Almendros G.</t>
  </si>
  <si>
    <t>Knicker, Heike (7004410125); González-Vila, Francisco J. (7006748993); Polvillo, Oliva (57225275599); González, José A. (57198495858); Almendros, Gonzalo (7006640077)</t>
  </si>
  <si>
    <t>7004410125; 7006748993; 57225275599; 57198495858; 7006640077</t>
  </si>
  <si>
    <t>Fire-induced transformation of C- and N- forms in different organic soil fractions from a Dystric Cambisol under a Mediterranean pine forest (Pinus pinaster)</t>
  </si>
  <si>
    <t>https://www.scopus.com/inward/record.uri?eid=2-s2.0-12544256897&amp;doi=10.1016%2fj.soilbio.2004.09.008&amp;partnerID=40&amp;md5=4fcc5fd7fdcf378e22239e29adaff5b8</t>
  </si>
  <si>
    <t>Lehrstuhl für Bodenkunde, Technische Universitat München, D-85350 Freising-Weihenstephan, Am Hochanger 2, Germany; Inst. Recurs. Nat. Y Agrobiologia S., CSIC, E-41080 Sevilla, P.O. Box 1052, Spain; Centro de Ciencias Medioambientales, CSIC, 28006 Madrid, Serrano 115B, Spain</t>
  </si>
  <si>
    <t>Knicker H., Lehrstuhl für Bodenkunde, Technische Universitat München, D-85350 Freising-Weihenstephan, Am Hochanger 2, Germany; González-Vila F.J., Inst. Recurs. Nat. Y Agrobiologia S., CSIC, E-41080 Sevilla, P.O. Box 1052, Spain; Polvillo O., Inst. Recurs. Nat. Y Agrobiologia S., CSIC, E-41080 Sevilla, P.O. Box 1052, Spain; González J.A., Inst. Recurs. Nat. Y Agrobiologia S., CSIC, E-41080 Sevilla, P.O. Box 1052, Spain; Almendros G., Centro de Ciencias Medioambientales, CSIC, 28006 Madrid, Serrano 115B, Spain</t>
  </si>
  <si>
    <t>High intensity forest fires in Mediterranean ecosystems probably have long-term effects on the organic matter (OM) of the forest soils. Therefore, we analyzed the quality and quantity of humic materials extracted from the A horizons (0-15 cm) of a fire-affected (FA) and a control fire-unaffected (FU) Dystric Cambisol from the Sierra de Aznalcóllar (Spain). 13C and 15N solid-state nuclear magnetic resonance (NMR) spectra of the samples from the FA and FU sites confirmed that aromatic and newly formed heterocyclic N-forms are important fire-induced products. Wildfire resulted in a doubling of organic C and N concentration in the A horizon (0-15 cm) of FA. Solid-state 13C NMR spectroscopy revealed that all C compound classes were enriched, including O- and N-alkyl C, with the highest for aromatic C (enrichment factor: 2.9). This suggests that the inputs from charred biomass and black carbon particles incorporated into the A horizon contained considerable amounts of unburned or partly charred remains. This conclusion is supported by the identification of diagnostic lignin-derived pyrolysis products in the hydrofluoric acid (HF) treated soils by analytical pyrolysis gas chromatography mass spectrometry (Py-GC/MS). Most of the partially charred material in addition to slightly altered plant necromass accumulated in the NaOH insoluble fraction (RES). Although the yield of alkali soluble OM from site FA was higher than that from site FU, the qualitative fire-induced alterations in C composition were slight. This may indicate that within this fraction, the OM was derived mainly from slightly charred or unburned materials. Fire also changed the chemical composition of the N-fraction of all humic extracts. These accumulated as pyrrole-type N compounds, although amide N was found to be the dominant form. This suggests that not all peptide-structures of the necromass were transformed by the fire. It is also possible that those amides are part of the melanoidized compounds, known to be formed during thermal treatment of mixtures containing sugars and amino acids. The fact that pyrrole-type N forms were not detected in the solid-state 15N NMR spectra of FU supports their pyrogenic origin. Apart from the importance of the alkali-insoluble fractions of wildfire-affected soils as a source of molecular descriptors of the thermal effect, pyrrole identified in soil organic matter (SOM) by means of solid-state 15N NMR spectroscopy could be a molecular marker for the presence of pyromorphic humic material in the soil. © 2004 Elsevier Ltd. All rights reserved.</t>
  </si>
  <si>
    <t>Black carbon; C- and N-cycles; Humic acid; Humification; Melanoidins; NMR spectroscopy; Pyrolysis; Wildfire</t>
  </si>
  <si>
    <t>Carbon; Ecosystems; Forest Fires; Soil; Andalucia; Aznalcollar; Eastern Hemisphere; Eurasia; Europe; Sevilla; Southern Europe; Spain; World; Pinus pinaster; Amino acids; Biomass; Carbon; Ecosystems; Fires; Forestry; Heat treatment; Mixtures; Nitrogen; Nuclear magnetic resonance spectroscopy; Pyrolysis; Sugars; black carbon; fire; forest soil; humic substance; humification; nuclear magnetic resonance; spectroscopy; Black carbon; Humic extracts; Organic matter (OM); Pyromorphic humic materials; Soils</t>
  </si>
  <si>
    <t>2-s2.0-12544256897</t>
  </si>
  <si>
    <t>Sato S.; Honda Y.; Kuwahara M.; Kishimoto H.; Yagi N.; Muraoka K.; Watanabe T.</t>
  </si>
  <si>
    <t>Sato, Shin (55725600200); Honda, Yoichi (7402755924); Kuwahara, Masaaki (7202896915); Kishimoto, Hiroyuki (7101633382); Yagi, Noriko (7102277747); Muraoka, Kiyoshige (12802603200); Watanabe, Takashi (57125173500)</t>
  </si>
  <si>
    <t>55725600200; 7402755924; 7202896915; 7101633382; 7102277747; 12802603200; 57125173500</t>
  </si>
  <si>
    <t>Microbial scission of sulfide linkages in vulcanized natural rubber by a white rot basidiomycete, Ceriporiopsis subvermispora</t>
  </si>
  <si>
    <t>10.1021/bm034368a</t>
  </si>
  <si>
    <t>https://www.scopus.com/inward/record.uri?eid=2-s2.0-1642443917&amp;doi=10.1021%2fbm034368a&amp;partnerID=40&amp;md5=f9f76dca9784c782968c748c7f6e82d8</t>
  </si>
  <si>
    <t>Laboratory of Biomass Conversion, Wood Research Institute, Kyoto University, Uji, Kyoto 611-0011, Gokasho, Japan; Institute of Wood Technology, Akita Prefectural University, Noshiro, Akita 016-0876, Kaieizaka, Japan; SRI R/D Ltd., Kobe 651-0071, Japan</t>
  </si>
  <si>
    <t>Sato S., Laboratory of Biomass Conversion, Wood Research Institute, Kyoto University, Uji, Kyoto 611-0011, Gokasho, Japan; Honda Y., Laboratory of Biomass Conversion, Wood Research Institute, Kyoto University, Uji, Kyoto 611-0011, Gokasho, Japan; Kuwahara M., Institute of Wood Technology, Akita Prefectural University, Noshiro, Akita 016-0876, Kaieizaka, Japan; Kishimoto H., SRI R/D Ltd., Kobe 651-0071, Japan; Yagi N., SRI R/D Ltd., Kobe 651-0071, Japan; Muraoka K., SRI R/D Ltd., Kobe 651-0071, Japan; Watanabe T., Laboratory of Biomass Conversion, Wood Research Institute, Kyoto University, Uji, Kyoto 611-0011, Gokasho, Japan</t>
  </si>
  <si>
    <t>A white rot basidiomycete, Ceriporiopsis subvermispora, degraded vulcanized natural rubber (NR) sheets on a wood medium. The fungus decreased the total sulfur content of the rubber by 29% in 200 days, accompanied by the cleavage of sulfide bonds between polyisoprene chains. X-ray photoelectron spectroscopy (XPS) demonstrated that C. subvermispora reduced the frequency of S - C bonds by 69% with a concomitant formation of S - O bonds during the culture period. Dipolar decoupling/magic angle spinning (DD/MAS) solid state 13C NMR revealed that the fungus preferentially decomposed monosulfide bonds linked to a cisand trans-1,4-isoprene backbone but the cleavage of polysulfide bonds was also observed. In contrast, no decrease in weight or devulcanization of rubber was observed in cultures of a white rot fungus, Dichomitus squalens. The oxidative cleavage of sulfide bonds by C. subvermispora demonstrates that ligninolytic basidiomycetes are potential microbes for the biological devulcanization of rubber products. © 2004 American Chemical Society.</t>
  </si>
  <si>
    <t>Biodegradation, Environmental; Magnetic Resonance Spectroscopy; Microscopy, Electron, Scanning; Polyporales; Rubber; Spectrometry, X-Ray Emission; Sulfides; Sulfur; Surface Properties; Basidiomycota; Ceriporiopsis; Ceriporiopsis subvermispora; Dichomitus; Dichomitus squalens; Fungi; Cell culture; Chemical bonds; Fungi; Nuclear magnetic resonance spectroscopy; Oxidation; Polyisoprenes; Vulcanization; X ray photoelectron spectroscopy; carbon; isoprene; lignin; rubber; sulfide; sulfur; article; Basidiomycetes; carbon nuclear magnetic resonance; ceriporiopsis subvermispora; chemical bond; cis trans isomerism; controlled study; culture medium; decomposition; Dichomitus squalens; frequency analysis; fungus; fungus culture; nonhuman; oxidation; Phanerochaete; priority journal; scanning electron microscopy; solid state; thermogravimetry; weight reduction; wood; X ray photoelectron spectroscopy; Polyisoprene chains; Polysulfide bonds; Rubber</t>
  </si>
  <si>
    <t>2-s2.0-1642443917</t>
  </si>
  <si>
    <t>Sohta Y.; Ohta T.; Masada M.</t>
  </si>
  <si>
    <t>Sohta, Yasuko (6506248661); Ohta, Tomoko (36765317900); Masada, Masahiro (7007014428)</t>
  </si>
  <si>
    <t>6506248661; 36765317900; 7007014428</t>
  </si>
  <si>
    <t>Purification and some properties of gtp cyclohydrolase i from spinach leaves</t>
  </si>
  <si>
    <t>10.1271/bbb.61.1081</t>
  </si>
  <si>
    <t>https://www.scopus.com/inward/record.uri?eid=2-s2.0-0010423987&amp;doi=10.1271%2fbbb.61.1081&amp;partnerID=40&amp;md5=49bad575e406413154d41fb7af67a715</t>
  </si>
  <si>
    <t>Department of Bioresources Chemistry, Faculty of Horticulture, Chiba University, Chiba, 271, Matsudo 648, Japan</t>
  </si>
  <si>
    <t>Sohta Y., Department of Bioresources Chemistry, Faculty of Horticulture, Chiba University, Chiba, 271, Matsudo 648, Japan; Ohta T., Department of Bioresources Chemistry, Faculty of Horticulture, Chiba University, Chiba, 271, Matsudo 648, Japan; Masada M., Department of Bioresources Chemistry, Faculty of Horticulture, Chiba University, Chiba, 271, Matsudo 648, Japan</t>
  </si>
  <si>
    <t>GTP cyclohydrolase I (EC 3.5.4.16) has been purified for the first time from a higher plant, spinach leaves. The purified preparation appeared to be homogeneous on polyacrylamide gel electrophoresis. The molecular weight of this enzyme was estimated at 135,000 by gel filtration and the subunit molecular weight was estimated at 35,000 by SDS-PAGE. The latter method also suggested that this enzyme was composed of four identical subunits. The enzyme was stable to heat treatment at 50°C for 10min, and the activity was maintained for at least six months when stored at −30°C. The enzyme had an optimum pH of around 8.0 in Tris buffer. The Hill coefficient of the enzyme was calculated to be 2.2. The pI of the enzyme was measured as 5.1 by chromatofocusing. 1H- and 13C-NMR spectroscopic analyses of cell wall microfibril β-l,3-xylan from Caulerpa brachypus were performed in detail. The total assignment of all 1H- and 13C-NMR signals in the β-l,3-xylan was achieved by evaluating the 2D C-H COSY, DQF-COSY, and NOESY spectra. The results, including information on through-space interaction between the xylopyranose residues, were confirmed. The determination of the glycosidic linkages by NMR spectroscopic analyses agrees well with the results from a chemical analysis.he use of tissue fractions and cellulose-related compounds. The most active enzyme induced by the crude fiber fraction and Avicel was β-glucosidase, among the cell wall degrading enzymes tested. The β-glucosidase was very inducible in the strains with strong pathogenicity, and intensively degraded the fiber fraction made from apple fruit tissues. The same degradation of the cell wall fraction was demonstrated with the purified enzyme. © 1997, Taylor &amp; Francis Group, LLC. All rights reserved.</t>
  </si>
  <si>
    <t>Characterization; GTP cyclohydrolase I; Purification; Spinach</t>
  </si>
  <si>
    <t>2-s2.0-0010423987</t>
  </si>
  <si>
    <t>Beyer L.; Blume H.-P.; Sorge C.; Schulten H.-R.; Erlenkeuser H.; Schneider D.</t>
  </si>
  <si>
    <t>Beyer, Lothar (57191236168); Blume, Hans-Peter (56210605600); Sorge, Cornelia (6603571800); Schulten, Hans-Rolf (7101759605); Erlenkeuser, Helmut (56269684800); Schneider, D. (14821077800)</t>
  </si>
  <si>
    <t>57191236168; 56210605600; 6603571800; 7101759605; 56269684800; 14821077800</t>
  </si>
  <si>
    <t>Humus composition and transformations in a pergelic cryohemist of coastal antarctica</t>
  </si>
  <si>
    <t>Arctic and Alpine Research</t>
  </si>
  <si>
    <t>10.2307/1552152</t>
  </si>
  <si>
    <t>https://www.scopus.com/inward/record.uri?eid=2-s2.0-0039438602&amp;doi=10.2307%2f1552152&amp;partnerID=40&amp;md5=e40cb1491948616295e3902ced0a1771</t>
  </si>
  <si>
    <t>Institute of Plant Nutrition and Soil Science, University of Kiel, D-24098 Kiel, Olshauscnstraße 40, Germany; Chemical and Biological Laboratories, Institut Fresenius, D-65232 Taunustein, Im Maisei 14, Germany; Leibnitz-Laboratory for Radiometrie Dating and Isotope Research, University of Kiel, D-24098 Kiel, Olshausenstraße 40, Germany</t>
  </si>
  <si>
    <t>Beyer L., Institute of Plant Nutrition and Soil Science, University of Kiel, D-24098 Kiel, Olshauscnstraße 40, Germany; Blume H.-P., Institute of Plant Nutrition and Soil Science, University of Kiel, D-24098 Kiel, Olshauscnstraße 40, Germany; Sorge C., Chemical and Biological Laboratories, Institut Fresenius, D-65232 Taunustein, Im Maisei 14, Germany; Schulten H.-R., Chemical and Biological Laboratories, Institut Fresenius, D-65232 Taunustein, Im Maisei 14, Germany; Erlenkeuser H., Leibnitz-Laboratory for Radiometrie Dating and Isotope Research, University of Kiel, D-24098 Kiel, Olshausenstraße 40, Germany; Schneider D., Leibnitz-Laboratory for Radiometrie Dating and Isotope Research, University of Kiel, D-24098 Kiel, Olshausenstraße 40, Germany</t>
  </si>
  <si>
    <t>Soil organic matter (SOM) of an Antarctic Pergelic Cryohemist was studied with special emphasis on soil formation processes under extreme climate conditions. An integrated approach using wet-chemical analyses, cross polarization magic angle spinning carbon-13 nuclear magnetic resonance spectroscopy (CPMAS 13C-NMR), and pyrolysis-field ionization mass spectrometry (Py-FIMS) was applied to characterize the SOM composition at different depths. Dead mosses material are the source of fresh organic matter for soil formation in the Pergelic Cryohemist. Polysaccharides are the primary organic compounds. This composition is very similar to that of litter from peat soils in temperate climate regions. In addition protein and alkyl carbon are found in the mosses, whereas in contrast to temperate climate zones lignin was of minor importance. The alkyl compounds consist of lipids, fatty acids, and sterols. A high amount of carboxyl groups probably develops from fatty acids and proteins and the aromatic structures mainly from aromatic amino acids. Changes in the SOM morphology were not confirmed with the classical wet chemical analysis but were confirmed by CPMAS-13C-NMR and Py-FIMS. Carbohydrates are less mineralized than under temperate climate conditions. Alkyl carbon units are enriched due to selective preservation. During advanced humification the alkyl carbon units are probably incorporated into the complex humic matter. The drastic increase of alkyl-C with peat depth has been described also for peat soils in temperate climate zones. The aromatic structures identified demonstrate that lignin input is not necessary for the formation of aromatic humics. The chemical degradation of the organic matter is not as intensive as in soils of temperate climate regimes. The extremely cold climate conditions retard the transformation of fresh organic residues. Therefore in this Antarctic peaty soil, carbohydrates dominate in the composition of the SOM also in the deeper horizons.</t>
  </si>
  <si>
    <t>2-s2.0-0039438602</t>
  </si>
  <si>
    <t>Fernandez I.; Mahieu N.; Cadisch G.</t>
  </si>
  <si>
    <t>Fernandez, I. (7101615730); Mahieu, N. (6601989594); Cadisch, G. (7003367380)</t>
  </si>
  <si>
    <t>7101615730; 6601989594; 7003367380</t>
  </si>
  <si>
    <t>Carbon isotopic fractionation during decomposition of plant materials of different quality</t>
  </si>
  <si>
    <t>Global Biogeochemical Cycles</t>
  </si>
  <si>
    <t>10.1029/2001gb001834</t>
  </si>
  <si>
    <t>https://www.scopus.com/inward/record.uri?eid=2-s2.0-0347566003&amp;doi=10.1029%2f2001gb001834&amp;partnerID=40&amp;md5=87c5ce5694932321e3b2c895a001a16d</t>
  </si>
  <si>
    <t>Department of Agricultural Sciences, Imperial College of London, Wye Ashford, Kent TN25 5AH, United Kingdom; Department of Chemistry, Queen Mary University of London, London E1 4NS, Mile End Road, United Kingdom</t>
  </si>
  <si>
    <t>Fernandez I., Department of Agricultural Sciences, Imperial College of London, Wye Ashford, Kent TN25 5AH, United Kingdom; Mahieu N., Department of Chemistry, Queen Mary University of London, London E1 4NS, Mile End Road, United Kingdom; Cadisch G., Department of Agricultural Sciences, Imperial College of London, Wye Ashford, Kent TN25 5AH, United Kingdom</t>
  </si>
  <si>
    <t>Changes in isotopic 13C composition of solid residues and CO2 evolved during decomposition of C3 and C4 plant materials were monitored over 10 months to determine carbon isotopic fractionation at successive stages of biodegradation. We selected plant materials of different chemical quality, e.g., Zea mays (leaves, stems, coarse roots, and fine roots), Lolium perenne (leaves and roots), Pinus pinaster (needles), and Cocos nucifera (coconut shell) and also characterized these by solid-state 13C NMR. Roots were more lignified than aerial parts of the same species. Lignin was always depleted in 13C (up to 5.2‰) as compared with cellulose from the same sample. Proteins were enriched in 13C in C3 plants but depleted in maize. Cumulative CO2 evolved fitted a double-exponential model with two C pools of different lability. During early stages of decomposition, the CO2-C released was usually 13C depleted as compared with the initial substrate but enriched at posterior stages. Consequently, with ongoing decomposition, the solid residue became 13C depleted, which could only partly be explained by an accumulation of lignin-C. The extension of the initial 13C depleted CO2-C phase was significantly correlated with the labile substrate C content, acid-detergent soluble fraction, and total N, pointing to a direct influence of plant quality on C isotopic dynamics during early stages of biodegradation. This isotopic fractionation can also lead to an underestimation of the contribution of plant residues to CO2-C when incubated in soils. We discuss possible implications of these mechanisms of 13C fractionation in ecosystems.</t>
  </si>
  <si>
    <t>Cocos nucifera; Cocos nucifera; Lolium; Lolium perenne; Lolium perenne; Pinus pinaster; Pinus pinaster; Zea; Zea mays; Zea mays; biodegradation; biogeochemical cycle; C3 plant; C4 plant; carbon isotope; decomposition; global change; isotopic fractionation</t>
  </si>
  <si>
    <t>2-s2.0-0347566003</t>
  </si>
  <si>
    <t>van Bergen P.F.; Goñi M.; Collinson M.E.; Barrie P.J.; Damsté J.S.S.; De Leeuw J.W.</t>
  </si>
  <si>
    <t>van Bergen, P.F. (7006449049); Goñi, M. (7005176065); Collinson, M.E. (7006784193); Barrie, P.J. (7004089987); Damsté, J.S.Sinninghe (35518370600); De Leeuw, J.W. (54790529900)</t>
  </si>
  <si>
    <t>7006449049; 7005176065; 7006784193; 7004089987; 35518370600; 54790529900</t>
  </si>
  <si>
    <t>Chemical and microscopic characterization of outer seed coats of fossil and extant water plants</t>
  </si>
  <si>
    <t>Geochimica et Cosmochimica Acta</t>
  </si>
  <si>
    <t>10.1016/0016-7037(94)90366-2</t>
  </si>
  <si>
    <t>https://www.scopus.com/inward/record.uri?eid=2-s2.0-0028595073&amp;doi=10.1016%2f0016-7037%2894%2990366-2&amp;partnerID=40&amp;md5=a3b9ffe26ebefcdd6111a14b80f73842</t>
  </si>
  <si>
    <t>Division of Marine Biogeochemistry, Netherlands Institute for Sea Research (NIOZ), 1790 AB Den Burg, Texel, P.O. Box 59, Netherlands; Department of Geology, Royal Holloway, University of London, Egham, Surrey TW20 OEX, United Kingdom; United States; Chemistry Department, University College London, Christopher Ingold Laboratories, London, WC1H OAJ, United Kingdom</t>
  </si>
  <si>
    <t>van Bergen P.F., Division of Marine Biogeochemistry, Netherlands Institute for Sea Research (NIOZ), 1790 AB Den Burg, Texel, P.O. Box 59, Netherlands, Department of Geology, Royal Holloway, University of London, Egham, Surrey TW20 OEX, United Kingdom; Goñi M., United States; Collinson M.E., Department of Geology, Royal Holloway, University of London, Egham, Surrey TW20 OEX, United Kingdom; Barrie P.J., Chemistry Department, University College London, Christopher Ingold Laboratories, London, WC1H OAJ, United Kingdom; Damsté J.S.S., Division of Marine Biogeochemistry, Netherlands Institute for Sea Research (NIOZ), 1790 AB Den Burg, Texel, P.O. Box 59, Netherlands; De Leeuw J.W., Division of Marine Biogeochemistry, Netherlands Institute for Sea Research (NIOZ), 1790 AB Den Burg, Texel, P.O. Box 59, Netherlands</t>
  </si>
  <si>
    <t>Sclerotic outer seed coat layers (testae) of three fossil and two extant water plant species were analyzed using scanning electron and light microscopy in addition to Curie-point pyrolysis, solid state 13C NMR, and CuO oxidation. Comparison between the chemical results from the fossil and extant samples reveals that the original resistant constituents in the sclerotic testae are native lignin-celluloses which are transformed to polyphenol macromolecules recognized in the fossil samples. The combination of microscopic and chemical data provides new insights regarding the early diagenetic processes by which lignin-cellulose-containing plant remains may have been transformed. In particular, the unaltered morphology in combination with major chemical modifications is used as the basis to postulate the timing and nature of lignin transformations. The combination of pyrolysis, solid state 13C NMR, and CuO oxidation is shown to be a powerful tool to characterize the chemical structure of testae of fossil and extant water plants. © 1994.</t>
  </si>
  <si>
    <t>diagenesis; microscopic characterization; outer seed coat; water plant</t>
  </si>
  <si>
    <t>2-s2.0-0028595073</t>
  </si>
  <si>
    <t>Rovira P.; Vallejo V.Ramón</t>
  </si>
  <si>
    <t>Rovira, Pere (7004514758); Vallejo, V.Ramón (6603663053)</t>
  </si>
  <si>
    <t>7004514758; 6603663053</t>
  </si>
  <si>
    <t>Labile and recalcitrant pools of carbon and nitrogen in organic matter decomposing at different depths in soil: An acid hydrolysis approach</t>
  </si>
  <si>
    <t>https://www.scopus.com/inward/record.uri?eid=2-s2.0-0036236022&amp;doi=10.1016%2fS0016-7061%2801%2900143-4&amp;partnerID=40&amp;md5=33334a2500c7b97de3d877b4c4dd93f1</t>
  </si>
  <si>
    <t>Departament de Biologia Vegetal, Facultat de Biologia, Universitat de Barcelona, 08028 Barcelona, Diagonal 645, Spain; CEAM, Parc Tecnològic, 46980 Paterna, València, Charles Darwin 14, Spain</t>
  </si>
  <si>
    <t>Rovira P., Departament de Biologia Vegetal, Facultat de Biologia, Universitat de Barcelona, 08028 Barcelona, Diagonal 645, Spain; Vallejo V.Ramón, Departament de Biologia Vegetal, Facultat de Biologia, Universitat de Barcelona, 08028 Barcelona, Diagonal 645, Spain, CEAM, Parc Tecnològic, 46980 Paterna, València, Charles Darwin 14, Spain</t>
  </si>
  <si>
    <t>The quality of soil organic matter (OM) depends on its distribution among labile and recalcitrant pools and the quality of each pool considered. OM quality is assumed to decrease as decomposition proceeds, but to verify this assumption it is necessary to define quality in operative terms. Here we study the change in OM quality during decomposition of mixtures of four plant materials (Medicago sativa whole ground plants, and ground litter of Eucalyptus globulus, Quercus ilex and Pinus halepensis) with a mineral red earth, incubated at different depths (5, 20, and 40 cm) for 2 years. OM quality was evaluated from acid hydrolysis, considering three pools: (a) Labile Pool I, obtained by hydrolysis with 5 N H2SO4 at 105°C for 30 min; (b) Labile Pool II, obtained by hydrolysis with 26 N H2SO4 at room temperature overnight, then with 2 N H2SO4 at 105°C for 3 h; and (c) Recalcitrant Pool, the unhydrolyzed residue. In agreement with previously published results, the recalcitrant C/total OC (RIc), and recalcitrant N/total N (RIN) ratios are regarded as indicators of global OC and N quality. In addition, in Labile Pools I and II, the ratio carbohydrate C/polyphenol C is used as indicator of OC quality. The main findings obtained by applying this approach can be summarized as follows: (1) In undecomposed plant materials, initial RIC ranged from 25% to 60% (Medicago and Pinus mixtures, at extreme values). Throughout decomposition, RIC values increased strongly (Medicago mixtures), slightly (Eucalyptus), or were roughly maintained (Quercus and Pinus), suggesting that strong decreases in OC quality occur only for easily decomposable plant materials. (2) Initial RIN values were between 15% and 30%, i.e., much lower than RIC ones. In contrast with the behaviour of RIC, the RIN values strongly increased in all cases, or, in other words, N quality clearly decreased for all plant materials, owing not only to a lower mineralization of the recalcitrant N, but also to a net incorporation of N to this pool. The amount of incorporated N is significantly related to the initial lignin content of the incubated plant material. Such incorporation seems to occur during wet periods; in contrast, its relationship with temperature was hardly detectable. No similar phenomenon was detected for recalcitrant C. (3) The 13C-CPMAS-NMR spectra of the recalcitrant pool showed prominent peaks in the 0-45 ppm region, which corresponds to the alkyl C and accounts for up to 50% of the total unhydrolyzable C in Quercus mixtures. In contrast, the aromatic zone, 110-160 ppm, was poorly apparent. These features were maintained more or less intact during the 2 years of field incubation, and suggest that lipidic polymers represent a substantial part of the recalcitrant pool. (4) Throughout the decomposition process, the ratio Labile Pool II/Labile Pools I+II decreased for carbohydrates, and increased for phenolic compounds. The use of these ratios is suggested to evaluate the degree of decomposition of plant residues. In Labile Pool I the ratio carbohydrate C/polyphenol C remained the same, whereas for Labile Pool II this ratio decreased strongly, suggesting that the changes in quality may be restricted to a single pool. (5) Samples incubated in upper horizons (5-cm depth) were subjected to a much drier pedoclimate than those incubated at deep layers (20 and 40 cm), resulting in a slower mineralization of both the labile and the recalcitrant pools of C and N. Nevertheless, on a mineralized OC basis, most indicators of quality did not differ statistically between depths. Hence, the drought in the upper horizon retarded the decomposition, but did not result in a different biochemical evolution. Because of its simplicity, chemical fractionation into three pools is a useful approach to characterize biochemical changes in C and N quality during plant residue decomposition. © 2002 Elsevier Science B.V. All rights reserved.</t>
  </si>
  <si>
    <t>Carbohydrates; Decomposition; Labile C; Labile N; Lignin; Polyphenolics; Recalcitrant C; Recalcitrant N; Soil depth</t>
  </si>
  <si>
    <t>Eucalyptus; Eucalyptus globulus; Ilex; Medicago; Medicago sativa; Pinus halepensis; Quercus; Quercus ilex; decomposition; organic carbon; organic nitrogen; soil depth; soil organic matter</t>
  </si>
  <si>
    <t>2-s2.0-0036236022</t>
  </si>
  <si>
    <t>Kaiser K.; Guggenberger G.; Haumaier L.; Zech W.</t>
  </si>
  <si>
    <t>Kaiser, Klaus (35857332200); Guggenberger, Georg (7003982216); Haumaier, Ludwig (6701447427); Zech, Wolfgang (7005075046)</t>
  </si>
  <si>
    <t>35857332200; 7003982216; 6701447427; 7005075046</t>
  </si>
  <si>
    <t>Seasonal variations in the chemical composition of dissolved organic matter in organic forest floor layer leachates of old-growth Scots pine (Pinus sylvestris L.) and European beech (Fagus sylvatica L.) stands in northeastern Bavaria, Germany</t>
  </si>
  <si>
    <t>10.1023/A:1010694032121</t>
  </si>
  <si>
    <t>https://www.scopus.com/inward/record.uri?eid=2-s2.0-0034882558&amp;doi=10.1023%2fA%3a1010694032121&amp;partnerID=40&amp;md5=bf95b695b6cad72a9368e239dd4d26fe</t>
  </si>
  <si>
    <t>Institute of Soil Science and Soil Geography, University of Bayreuth, 95440 Bayreuth, Germany</t>
  </si>
  <si>
    <t>Kaiser K., Institute of Soil Science and Soil Geography, University of Bayreuth, 95440 Bayreuth, Germany; Guggenberger G., Institute of Soil Science and Soil Geography, University of Bayreuth, 95440 Bayreuth, Germany; Haumaier L., Institute of Soil Science and Soil Geography, University of Bayreuth, 95440 Bayreuth, Germany; Zech W., Institute of Soil Science and Soil Geography, University of Bayreuth, 95440 Bayreuth, Germany</t>
  </si>
  <si>
    <t>Organic matter dissolved in the percolation water of forest soils contributes largely to element cycling and transport of natural and anthropogenic compounds. The way and extent to which these processes are affected depends on the amount and the chemical composition of soluble organic matter. Because the amount of soluble organic matter varies seasonally with changes in the microbial activity in soil, it seems reasonable to assume that there may be also seasonal changes in the chemical composition of dissolved organic matter. We examined dissolved organic matter in the seepage waters of organic forest floor layers over a 27-month period (1997-1999) in two forest ecosystems, a 160-year-old Scots pine (Pinus sylvestris L.) stand and a 90-year-old European beech (Fagus sylvatica L.) forest. The forest floor leachates were analysed for bulk dissolved organic C, C in hydrophilic and hydrophobic dissolved organic matter fractions, lignin-derived phenols (CuO oxidation), hydrolysable neutral carbohydrates and uronic acids, hydrolysable amino sugars, and stable carbon isotope composition. In addition, we studied the samples by use of liquid-state 13C-nuclear magnetic resonance (NMR) spectroscopy. For both investigated forest sites we found that the dissolved organic carbon concentrations in forest floor leachates were largest during summer. They peaked after rain storms following short dry periods (106-145 mg dissolved organic C 1-1). The proportions of C in the hydrophilic fractions were largest in winter and spring whereas in summer and autumn more C was found in the hydrophobic fraction. According to liquid-state 13C-NMR spectroscopy, summer and autumn samples had larger abundances of aromatic and aliphatic structures as well as larger proportions of carboxyl groups whereas the winter and spring samples were dominated by resonances indicating carbohydrates. Wet-chemical analyses confirmed these results. Winter and spring samples were rich in neutral carbohydrates and amino sugars. The summer and autumn samples contained more lignin-derived phenols which were also stronger oxidised than those in the winter and spring samples. Seasonal changes of δ13C values were found to reflect the changes in the chemical composition of dissolved organic matter. Most negative values occurred when isotopically light lignin-derived compounds were abundant and less negative values when carbohydrates predominated. The different vegetation, age of the stands, and underlying mineral soils resulted in different concentrations of dissolved organic carbon and in differences in the distribution between hydrophobic and hydrophilic organic carbon. Despite of this, the results suggest that the trends in temporal variations in the composition of dissolved organic matter in forest floor seepage water were remarkably similar for both sites. Dissolved organic matter in winter and spring seems to be mainly controlled by leaching of fresh disrupted biomass debris with a large contribution of bacterial and fungal-derived carbohydrates and amino sugars. Dissolved organic matter leached from the forest floor in summer and autumn is controlled by the decomposition processes in the forest floor resulting in the production of strongly oxidised, water-soluble aromatic and aliphatic compounds. The chemical composition of dissolved organic matter in forest floor seepage water in winter and spring indicates larger mobility, larger biodegradability, and less interaction with metals and organic pollutants than that released during summer and autumn. Thus, the impact of dissolved organic matter on transport processes may vary throughout the year due to changes in its composition.</t>
  </si>
  <si>
    <t>Amino sugars; Dissolved organic carbon; Lignin decomposition products; Liquid-state &lt;sup&gt;13&lt;/sup&gt;C NMR; Neutral and acidic carbohydrates; Seasonal variations; XAD-8 fractionation; δ&lt;sup&gt;13&lt;/sup&gt;C values</t>
  </si>
  <si>
    <t>carbon 13; carbon isotope; carbon utilization; chemical and physical properties; chemical composition; dissolved organic matter; ecosystem; forest soil; Germany; lignin; microbial activity; nuclear magnetic resonance imaging; rural area; seasonal variation; soil percolation; storm water; uronic acid; Germany; Bacteria (microorganisms); Fagus; Fagus sylvatica; Pinus sylvestris; chemical composition; dissolved organic matter; forest soil; leachate; seasonal variation</t>
  </si>
  <si>
    <t>2-s2.0-0034882558</t>
  </si>
  <si>
    <t>Wershaw R.L.; Leenheer J.A.; Kennedy K.R.; Noyes T.I.</t>
  </si>
  <si>
    <t>Wershaw, Robert L. (7004200525); Leenheer, Jerry A. (7003276183); Kennedy, Kay R. (7202741169); Noyes, Ted I. (6603403759)</t>
  </si>
  <si>
    <t>7004200525; 7003276183; 7202741169; 6603403759</t>
  </si>
  <si>
    <t>Use of 13C NMR and ftir for elucidation of degradation pathways during natural litter decomposition and composting I. early stage leaf degradation</t>
  </si>
  <si>
    <t>10.1097/00010694-199610000-00004</t>
  </si>
  <si>
    <t>https://www.scopus.com/inward/record.uri?eid=2-s2.0-0030303211&amp;doi=10.1097%2f00010694-199610000-00004&amp;partnerID=40&amp;md5=0c7d78b7588d6a04a3b5d36e8fc2125d</t>
  </si>
  <si>
    <t>U.S. Geological Survey, Federal Center, Denver, CO 80225, United States; MS 408, Box 25046, Federal Center, Denver, CO 80225-0046, United States</t>
  </si>
  <si>
    <t>Wershaw R.L., U.S. Geological Survey, Federal Center, Denver, CO 80225, United States, MS 408, Box 25046, Federal Center, Denver, CO 80225-0046, United States; Leenheer J.A., U.S. Geological Survey, Federal Center, Denver, CO 80225, United States; Kennedy K.R., U.S. Geological Survey, Federal Center, Denver, CO 80225, United States; Noyes T.I., U.S. Geological Survey, Federal Center, Denver, CO 80225, United States</t>
  </si>
  <si>
    <t>Oxidative degradation of plant tissue leads to the formation of natural dissolved organic carbon (DOC) and humus. Infrared (IR) and 13C nuclear magnetic resonance (NMR) spectrometry have been used to elucidate the chemical reactions of the early stages of degradation that give rise to DOC derived from litter and compost. The results of this study indicate that oxidation of the lignin components of plant tissue follows the sequence of O-demethylation, and hydroxylation followed by ring-fission, chain-shortening, and oxidative removal of substituents. Oxidative ring-fission leads to the formation of carboxylic acid groups on the cleaved ends of the rings and, in the process, transforms phenolic groups into aliphatic alcoholic groups. The carbohydrate components are broken down into aliphatic hydroxy acids and aliphatic alcohols.</t>
  </si>
  <si>
    <t>carbon cycle; degradation; leaf degradation; litter decomposition; plant tissue</t>
  </si>
  <si>
    <t>2-s2.0-0030303211</t>
  </si>
  <si>
    <t>Leifeld J.; Kögel-Knabner I.</t>
  </si>
  <si>
    <t>Leifeld, Jens (55943946300); Kögel-Knabner, Ingrid (7004944025)</t>
  </si>
  <si>
    <t>55943946300; 7004944025</t>
  </si>
  <si>
    <t>Soil organic matter fractions as early indicators for carbon stock changes under different land-use?</t>
  </si>
  <si>
    <t>10.1016/j.geoderma.2004.04.009</t>
  </si>
  <si>
    <t>https://www.scopus.com/inward/record.uri?eid=2-s2.0-9344256020&amp;doi=10.1016%2fj.geoderma.2004.04.009&amp;partnerID=40&amp;md5=5a1cc13f1082db7e2eb43559e22c157a</t>
  </si>
  <si>
    <t>Lehrstuhl für Bodenkunde, Wissenschaftszentrum W., Landnutzung Umwelt, TU D-85350 F., München, Germany; Agroscope FAL Reckenholz, Swiss Fed. Res. Stn. Agroecology A., CH-8046, Zürich, Switzerland</t>
  </si>
  <si>
    <t>Leifeld J., Lehrstuhl für Bodenkunde, Wissenschaftszentrum W., Landnutzung Umwelt, TU D-85350 F., München, Germany, Agroscope FAL Reckenholz, Swiss Fed. Res. Stn. Agroecology A., CH-8046, Zürich, Switzerland; Kögel-Knabner I., Lehrstuhl für Bodenkunde, Wissenschaftszentrum W., Landnutzung Umwelt, TU D-85350 F., München, Germany</t>
  </si>
  <si>
    <t>With respect to carbon sequestration in soil, attempts have been made to identify soil organic matter (SOM) fractions that respond more rapidly to changes in land-use than bulk SOM, which could thus serve as early indicators for the overall stock change. We used a combination of physical fractionation (size and density separation) and chemical characterisation (C-to-N ratios, CuO lignin signature, 13C NMR spectroscopy) to identify sensitive SOM fractions in an agricultural system with sandy dystric cambisols in Bavaria, Germany, 7 years after a land-use change. Land-use types included long-term arable land and grassland, and conversion from one system to the other. Soil carbon and nitrogen contents in 0-3 cm increased from 14 to 39 mg organic carbon g-1 soil, and from 1.7 to 3.9 mg nitrogen g-1 soil in the following order: permanent arable, conversion grassland to arable, conversion arable to grassland, and permanent grassland. Wet sieving and ultrasonic dispersion with 22 J ml-1 released &lt;5% and 60% to 80%, respectively, of the amount of particles &gt;20 μm relative to complete dispersion. The most sensitive fraction, with respect to land-use, was SOM in the fraction &gt;20 μm not released after sequential wet sieving and ultrasonic dispersion. In contrast, the proportion of free light (wet sieving, density &lt;1.8 g cm-3) and occluded light (ultrasonic dispersion with 22 J ml-1, &lt;1.8 g cm-3) particulate organic matter (POM) showed no clear response to land-use. The structural composition of POM indicated its vegetation origin with a selective enrichment of lignin and a loss of O-alkyl C relative to its plant precursors. Decomposition of the occluded light POM was only slightly advanced relative to the free light POM. In mineral fractions &lt;20 μm, SOM was significantly more transformed than in the coarse fractions, as shown by NMR spectroscopy; however, it revealed no specific land-use pattern. An exception to this was the proportion of O-alkyl C in the clay fraction, which increased with SOC content. Ratios of alkyl to O-alkyl C in mineral fractions &lt;20 μm differentiated samples gave a better differentiation of samples than the C-to-N ratios. We conclude that neither free nor occluded light POM are appropriate early indicators for changes in land-use at the investigated sites; however, total SOM, its distribution with depth, and SOM allocated in stable aggregates &gt;20 μm were more sensitive. © 2004 Elsevier B.V. All rights reserved.</t>
  </si>
  <si>
    <t>Indicators; Land-use change; Light fraction; Lignin; NMR; Particulate organic matter</t>
  </si>
  <si>
    <t>Bavaria; Central Europe; Eastern Hemisphere; Eurasia; Europe; Germany; World; Viscum; Viscum album; Carbon; Land use; Nuclear magnetic resonance spectroscopy; Particles (particulate matter); Ultrasonic dispersion; land use; organic carbon; particulate organic matter; soil organic matter; Particulate organic matter (POM); Soil organic matter (SOM); Organic minerals</t>
  </si>
  <si>
    <t>2-s2.0-9344256020</t>
  </si>
  <si>
    <t>Jalota R.; Dalal R.; Harms B.; Page K.; Mathers N.; Wang W.</t>
  </si>
  <si>
    <t>Jalota, R. (8902360000); Dalal, R. (7005634147); Harms, B. (9742756400); Page, K. (7102901754); Mathers, N. (7005091646); Wang, W. (55631643100)</t>
  </si>
  <si>
    <t>8902360000; 7005634147; 9742756400; 7102901754; 7005091646; 55631643100</t>
  </si>
  <si>
    <t>Effects of litter and fine root composition on their decomposition in a rhodic paleustalf under different land uses</t>
  </si>
  <si>
    <t>https://www.scopus.com/inward/record.uri?eid=2-s2.0-33745444963&amp;doi=10.1080%2f00103620600767108&amp;partnerID=40&amp;md5=10b0a1931d32c8aab8ac59dd89558d4f</t>
  </si>
  <si>
    <t>CRC for Greenhouse Accounting, Department of Natural Resources and Mines, Indooroopilly, QLD, Australia; University of Queensland, Brisbane, QLD, Australia; CRC for Greenhouse Accounting, Department of Natural Resources and Mines, Indooroopilly, QLD 4068, Australia</t>
  </si>
  <si>
    <t>Jalota R., CRC for Greenhouse Accounting, Department of Natural Resources and Mines, Indooroopilly, QLD, Australia; Dalal R., CRC for Greenhouse Accounting, Department of Natural Resources and Mines, Indooroopilly, QLD, Australia, CRC for Greenhouse Accounting, Department of Natural Resources and Mines, Indooroopilly, QLD 4068, Australia; Harms B., CRC for Greenhouse Accounting, Department of Natural Resources and Mines, Indooroopilly, QLD, Australia; Page K., University of Queensland, Brisbane, QLD, Australia; Mathers N., CRC for Greenhouse Accounting, Department of Natural Resources and Mines, Indooroopilly, QLD, Australia; Wang W., CRC for Greenhouse Accounting, Department of Natural Resources and Mines, Indooroopilly, QLD, Australia</t>
  </si>
  <si>
    <t>Plant litter and fine roots are important in maintaining soil organic carbon (C) levels as well as for nutrient cycling. The decomposition of surface-placed litter and fine roots of wheat ( Triticum aestivum ), lucerne ( Medicago sativa ), buffel grass ( Cenchrus ciliaris ), and mulga ( Acacia aneura ), placed at 10-cm and 30-cm depths, was studied in the field in a Rhodic Paleustalf. After 2 years, ≤10% of wheat and lucerne roots and ≥60% of mulga roots and twigs remained undecomposed. The rate of decomposition varied from 4.2 year -1 for wheat roots to 0.22 year -1 for mulga twigs, which was significantly correlated with the lignin concentration of both tops and roots. Aryl+O-aryl C concentration, as measured by 13 C nuclear magnetic resonance spectroscopy, was also significantly correlated with the decomposition parameters, although with a lower R 2 value than the lignin concentration. Thus, lignin concentration provides a good predictor of litter and fine root decomposition in the field. Copyright © Taylor &amp; Francis Group, LLC.</t>
  </si>
  <si>
    <t>Aryl C; Biomass loss; Buffel grass; Lignin; Lucerne; Mulga; O-aryl C; Plant decomposition; Wheat</t>
  </si>
  <si>
    <t>Acacia; Acacia aneura; Cenchrus; Cenchrus ciliaris; Medicago sativa; Triticum aestivum; carbon cycle; decomposition; litter; soil organic matter</t>
  </si>
  <si>
    <t>2-s2.0-33745444963</t>
  </si>
  <si>
    <t>Jung A.; Berlin P.</t>
  </si>
  <si>
    <t>Jung, A. (58425840500); Berlin, P. (7003744441)</t>
  </si>
  <si>
    <t>58425840500; 7003744441</t>
  </si>
  <si>
    <t>New water-soluble and film-forming aminocellulose tosylates as enzyme support matrices with Cu2+-chelating properties</t>
  </si>
  <si>
    <t>10.1023/B:CELL.0000049351.44348.30</t>
  </si>
  <si>
    <t>https://www.scopus.com/inward/record.uri?eid=2-s2.0-9444286949&amp;doi=10.1023%2fB%3aCELL.0000049351.44348.30&amp;partnerID=40&amp;md5=7dcd530b5634b08425d964b14d7dfc16</t>
  </si>
  <si>
    <t>Forschungszentrum Juelich GmbH, D-52425 Juelich, Germany</t>
  </si>
  <si>
    <t>Jung A., Forschungszentrum Juelich GmbH, D-52425 Juelich, Germany; Berlin P., Forschungszentrum Juelich GmbH, D-52425 Juelich, Germany</t>
  </si>
  <si>
    <t>Within the framework of our studies on enzyme-compatible support matrix structures, we succeeded in making further derivatives of the new aminocellulose type 'P-CH2-NH-(X)-NH2' (P = cellulose); (X) = -(CH2)2-(EDA), -(CH2)2-NH-(CH2)2- (DETA), -(CH2)3-NH-(CH2)3-; (DPTA), -(CH2)2-NH-(CH2)2 -NH-(CH2)2- (TETA) accessible by nucleophilic substitution reaction with ethylenediamine (EDA) and selected oligoamines starting from 6(2)-O-tosylcellulose tosylate (DStosylate = 0.8). The 13C-NMR data show that the EDA and oligoamine residues are at C6 of the anhydroglucose unit (AGU) and that OH and tosylate are also (partially) present at C6. OH and partially tosylate are at C2/C3. All the synthesized aminocellulose tosylates were soluble in water and formed transparent films from their solutions. The aminocellulose tosylate solutions and the films prepared from them formed blue-coloured chelate complexes with Cu2+ ions, whose absorption maxima at wavelengths in the VIS region were located similarly to those of the Cu2+ chelate complexes with EDA and with the oligoamines. AFM investigations have shown that the aminocellulose films, depending on structural and environment-induced factors influencing e.g. SiO2 polymer films, exhibit 'flat' topographies (&lt;1 nm), and on protonated NH2 polymer films, such as aminopropyl-functionalized polysiloxane films, 'nanostructured' topographies of derivative-dependent shape and nanostructure size as film supports in the form of 'nanotubes'. The aminocellulose films could be covalently coupled with glucose oxidase enzyme by various known and novel bifunctional reactions via NH2-reactive compounds. In this connection, it was confirmed again that the immobilized enzyme parameters, such as enzyme activity/area and KM value, can be changed by the interplay of aminocellulose film, coupling structure and enzyme protein in the sense of an application-relevant optimization. © Springer 2005.</t>
  </si>
  <si>
    <t>Aminocellulose derivatives; Atomic force microscopy; Enzyme coupling; Thin films</t>
  </si>
  <si>
    <t>Amines; Cellulose; Chemical Analysis; Enzymes; Solubility; Solutions; Thin Films; Cellulose; Chemical analysis; Derivatives; Enzymes; Nanostructured materials; Solubility; Solutions; Thin films; cellulose; film; Chelating properties; Chemical complexes; Matrix structures; Wavelength; Amines</t>
  </si>
  <si>
    <t>2-s2.0-9444286949</t>
  </si>
  <si>
    <t>Vignon M.R.; Heux L.; Malainine M.-E.; Mahrouz M.</t>
  </si>
  <si>
    <t>Vignon, M.R. (7006846886); Heux, L. (6701323024); Malainine, M.-E. (7801547496); Mahrouz, M. (6701659602)</t>
  </si>
  <si>
    <t>7006846886; 6701323024; 7801547496; 6701659602</t>
  </si>
  <si>
    <t>Arabinan-cellulose composite in Opuntia ficus-indica prickly pear spines</t>
  </si>
  <si>
    <t>10.1016/j.carres.2003.09.023</t>
  </si>
  <si>
    <t>https://www.scopus.com/inward/record.uri?eid=2-s2.0-0344196884&amp;doi=10.1016%2fj.carres.2003.09.023&amp;partnerID=40&amp;md5=61e1abd3ae985a5d22c2050700ddd102</t>
  </si>
  <si>
    <t>Ctr. Rech. Sur Les Macromolec. Veg., Université Joseph Fourier, 38041 Grenoble Cedex 9, BP 53, France; U. de Chimie Agroalimentaire, Lab. de Chim. Organique Appl., Université Cadi Ayyad, 40001 Marrakech, BP 2390, Morocco</t>
  </si>
  <si>
    <t>Vignon M.R., Ctr. Rech. Sur Les Macromolec. Veg., Université Joseph Fourier, 38041 Grenoble Cedex 9, BP 53, France; Heux L., Ctr. Rech. Sur Les Macromolec. Veg., Université Joseph Fourier, 38041 Grenoble Cedex 9, BP 53, France; Malainine M.-E., Ctr. Rech. Sur Les Macromolec. Veg., Université Joseph Fourier, 38041 Grenoble Cedex 9, BP 53, France, U. de Chimie Agroalimentaire, Lab. de Chim. Organique Appl., Université Cadi Ayyad, 40001 Marrakech, BP 2390, Morocco; Mahrouz M., U. de Chimie Agroalimentaire, Lab. de Chim. Organique Appl., Université Cadi Ayyad, 40001 Marrakech, BP 2390, Morocco</t>
  </si>
  <si>
    <t>The ultrastructure of the spines decorating the cladodes of the cactus Opuntia ficus-indica was investigated by optical microscopy, scanning and transmission electron microscopy, wide angle X-ray, and solid state 13C NMR analyses. Each spine consisted of a compact parallel arrangement of slender cellulosic fibers (0.4mm in length and 6-10μm in diameter) with small lumens. The fibers were disencrusted by alkali and sodium chlorite bleaching, yielding a remarkable arabinan-cellulose (1:1) product. X-ray fiber diagrams of the spines before and after purification confirmed the presence of crystalline cellulose domains with molecular axis parallel to the spine axis. CP-MAS 13C T1 NMR data showed a strong interaction at a nanometric level of a fraction of the arabinan and the cellulose crystalline domains. By sequential hydrothermal extractions, followed by a trifluoroacetic acid treatment, a relatively pure cellulose was isolated while the extracted fibers became fibrillated into slender microfibrils having no more than 4-6nm diameter. The hydrothermal extract yielded the α-L-arabinofuranan consisting of a chain of (1→5)-linked L-arabinosyl residues with branching either at C-2 or C-3 or at both C-2 and C-3. Taken together, these observations suggest that the bulk of the spine fibers consists of an intimate composite of cellulose microfibrils embedded in an arabinan matrix. © 2003 Elsevier Ltd. All rights reserved.</t>
  </si>
  <si>
    <t>&lt;sup&gt;13&lt;/sup&gt;C CP-MAS NMR; Arabinan; Cactus spine; Cellulose; Microscopy; Opuntia ficus-indica; Ultrastructure</t>
  </si>
  <si>
    <t>Cactaceae; Opuntia; Opuntia ficus-indica; Pyrus communis; Acetic acid; Bleaching; Crystalline materials; Extraction; Hydrothermal synthesis; Nuclear magnetic resonance spectroscopy; Optical microscopy; Sodium compounds; Transmission electron microscopy; alpha arabinofuranan; arabinan; arabinose derivative; cellulose; furan derivative; trifluoroacetic acid; unclassified drug; Microfibrils; Ultrastructures; article; bleaching; carbon nuclear magnetic resonance; chemical analysis; complex formation; controlled study; drug structure; medicinal plant; microscopy; nonhuman; Opuntia ficus indica; plant fiber; plant spine; priority journal; purification; scanning transmission electron microscopy; structure analysis; X ray analysis; Cellulose</t>
  </si>
  <si>
    <t>2-s2.0-0344196884</t>
  </si>
  <si>
    <t>Gauthier A.; Derenne S.; Dupont L.; Guillon E.; Largeau C.; Dumonceau J.; Aplincourt M.</t>
  </si>
  <si>
    <t>Gauthier, A. (36851442900); Derenne, S. (7004564966); Dupont, Laurent (56517711800); Guillon, E. (7003357135); Largeau, C. (7005515444); Dumonceau, J. (7003996799); Aplincourt, M. (6604065936)</t>
  </si>
  <si>
    <t>36851442900; 7004564966; 56517711800; 7003357135; 7005515444; 7003996799; 6604065936</t>
  </si>
  <si>
    <t>Characterization and comparison of two ligno-cellulosic substrates by 13C CP/MAS NMR, XPS, conventional pyrolysis and thermochemolysis</t>
  </si>
  <si>
    <t>Analytical and Bioanalytical Chemistry</t>
  </si>
  <si>
    <t>10.1007/s00216-002-1371-2</t>
  </si>
  <si>
    <t>https://www.scopus.com/inward/record.uri?eid=2-s2.0-0036041668&amp;doi=10.1007%2fs00216-002-1371-2&amp;partnerID=40&amp;md5=0b39f1ee8b90bc6ac410812156c4b993</t>
  </si>
  <si>
    <t>Grp. de Rech. en Chimie Inorganique, Univ. de Reims Champagne-Ardenne, 51687 Reims Cedex 2, BP 1039, France</t>
  </si>
  <si>
    <t>Gauthier A., Grp. de Rech. en Chimie Inorganique, Univ. de Reims Champagne-Ardenne, 51687 Reims Cedex 2, BP 1039, France; Derenne S., Grp. de Rech. en Chimie Inorganique, Univ. de Reims Champagne-Ardenne, 51687 Reims Cedex 2, BP 1039, France; Dupont L., Grp. de Rech. en Chimie Inorganique, Univ. de Reims Champagne-Ardenne, 51687 Reims Cedex 2, BP 1039, France; Guillon E., Grp. de Rech. en Chimie Inorganique, Univ. de Reims Champagne-Ardenne, 51687 Reims Cedex 2, BP 1039, France; Largeau C., Grp. de Rech. en Chimie Inorganique, Univ. de Reims Champagne-Ardenne, 51687 Reims Cedex 2, BP 1039, France; Dumonceau J., Grp. de Rech. en Chimie Inorganique, Univ. de Reims Champagne-Ardenne, 51687 Reims Cedex 2, BP 1039, France; Aplincourt M., Grp. de Rech. en Chimie Inorganique, Univ. de Reims Champagne-Ardenne, 51687 Reims Cedex 2, BP 1039, France</t>
  </si>
  <si>
    <t>Ligno-cellulosic substrates (LCSs) isolated from wheat straw and bran exhibit high complexing capacities and may have important applications for metal removal from industrial effluents. These two LCSs were examined in the present work by spectroscopic and pyrolytic methods (solid state cross polarization magic angle spinning (CP/MAS) 13C NMR, XPS, conventional Curie pyrolysis (Cupy)/GC/MS, and TMAH thermochemolysis/GC/MS). This combined study highlighted the limitation of some of the above methods when applied to ligno-cellulosic materials and the resulting biases and the usefulness of TMAH thermochemolysis. A large difference in composition was observed between bran- and straw-LCS due to a much higher contribution of alkyl moieties in the former. These moieties correspond to fatty acids esterified to the ligno-cellulosic macromolecular structure and such carboxylic functions should play an important role for metal complexation.</t>
  </si>
  <si>
    <t>CuPy/GC/MS; Ligno-cellulosic materials; Solid state CP/MAS &lt;sup&gt;13&lt;/sup&gt;C NMR; TMAH pyrolysis, thermochemolysis; Wheat Bran; Wheat Straw; XPS</t>
  </si>
  <si>
    <t>Triticum aestivum; Cellulose; Composition; Effluents; Fatty acids; Pyrolysis; alkyl group; carboxyl group; cellulose derivative; fatty acid ester; metal complex; chemical analysis; chemical composition; chemical structure; comparative study; complex formation; conference paper; esterification; nuclear magnetic resonance spectroscopy; pyrolysis; spectroscopy; thermal analysis; Thermochemolysis; Chemical analysis</t>
  </si>
  <si>
    <t>2-s2.0-0036041668</t>
  </si>
  <si>
    <t>Guggenberger G.; Zech W.; Schulten H.-R.</t>
  </si>
  <si>
    <t>Guggenberger, Georg (7003982216); Zech, Wolfgang (7005075046); Schulten, Hans-Rolf (7101759605)</t>
  </si>
  <si>
    <t>7003982216; 7005075046; 7101759605</t>
  </si>
  <si>
    <t>Formation and mobilization pathways of dissolved organic matter: evidence from chemical structural studies of organic matter fractions in acid forest floor solutions</t>
  </si>
  <si>
    <t>10.1016/0146-6380(94)90087-6</t>
  </si>
  <si>
    <t>https://www.scopus.com/inward/record.uri?eid=2-s2.0-0028180328&amp;doi=10.1016%2f0146-6380%2894%2990087-6&amp;partnerID=40&amp;md5=143f52859a5337825763fedd562685e4</t>
  </si>
  <si>
    <t>Department of Soil Science and Soil Geography, University of Bayreuth, 95440 Bayreuth, Germany; Fachhochschule Fresenius, Department of Trace Analysis, 65193 Wiesbaden, Dambachtal 20, Germany</t>
  </si>
  <si>
    <t>Guggenberger G., Department of Soil Science and Soil Geography, University of Bayreuth, 95440 Bayreuth, Germany; Zech W., Department of Soil Science and Soil Geography, University of Bayreuth, 95440 Bayreuth, Germany; Schulten H.-R., Fachhochschule Fresenius, Department of Trace Analysis, 65193 Wiesbaden, Dambachtal 20, Germany</t>
  </si>
  <si>
    <t>Dissolved organic matter (DOM) is well recognized to influence the geochemistry of ecosystems. This study was conducted to determine the pathways of DOC mobilization in the forest floor of coniferous forests. DOM from the forest floor of two acid forest soils in the Fichtelgebirge (Germany) was fractionated into hydrophobic acids and neutrals, and hydrophilic acids and neutrals. Carbon distribution at both sites was similar: 53 and 52% hydrophobic acids, 23 and 22% hydrophilic acids, 10 and 11% hydrophobic neutrals, and 7 and 8% hydrophilic neutrals, respectively. Structural composition of the DOM fractions was determined using chemical degradation, FT-IR and 13C NMR spectroscopy, as well as pyrolysis-field ionization mass spectrometry. Results indicate different chemical composition of the DOM fractions within each site. Hydrophobic acids show high concentrations of carboxyl and hydroxyl groups, and a high ratio of vanillic acid to vanillin (ca 1.0), both indicating a high degree of biodegradation of plant-derived compounds. Carbohydrates are covalently bound to apolar moieties and from carbohydrate composition a lignocellulose nature of the hydrophobic acid fraction is suggested. Hydrophilic acids can be differentiated from the hydrophobic acids by their higher degree of oxidative biodegradation. The hydrophilic acid fraction also exhibits a higher ratio of microbially released polysaccharides versus plant-derived polysaccharides. Hydrophobic neutrals show the closest relationships to the refractory soil humin, with less degraded dimeric 'condensed' lignin subunits and relatively high contents of non-carbohydrate aliphatics. Hydrophilic neutrals are enriched in carbohydrates mobilized by enzymatic cellulose and hemicellulose breakdown, as well as from microbial origin. We conclude that DOM release into forest floor solution is related to microbial activity by oxidative degradation of plant-derived organic matter (e.g. water-soluble lignin and lignocellulose fragments) and by production of microbial metabolites (e.g. polysaccharides). Overall evidence suggests that hydrophobic acids (i) represent intermediates in organic matter decomposition, which can be further degraded to hydrophilic acids and CO2, and (ii) are precursors of humic substances in illuvial horizons after precipitation/adsorption. © 1994.</t>
  </si>
  <si>
    <t>chemical characterization; dissolved organic matter; DOM fractionation; DOM mobilization; forest floor; microbial organic matter degradation; pyrolysis-field ionization mass spectrometry</t>
  </si>
  <si>
    <t>Germany, Fichtelgebrige; Biodegradation; Cellulose; Characterization; Fractionation; Lignin; Mass spectrometry; Metabolites; Organic acids; Pyrolysis; Structure (composition); Acid forest floor solutions; Dissolved organic matter (DOM); Microbial organic matter degradation; Pyrolysis field ionization mass spectrometry; decomposition; dissolved organic matter; forest floor; forest soil; humic substance; organic matter; Analytical geochemistry</t>
  </si>
  <si>
    <t>2-s2.0-0028180328</t>
  </si>
  <si>
    <t>Kumazawa Y.; Ohtsuka T.; Ninomiya D.; Seguro K.</t>
  </si>
  <si>
    <t>Kumazawa, Yoshiyuki (7006661082); Ohtsuka, Tomoko (7202751496); Ninomiya, Daiki (6506997729); Seguro, Katsuya (6701827738)</t>
  </si>
  <si>
    <t>7006661082; 7202751496; 6506997729; 6701827738</t>
  </si>
  <si>
    <t>Purification and calcium dependence of transglutaminases from sheep hair follicles</t>
  </si>
  <si>
    <t>10.1271/bbb.61.1086</t>
  </si>
  <si>
    <t>https://www.scopus.com/inward/record.uri?eid=2-s2.0-0031184030&amp;doi=10.1271%2fbbb.61.1086&amp;partnerID=40&amp;md5=501e2f09daa6ed6e953facdfe5948e0b</t>
  </si>
  <si>
    <t>Ajinomoto, Inc, Food Development &amp; Research Laboratories, Kawasaki-shi, 210, 1-1 Suzuki-cho, Kawasaki-ku, Kanagawa, Japan</t>
  </si>
  <si>
    <t>Kumazawa Y., Ajinomoto, Inc, Food Development &amp; Research Laboratories, Kawasaki-shi, 210, 1-1 Suzuki-cho, Kawasaki-ku, Kanagawa, Japan; Ohtsuka T., Ajinomoto, Inc, Food Development &amp; Research Laboratories, Kawasaki-shi, 210, 1-1 Suzuki-cho, Kawasaki-ku, Kanagawa, Japan; Ninomiya D., Ajinomoto, Inc, Food Development &amp; Research Laboratories, Kawasaki-shi, 210, 1-1 Suzuki-cho, Kawasaki-ku, Kanagawa, Japan; Seguro K., Ajinomoto, Inc, Food Development &amp; Research Laboratories, Kawasaki-shi, 210, 1-1 Suzuki-cho, Kawasaki-ku, Kanagawa, Japan</t>
  </si>
  <si>
    <t>GTP cyclohydrolase I (EC 3.5.4.16) has been purified for the first time from a higher plant, spinach leaves. The purified preparation appeared to be homogeneous on polyacrylamide gel electrophoresis. The molecular weight of this enzyme was estimated at 135,000 by gel filtration and the subunit molecular weight was estimated at 35,000 by SDS-PAGE. The latter method also suggested that this enzyme was composed of four identical subunits. The enzyme was stable to heat treatment at 50°C for 10min, and the activity was maintained for at least six months when stored at −30°C. The enzyme had an optimum pH of around 8.0 in Tris buffer. The Hill coefficient of the enzyme was calculated to be 2.2. The pI of the enzyme was measured as 5.1 by chromatofocusing. 1H- and 13C-NMR spectroscopic analyses of cell wall microfibril β-l,3-xylan from Caulerpa brachypus were performed in detail. The total assignment of all 1H- and 13C-NMR signals in the β-l,3-xylan was achieved by evaluating the 2D C-H COSY, DQF-COSY, and NOESY spectra. The results, including information on through-space interaction between the xylopyranose residues, were confirmed. The determination of the glycosidic linkages by NMR spectroscopic analyses agrees well with the results from a chemical analysis.he use of tissue fractions and cellulose-related compounds. The most active enzyme induced by the crude fiber fraction and Avicel was β-glucosidase, among the cell wall degrading enzymes tested. The β-glucosidase was very inducible in the strains with strong pathogenicity, and intensively degraded the fiber fraction made from apple fruit tissues. The same degradation of the cell wall fraction was demonstrated with the purified enzyme.To study the calcium sensitivity of sheep hair follicle transglutaminase, which was reportedly calcium-independent [H. W. Harding and G. E. Rogers, Biochemistry, 11, 2858–2863 (1972)], the enzyme was purified from a homogenate of merino sheep hair follicles and its calcium dependence was examined. As a result of purification, two types of transglutaminases (DEAE-unabsorbed and absorbed transglutaminase, DU-TG and DA-TG, respectively) were obtained. The molecular mass of DU-TG was 77 and 82kDa by SDS-PAGE and gel filtration, respectively, while that of DA-TG was 40 and 80 kDa. Each enzyme was obviously calcium dependent and contained (a) cysteine residue(s) in the active site, like other known mammalian transglutaminases. Maximum activation of DU-TG and DA-TG was observed at 1 and 0.1 mm CaCl2, respectively. © 1997, Taylor &amp; Francis Group, LLC. All rights reserved.</t>
  </si>
  <si>
    <t>Calcium-dependency; Purification; Sheep hair follicles; Transglutaminase</t>
  </si>
  <si>
    <t>Animals; Calcium; Caseins; Cross-Linking Reagents; Dipeptides; Enzyme Inhibitors; Hair Follicle; Hydrogen-Ion Concentration; Insulin; Male; Molecular Weight; Sheep; Temperature; Transglutaminases; calcium; casein; cross linking reagent; dipeptide; drug derivative; enzyme inhibitor; epsilon (gamma glutamyl) lysine; epsilon-(gamma-glutamyl)-lysine; insulin; protein glutamine gamma glutamyltransferase; animal; article; chemistry; drug effect; enzymology; hair follicle; isolation and purification; male; metabolism; molecular weight; pH; sheep; temperature</t>
  </si>
  <si>
    <t>2-s2.0-0031184030</t>
  </si>
  <si>
    <t>McDonald Armando G.; Clare Andrew B.; Meder A.Roger</t>
  </si>
  <si>
    <t>McDonald, Armando G. (7203088502); Clare, Andrew B. (7103367383); Meder, A.Roger (6603670530)</t>
  </si>
  <si>
    <t>7203088502; 7103367383; 6603670530</t>
  </si>
  <si>
    <t>Chemical characterization of the neutral water soluble components from radiata pine high temperature TMP fibre</t>
  </si>
  <si>
    <t>APPITA Annual General Conference</t>
  </si>
  <si>
    <t>https://www.scopus.com/inward/record.uri?eid=2-s2.0-0033297922&amp;partnerID=40&amp;md5=108c29af50f73801863cb4a223f188b3</t>
  </si>
  <si>
    <t>Forest Research, Rotorua, New Zealand</t>
  </si>
  <si>
    <t>McDonald Armando G., Forest Research, Rotorua, New Zealand; Clare Andrew B., Forest Research, Rotorua, New Zealand; Meder A.Roger, Forest Research, Rotorua, New Zealand</t>
  </si>
  <si>
    <t>During medium density fibreboard (MDF) production the chip preheating stage prior to refining has been shown to greatly influence the fibre properties and thus the resultant mechanical panel properties. The severity of preheating during fibre manufacture has been gauged by the extent of constituent solubilization, which can range between 3 and 10%. For this reason it was important to understand the nature of the water soluble components liberated from the wood fibre wall during high temperature thermomechanical pulping (TMP). A commercially sourced radiata pine (Pinus radiata) high temperature TMP pulp was examined. The water soluble extract was separated into neutral and acidic components by anion exchange chromatography. The neutral components were separated by molecular size using preparative gel permeation chromatography (GPC). The isolated GPC fractions were then chemically characterized by a combination of NMR spectroscopy, compositional analysis, sugar linkage analysis, and electrospray-mass spectrometry, (MS) techniques. Chemical analysis revealed that only the hemicelluloses (glucomannan, xylan, arabinan, and a galactan) were solubilized with no apparent liberation of cellulose. Two dimensional 1H/13C-NMR spectroscopy and electrospray-MS analyses confirmed that the glucomannan was naturally acetylated and predominately substituted at position 3 of the mannosyl residue.</t>
  </si>
  <si>
    <t>Chemical analysis; Extraction; Fractionation; Gel permeation chromatography; High temperature properties; Mass spectrometry; Nuclear magnetic resonance spectroscopy; Papermaking; Plants (botany); Thermomechanical pulping process; Anion exchange chromatography; Pinus radiata; Softboards; Paperboards</t>
  </si>
  <si>
    <t>2-s2.0-0033297922</t>
  </si>
  <si>
    <t>Neto C.P.; Seca A.; Nunes A.M.; Coimbra M.A.; Domingues F.; Evtuguin D.; Silvestre A.; Cavaleiro J.A.S.</t>
  </si>
  <si>
    <t>Neto, C. Pascoal (7005164431); Seca, A. (6603279232); Nunes, A.M. (57214415118); Coimbra, M.A. (57275602300); Domingues, F. (7004167410); Evtuguin, D. (7004261144); Silvestre, A. (7005219944); Cavaleiro, J.A.S. (35429612600)</t>
  </si>
  <si>
    <t>7005164431; 6603279232; 57214415118; 57275602300; 7004167410; 7004261144; 7005219944; 35429612600</t>
  </si>
  <si>
    <t>Variations in chemical composition and structure of macromolecular components in different morphological regions and maturity stages of Arundo donax</t>
  </si>
  <si>
    <t>10.1016/S0926-6690(96)00205-1</t>
  </si>
  <si>
    <t>https://www.scopus.com/inward/record.uri?eid=2-s2.0-0031079791&amp;doi=10.1016%2fS0926-6690%2896%2900205-1&amp;partnerID=40&amp;md5=08854a6927eafcc2ed48e4934074df08</t>
  </si>
  <si>
    <t>University of Aveiro, Department of Chemistry, 3810 Aveiro, Portugal</t>
  </si>
  <si>
    <t>Neto C.P., University of Aveiro, Department of Chemistry, 3810 Aveiro, Portugal; Seca A., University of Aveiro, Department of Chemistry, 3810 Aveiro, Portugal; Nunes A.M., University of Aveiro, Department of Chemistry, 3810 Aveiro, Portugal; Coimbra M.A., University of Aveiro, Department of Chemistry, 3810 Aveiro, Portugal; Domingues F., University of Aveiro, Department of Chemistry, 3810 Aveiro, Portugal; Evtuguin D., University of Aveiro, Department of Chemistry, 3810 Aveiro, Portugal; Silvestre A., University of Aveiro, Department of Chemistry, 3810 Aveiro, Portugal; Cavaleiro J.A.S., University of Aveiro, Department of Chemistry, 3810 Aveiro, Portugal</t>
  </si>
  <si>
    <t>Arundo donax plants were manually separated into fractions of different morphological regions (internodes, nodes and foliage) at different stages of maturity and submitted to chemical composition studies. General chemical composition was determined by established methods. The polysaccharides were fractionated by successive extractions of holocellulose with aqueous KOH solutions. The sugar composition was determined by hydrolysis of polysaccharides followed by GC analysis of neutral sugars as alditol acetates and spectrophotometric determination of uronic acids. In situ lignins, milled wood lignins (MWL) and dioxane lignin were characterised by permanganate oxidation followed by GC and GC-MS analysis of the methylated oxidation products and by quantitative 13C NMR spectroscopy. The results of general chemical analysis evidenced the different relative abundance of holocellulose, lignin, proteins, extractives and ashes in internodes, nodes and foliage, at different stages of maturity. In internodes, nodes and foliage about 70-80% of hemicelluloses (21-30%, o.d. material) were easily extracted with 5% KOH aqueous solutions. The analysis of hemicelluloses indicated that they are constituted mainly by arabinoglucuronoxylans with a xylose:arabinose:uronic acid ratio of 91-93:5-7:2 for internodes. The high content of xylose in Arundo donax stem (24-27% o.d. material) and the easy extraction of hemicelluloses opens new perspectives for the use of this reed as a source of pentosans. The results obtained by the permanganate oxidation method indicated that Arundo donax lignins are essentially H-G-type with approximate H:G:S proportions of (32-36):(59-61):(5-8) in internodes. The H units are constituted mainly by esterified p-coumaric acid. These results were confirmed by quantitative 13C NMR spectroscopy of isolated dioxane lignin. The quantity of condensed structures in in situ lignin decreases from the older to the younger parts of the stems and is much higher in nodes than internodes.</t>
  </si>
  <si>
    <t>Arundo donax; Cellulose; Chemical composition; Hemicelluloses; Lignin; Permanganate oxidation; Reed; Sugars; Uronic acids</t>
  </si>
  <si>
    <t>Arundo donax; Arundo donax; Phragmites</t>
  </si>
  <si>
    <t>2-s2.0-0031079791</t>
  </si>
  <si>
    <t>Himmelsbach D.S.; Barton F.E.; Windham W.R.</t>
  </si>
  <si>
    <t>Himmelsbach, David S. (56249954800); Barton, Franklin E. (55950191800); Windham, William R. (7003820722)</t>
  </si>
  <si>
    <t>56249954800; 55950191800; 7003820722</t>
  </si>
  <si>
    <t>Comparison of Carbohydrate, Lignin, and Protein Ratios between Grass Species by Cross Polarization-Magic Angle Spinning Carbon-13 Nuclear Magnetic Resonance</t>
  </si>
  <si>
    <t>10.1021/jf00116a054</t>
  </si>
  <si>
    <t>https://www.scopus.com/inward/record.uri?eid=2-s2.0-0000801353&amp;doi=10.1021%2fjf00116a054&amp;partnerID=40&amp;md5=6748ef97cb41bbd2de9ca00d403d0ec8</t>
  </si>
  <si>
    <t>Plant Structure and Composition Research Unit, Richard B. Russell Agricultural Research Center, Agricultural Research Service, U.S. Department of Agriculture, Athens, 30613, United States</t>
  </si>
  <si>
    <t>Himmelsbach D.S., Plant Structure and Composition Research Unit, Richard B. Russell Agricultural Research Center, Agricultural Research Service, U.S. Department of Agriculture, Athens, 30613, United States; Barton F.E., Plant Structure and Composition Research Unit, Richard B. Russell Agricultural Research Center, Agricultural Research Service, U.S. Department of Agriculture, Athens, 30613, United States; Windham W.R., Plant Structure and Composition Research Unit, Richard B. Russell Agricultural Research Center, Agricultural Research Service, U.S. Department of Agriculture, Athens, 30613, United States</t>
  </si>
  <si>
    <t>Comparison of the ratios of three fiber constituents (carbohydrate, lignin, and protein) between whole grass samples of Coastal Bermuda grass and Kentucky 31’ tall fescue is made by cross polarization-magic angle spinning carbon-13 nuclear magnetic resonance spectroscopy (CP/MAS 13C NMR). The ratios determined by NMR are compared to those determined by near-infrared (NIR) reflectance spectroscopy and wet chemical analysis. The instrumental techniques are shown to relate more closely to each other than to wet chemical analysis. CP/MAS 13C NMR is indicated as a complementary technique to NIR, providing definitive verification of chemical structural information to the rapid NIR analysis technique. © 1983, American Chemical Society. All rights reserved.</t>
  </si>
  <si>
    <t>2-s2.0-0000801353</t>
  </si>
  <si>
    <t>Schulten H.‐R.; Hempfling R.; Haider K.; Gröblinghoff F.F.; Lüdemann H.‐D.; Fründ R.</t>
  </si>
  <si>
    <t>Schulten, H.‐R. (7101759605); Hempfling, R. (6701919430); Haider, K. (57205383912); Gröblinghoff, F.F. (23389374000); Lüdemann, H.‐D. (7006234864); Fründ, R. (6701720333)</t>
  </si>
  <si>
    <t>7101759605; 6701919430; 57205383912; 23389374000; 7006234864; 6701720333</t>
  </si>
  <si>
    <t>Characterization of cultivation effects on soil organic matter</t>
  </si>
  <si>
    <t>Zeitschrift für Pflanzenernährung und Bodenkunde</t>
  </si>
  <si>
    <t>10.1002/jpln.19901530208</t>
  </si>
  <si>
    <t>https://www.scopus.com/inward/record.uri?eid=2-s2.0-84988148093&amp;doi=10.1002%2fjpln.19901530208&amp;partnerID=40&amp;md5=5bd923088a301bcf87e3dac5ca6dac6c</t>
  </si>
  <si>
    <t>Fachhochschule Fresenius, Abteilung Spurenanalytik, Wiesbaden, D-6200, Dambachtal 20, Germany; Bundesforschungsanstalt für Landwirtschaft, Braunschweig, D-3300, Bundesallee 50, Germany; Institut für Biophysik und Physikalische Biochemie, Universität Regensburg, Regensburg, D-8400, Postfach 397, Germany</t>
  </si>
  <si>
    <t>Schulten H.‐R., Fachhochschule Fresenius, Abteilung Spurenanalytik, Wiesbaden, D-6200, Dambachtal 20, Germany; Hempfling R., Fachhochschule Fresenius, Abteilung Spurenanalytik, Wiesbaden, D-6200, Dambachtal 20, Germany; Haider K., Bundesforschungsanstalt für Landwirtschaft, Braunschweig, D-3300, Bundesallee 50, Germany; Gröblinghoff F.F., Bundesforschungsanstalt für Landwirtschaft, Braunschweig, D-3300, Bundesallee 50, Germany; Lüdemann H.‐D., Institut für Biophysik und Physikalische Biochemie, Universität Regensburg, Regensburg, D-8400, Postfach 397, Germany; Fründ R., Institut für Biophysik und Physikalische Biochemie, Universität Regensburg, Regensburg, D-8400, Postfach 397, Germany</t>
  </si>
  <si>
    <t>Humus properties in various Ap horizons from field plots, that have been cultivated in long‐term experiments under different management conditions, were investigated by pyrolysis‐field ionization mass spectrometry (Py‐FIMS) and 13C‐NMR spectroscopy. The results of Py‐FIMS were evaluated by correlation and principal component analysis from reproducible data sets of bulk soil samples and extracted humic substances, and allowed a distinct discrimination on the basis of humus quality and composition. The chemical subunits suitable for discrimination are the major plant constituents carbohydrates, lignin, and proteinaceous materials as well as their humification products. The contribution of these compound classes to soil organic matter decreased with the intensity of management. CPMAS and solution 13C NMR spectra of soils and humic substances demonstrated that with more intense management, both the intensities of the phenolic region (140–160 ppm) and the aromatic region (110–140 ppm) decreased. The combination of both independent methods MS and NMR, together with microbiological and biochemical data, yields the general result that intensive soil management leads to a less active humus. Copyright © 1990 WILEY‐VCH Verlag GmbH &amp; Co. KGaA, Weinheim</t>
  </si>
  <si>
    <t>2-s2.0-84988148093</t>
  </si>
  <si>
    <t>Venkatesan M.I.; Ohta K.; Stout S.A.; Steinberg S.; Oudin J.L.</t>
  </si>
  <si>
    <t>Venkatesan, M.I. (7006761791); Ohta, K. (7403540294); Stout, S.A. (7005782133); Steinberg, S. (7202016862); Oudin, J.L. (15744573800)</t>
  </si>
  <si>
    <t>7006761791; 7403540294; 7005782133; 7202016862; 15744573800</t>
  </si>
  <si>
    <t>Diagenetic trends of lignin phenols in Mahakam Delta coals: correlation between laboratory thermal maturation and natural samples</t>
  </si>
  <si>
    <t>10.1016/0146-6380(93)90093-Q</t>
  </si>
  <si>
    <t>https://www.scopus.com/inward/record.uri?eid=2-s2.0-0027788477&amp;doi=10.1016%2f0146-6380%2893%2990093-Q&amp;partnerID=40&amp;md5=58b0b8001fa31517061add486c151853</t>
  </si>
  <si>
    <t>Institute of Geophysics and Planetary Physics, University of California, Los Angeles, CA 90024-1567, United States; Unocal Science and Technology, Unocal Corporation, Brea, CA 92621, P.O. Box 76, United States; Total Exploration and Production, Domaine de Beauplan, Route de Versailles, 78470 Saint-Rémy-lès-Chevreuse, France</t>
  </si>
  <si>
    <t>Venkatesan M.I., Institute of Geophysics and Planetary Physics, University of California, Los Angeles, CA 90024-1567, United States; Ohta K., Institute of Geophysics and Planetary Physics, University of California, Los Angeles, CA 90024-1567, United States; Stout S.A., Unocal Science and Technology, Unocal Corporation, Brea, CA 92621, P.O. Box 76, United States; Steinberg S., Institute of Geophysics and Planetary Physics, University of California, Los Angeles, CA 90024-1567, United States; Oudin J.L., Total Exploration and Production, Domaine de Beauplan, Route de Versailles, 78470 Saint-Rémy-lès-Chevreuse, France</t>
  </si>
  <si>
    <t>Changes in the general structure of the lignin-derived polymers in a series of increasingly mature, huminite-rich coals from the Mahakam Delta have been investigated by various analytical techniques. The coal series reveals a general reduction in the proportion of oxygen-substituted aromatic carbons as determined by CPMAS 13C NMR, the relative yield of phenol during flash pyrolysis/GC and by the chemical characterisation of lignin phenols, benzoic and hydroxybenzoic acids from CuO oxidation. Several U.S. coals were also analyzed for their lignin phenols composition for comparison. The trends in the yields of lignin phenols from the Mahakam Delta coals were compared with those determined previously from artificially matured wood specimens. It appears that laboratory simulation can predict to some extent the chemical compositional changes taking place in lignin polymers during natural coalification. Thermal (geochemical) degradation plays an important role in the diagenetic alteration of lignin polymer over geological time. The precursors of lignin phenols can survive into the subbituminous rank but are rare or absent above this rank. This is apparently a general characteristic of the coalification process irrespective of the depositional setting or lignin-type. The data from coals in conjunction with our earlier studies on the kinetics of wood pyrolysis imply that lignin phenols might be used as a qualitative palaeovegetation indicator, and possibly a palaeoclimatic marker at least up to the subbituminous rank. © 1993.</t>
  </si>
  <si>
    <t>benzoic and hydroxybenzoic acids; CPMAS &lt;sup&gt;13&lt;/sup&gt;C NMR; diagenetic trends; lignin phenols; Mahakam Delta; palaeovegetation; Py/GC</t>
  </si>
  <si>
    <t>Indonesia, Borneo, Mahakam Delta; Analytical geochemistry; Biodegradation; Carboxylic acids; Lignin; Nuclear magnetic resonance; Phenols; Pyrolysis; Structure (composition); coalification; hydroxybenzoic acid; lignin; palaeovegetation; phenol; thermal maturation; Benzoic acid; Diagenetic trends; Hydroxybenzoic acid; Lignin phenols; Mahakam Delta coals; Palaeovegetation; Coal</t>
  </si>
  <si>
    <t>2-s2.0-0027788477</t>
  </si>
  <si>
    <t>Ziegler F.; Zech W.</t>
  </si>
  <si>
    <t>Ziegler, Frank (7102397621); Zech, Wolfgang (7005075046)</t>
  </si>
  <si>
    <t>7102397621; 7005075046</t>
  </si>
  <si>
    <t>Chemical changes of beech litter during passage through the gut of the lumbricid earthworm Eisenia fetida (SAV.)</t>
  </si>
  <si>
    <t>10.1002/jpln.19921550114</t>
  </si>
  <si>
    <t>https://www.scopus.com/inward/record.uri?eid=2-s2.0-84988198154&amp;doi=10.1002%2fjpln.19921550114&amp;partnerID=40&amp;md5=6b30457a514b977f7cf2a2b4af98af95</t>
  </si>
  <si>
    <t>Department of Soil Science and Soil Geography, University of Bayreuth, Bayreuth, W-8580, P.O. Box 101251, Germany</t>
  </si>
  <si>
    <t>Ziegler F., Department of Soil Science and Soil Geography, University of Bayreuth, Bayreuth, W-8580, P.O. Box 101251, Germany; Zech W., Department of Soil Science and Soil Geography, University of Bayreuth, Bayreuth, W-8580, P.O. Box 101251, Germany</t>
  </si>
  <si>
    <t>Casts of the lumbricid earthworm species E. fetida were investigated by means of chemical analyses and 13C NMR spectroscopy and compared to the beech litter used as food. The casts are characterized by slightly reduced C‐to‐N ratios, higher ash contents and lower polysaccharide and lignin concentrations in comparison with the litter material. These differences between casts and litter are very small, ranging from 1 to 7%, and are not supported by any statistical evidence. In addition, NMR and Py‐FIMS data complete the picture of E. fetida casts as almost exclusively physically altered (i.e. comminuted) plant residues. Copyright © 1992 WILEY‐VCH Verlag GmbH &amp; Co. KGaA, Weinheim</t>
  </si>
  <si>
    <t>2-s2.0-84988198154</t>
  </si>
  <si>
    <t>Naumova I.B.; Digimbaǐ K.; Potekhina N.V.; Shashkov A.S.; Terekhova L.P.</t>
  </si>
  <si>
    <t>Naumova, I.B. (7006826085); Digimbaǐ, K. (6505576810); Potekhina, N.V. (7003792336); Shashkov, A.S. (36048809900); Terekhova, L.P. (7004492342)</t>
  </si>
  <si>
    <t>7006826085; 6505576810; 7003792336; 36048809900; 7004492342</t>
  </si>
  <si>
    <t>Teichoic acid from the cell wall of Actinomadura carminata--a producer of the antibiotic carminomycin; [Teǐkhoevaia kislota kletochnoǐ stenki Actinomadura carminata-- produtsenta antibiotika karminomitsina.]</t>
  </si>
  <si>
    <t>Bioorganicheskaia khimiia</t>
  </si>
  <si>
    <t>https://www.scopus.com/inward/record.uri?eid=2-s2.0-17944387125&amp;partnerID=40&amp;md5=50dfe807852932d796c9d8ec81f99534</t>
  </si>
  <si>
    <t>The cell walls of Actinomadura carminata, producing the antibiotic carminomycin, contain a poly(glycerol phosphate) teichoic acid. The polymer belongs to 1,3-type and consists of about 8 glycerol phosphate units, two of them have 2-acetamido-2-deoxy-alpha-D-galactopyranosyl substituent and one--3-O-methyl-beta-D-galactopyranosyl-(1----3)-2- acetamido-2-deoxy-alpha-D-galactopyranosyl residue at C2 of glycerol. The structure of the polymer was established by chemical analysis and 13C-NMR spectroscopy. The teichoic acid accounted for about 10% of the cell wall dry weight. 3-O-methylgalactose in the structure of the teichoic acid was found for the first time.</t>
  </si>
  <si>
    <t>Actinomycetaceae; Carbohydrate Sequence; Carubicin; Cell Wall; Chemistry; Chromatography, DEAE-Cellulose; Chromatography, Gel; Daunorubicin; English Abstract; Hydrolysis; Magnetic Resonance Spectroscopy; Teichoic Acids; carubicin; daunorubicin; drug derivative; teichoic acid; Actinomycetaceae; article; biosynthesis; carbohydrate analysis; cell wall; chemistry; gel chromatography; hydrolysis; ion exchange chromatography; isolation and purification; metabolism; nuclear magnetic resonance spectroscopy</t>
  </si>
  <si>
    <t>Russian</t>
  </si>
  <si>
    <t>2-s2.0-17944387125</t>
  </si>
  <si>
    <t>Oades J.M.; Waters A.G.; Vassallo A.M.; Wilsotfi M.A.; Jones G.P.</t>
  </si>
  <si>
    <t>Oades, J.M. (7005962676); Waters, A.G. (6701452127); Vassallo, A.M. (7006253057); Wilsotfi, M.A. (57189448961); Jones, G.P. (8621636800)</t>
  </si>
  <si>
    <t>7005962676; 6701452127; 7006253057; 57189448961; 8621636800</t>
  </si>
  <si>
    <t>Influence of management on the composition of organic matter in a red-brown earth as shown by 13 c nuclear magnetic resonance</t>
  </si>
  <si>
    <t>10.1071/SR9880289</t>
  </si>
  <si>
    <t>https://www.scopus.com/inward/record.uri?eid=2-s2.0-0024257635&amp;doi=10.1071%2fSR9880289&amp;partnerID=40&amp;md5=d95165fd03a2911b41050c5ded8aa491</t>
  </si>
  <si>
    <t>Waite Agricultural Research Institute, The University of Adelaide, Glen Osmond, SA, 5064, Australia; Division of Fossil Fuels, CSIRO, North Ryde, NSW, 2113, P.O. Box 136, Australia</t>
  </si>
  <si>
    <t>Oades J.M., Waite Agricultural Research Institute, The University of Adelaide, Glen Osmond, SA, 5064, Australia; Waters A.G., Waite Agricultural Research Institute, The University of Adelaide, Glen Osmond, SA, 5064, Australia; Vassallo A.M., Division of Fossil Fuels, CSIRO, North Ryde, NSW, 2113, P.O. Box 136, Australia; Wilsotfi M.A., Division of Fossil Fuels, CSIRO, North Ryde, NSW, 2113, P.O. Box 136, Australia; Jones G.P., Waite Agricultural Research Institute, The University of Adelaide, Glen Osmond, SA, 5064, Australia</t>
  </si>
  <si>
    <t>Samples were obtained from the same red-brown earth: (a) in an undisturbed state, (6) after 60 years of an exploitive wheat-fallow rotation and (e) after 40 years under a fertilized mixed grass-legume pasture. Organic materials were concentrated in various fractions which enabled comparative chemical composition of the organic materials in the three soils by13C CPMAS n.m.r. spectroscopy. Despite more than twofold differences in the organic carbon content of the soils, the chemistry of the organic matter in the soils was similar, particularly organic matter associated with clay fractions. Most of the differences detected were associated with plant debris in particles &gt; 20 pm which contained most of the aromatic carbon. The results indicate a rapid disappearance of phenolic-carbon which originates in lignins. The composition of sodium hydroxide extracts reflects quite well the composition of the organic matter in the soil. It is concluded that in a particular soil type, changes in amounts and nature of added photosynthate do not change the composition of the organic matter which is controlled by the microbial biomass and interactions of the biomass and its decomposition products with the soil matrix. Implications of this conclusion for the turnover of organic carbon in soil and stability of soil structure are discussed. © CSIRO 1988.</t>
  </si>
  <si>
    <t>management; nuclear magnetic resonance; organic matter; Red Brown Earth</t>
  </si>
  <si>
    <t>2-s2.0-0024257635</t>
  </si>
  <si>
    <t>Hempfling R.; Ziegler F.; Zech W.; Schulten H.‐R.</t>
  </si>
  <si>
    <t>Hempfling, Reinhold (6701919430); Ziegler, Frank (7102397621); Zech, Wolfgang (7005075046); Schulten, Hans‐Rolf (7101759605)</t>
  </si>
  <si>
    <t>6701919430; 7102397621; 7005075046; 7101759605</t>
  </si>
  <si>
    <t>Litter decomposition and humification in acidic forest soils studied by chemical degradation, IR and NMR spectroscopy and pyrolysis field ionization mass spectrometry</t>
  </si>
  <si>
    <t>10.1002/jpln.19871500311</t>
  </si>
  <si>
    <t>https://www.scopus.com/inward/record.uri?eid=2-s2.0-84988148554&amp;doi=10.1002%2fjpln.19871500311&amp;partnerID=40&amp;md5=0d1c42239f7ee4102df4e029dce2688e</t>
  </si>
  <si>
    <t>Universität Bayreuth, Bayreuth, D-8580, Postfach 101251, Germany; Abteilung Spurenanalytik, Wiesbaden, D-6200, Dambachtal 20, Germany</t>
  </si>
  <si>
    <t>Hempfling R., Universität Bayreuth, Bayreuth, D-8580, Postfach 101251, Germany; Ziegler F., Universität Bayreuth, Bayreuth, D-8580, Postfach 101251, Germany; Zech W., Universität Bayreuth, Bayreuth, D-8580, Postfach 101251, Germany; Schulten H.‐R., Abteilung Spurenanalytik, Wiesbaden, D-6200, Dambachtal 20, Germany</t>
  </si>
  <si>
    <t>Two forest soils (Typic Dystrochrept, Entic Haplorthod) with mor and moder were investigated by chemical degradation, IR and CPMAS 13C NMR spectroscopy and pyrolysis (Py) field ionization (FI) mass spectrometry (MS). Chemical analyses show that during litter decomposition, humification, and podzolisation, cellulose and lignin structures decrease considerably, whereas no distinct changes were found for the hemicellulose and protein fractions. These results are consistent with current hypotheses on the conversion of plant residues to stable humic substances, but the sum of chemically identified organic soil components of the litter layers only accounts for 40–50% of total organic carbon. The amounts of different carbon types were estimated by the integration of CPMAS 13C NMR spectra. For the L layers this calculation assigns 56–58% as O‐alkyl‐C, 20–22% as alkyl‐C, 14–16% as aryl‐C, and 6–8% as carboxyl‐C. With increasing soil depth O‐alkyl‐C (with polysaccharides as main source) decrease to 31–42%, aliphatic C increases to 36–43%, and aryl‐ and carboxyl‐C show no distinct changes. The hypothesis of an increasing aromaticity during humification in soils therefore is questionable. Data from Py‐FIMS confirm and extend the results' of chemical methods as well as IR and 13C NMR spectroscopy. In particular, the Fi mass spectra of the generated pyrolysates show that the increase in polymethylene carbon during the biodegradation and humification of beech and spruce litter is partly due to an increase of saturated fatty acids. This means, Py‐FIMS is able to describe the structure of wet‐chemically unaccounted, individual humus constituents and thus improves the knowledge about the genesis of humic substances. Copyright © 1987 WILEY‐VCH Verlag GmbH &amp; Co. KGaA, Weinheim</t>
  </si>
  <si>
    <t>2-s2.0-84988148554</t>
  </si>
  <si>
    <t>Zech W.; Johansson M.‐B.; Haumaier L.; Malcolm R.L.</t>
  </si>
  <si>
    <t>Zech, Wolfgang (7005075046); Johansson, Maj‐Britt (7401997287); Haumaier, Ludwig (6701447427); Malcolm, Ronald L. (7101933627)</t>
  </si>
  <si>
    <t>7005075046; 7401997287; 6701447427; 7101933627</t>
  </si>
  <si>
    <t>CPMAS 13C NMR and IR spectra of spruce and pine litter and of the Klason lignin fraction at different stages of decomposition</t>
  </si>
  <si>
    <t>10.1002/jpln.19871500413</t>
  </si>
  <si>
    <t>https://www.scopus.com/inward/record.uri?eid=2-s2.0-11744366637&amp;doi=10.1002%2fjpln.19871500413&amp;partnerID=40&amp;md5=d76bae883b28c665bfacfaaf01fe7f35</t>
  </si>
  <si>
    <t>Universität Bayreut, Bayreuth, D-8580, Postfach 10 12 51, Germany; Department of Forest Soils, Swedish University of Agricultural Sciences, Uppsala, Sweden; Us Geological Survey, Denver, United States</t>
  </si>
  <si>
    <t>Zech W., Universität Bayreut, Bayreuth, D-8580, Postfach 10 12 51, Germany; Johansson M.‐B., Department of Forest Soils, Swedish University of Agricultural Sciences, Uppsala, Sweden; Haumaier L., Universität Bayreut, Bayreuth, D-8580, Postfach 10 12 51, Germany; Malcolm R.L., Us Geological Survey, Denver, United States</t>
  </si>
  <si>
    <t>Fresh and decomposed spruce and pine litter and the Klason lignin fraction of spruce needles at different stages of decomposition were studied by CPMAS 13C NMR and IR spectroscopy as well as by chemical methods. It was shown that decomposition of needles is accompanied by an increase in aliphatic substances and carboxyl group content; the amount of polysaccharides is reduced. It is assumed that stable aliphatic compounds like cutin and lipids of microbial origin will accumulate during litter decomposition and humification. Aromaticity is low and does not alter drastically. The NMR spectra of the Klason lignin fraction show pronounced peaks at 30, 55, 115, 130, 150 and 175 ppm. Obviously, this fraction contains appreciable amounts of aliphatic and carboxyl carbon besides the typical aromatic units of lignin. During decomposition aromaticity decreases whereas the relative amounts of aliphatic substances and carboxyl groups increase. This is probably due to splitting of aromatic ring structures and side chains. The findings agree with the results from chemical analyses. Copyright © 1987 WILEY‐VCH Verlag GmbH &amp; Co. KGaA, Weinheim</t>
  </si>
  <si>
    <t>2-s2.0-11744366637</t>
  </si>
  <si>
    <t>Kögel I.; Hempfling R.; Hatcher P.G.; Schulten H.-R.</t>
  </si>
  <si>
    <t>Kögel, I. (7004944025); Hempfling, R. (6701919430); Hatcher, P.G. (7101737617); Schulten, H.-R. (7101759605)</t>
  </si>
  <si>
    <t>7004944025; 6701919430; 7101737617; 7101759605</t>
  </si>
  <si>
    <t>Decomposition in forest humus layers studied by CPMAS 13C NMR, pyrolysis-field ionization-mass spectrometry and CuO oxidation</t>
  </si>
  <si>
    <t>Science of the Total Environment, The</t>
  </si>
  <si>
    <t>C</t>
  </si>
  <si>
    <t>10.1016/0048-9697(87)90489-X</t>
  </si>
  <si>
    <t>https://www.scopus.com/inward/record.uri?eid=2-s2.0-0023185563&amp;doi=10.1016%2f0048-9697%2887%2990489-X&amp;partnerID=40&amp;md5=b2a8ef4443a23bb1c8ab353361e3ea4e</t>
  </si>
  <si>
    <t>Universität Bayreuth, Germany; U.S. Geological Survey, Reston, VA, United States; Fachhochschule Fresenius, Wiesbaden, Germany</t>
  </si>
  <si>
    <t>Kögel I., Universität Bayreuth, Germany; Hempfling R., Universität Bayreuth, Germany; Hatcher P.G., U.S. Geological Survey, Reston, VA, United States; Schulten H.-R., Fachhochschule Fresenius, Wiesbaden, Germany</t>
  </si>
  <si>
    <t>Decomposition and humification of fresh litter material within three different forest humus profiles (mull, moder, mor) were studied using CPMAS3 C NMR spectroscopy, Py-FIMS, and chemical degradation. A decrease of polysaccharides was observed with all methods applied. Results on the behaviour of aromatic structures in forest humus layers varied according to analysis, because the CuO oxidation used for the wet chemical characterization of lignin is a measure of intact lignin structural units, whereas 13C NMR spectroscopy accounts for the total content of aromatic carbon. © 1987.</t>
  </si>
  <si>
    <t>CHEMICAL REACTIONS - Pyrolysis; COPPER OXIDE - Oxidation; Forestry; Mass spectrometers; Nuclear magnetic resonance; AROMATIC STRUCTURES; CPMAS 13-C NMR; FOREST HUMUS LAYERS; HUMIFICATION; PYROLYSIS-FIELD IONIZATION-MASS SPECTROMETRY; decomposition; forest; humus; microorganism; priority journal; theoretical study; Organic compounds</t>
  </si>
  <si>
    <t>2-s2.0-0023185563</t>
  </si>
  <si>
    <t>Bengtsson S.; Åman P.</t>
  </si>
  <si>
    <t>Bengtsson, S. (16196713700); Åman, P. (7004451997)</t>
  </si>
  <si>
    <t>16196713700; 7004451997</t>
  </si>
  <si>
    <t>Isolation and chemical characterization of water-soluble arabinoxylans in rye grain</t>
  </si>
  <si>
    <t>10.1016/0144-8617(90)90068-4</t>
  </si>
  <si>
    <t>https://www.scopus.com/inward/record.uri?eid=2-s2.0-0025235477&amp;doi=10.1016%2f0144-8617%2890%2990068-4&amp;partnerID=40&amp;md5=1fa388d00db2c8ee52fe2e2b1d990221</t>
  </si>
  <si>
    <t>Department of Animal Nutrition and Management, Swedish University of Agricultural Sciences, S-750 07 Uppsala, Sweden; Department of Chemistry, Swedish University of Agricultural Sciences, S-750 07 Uppsala, Sweden</t>
  </si>
  <si>
    <t>Bengtsson S., Department of Animal Nutrition and Management, Swedish University of Agricultural Sciences, S-750 07 Uppsala, Sweden; Åman P., Department of Animal Nutrition and Management, Swedish University of Agricultural Sciences, S-750 07 Uppsala, Sweden, Department of Chemistry, Swedish University of Agricultural Sciences, S-750 07 Uppsala, Sweden</t>
  </si>
  <si>
    <t>Rye grain (cv. Kungs II) was ground and refluxed in 90% aqueous ethanol in order to inactivate endogenous enzymes and remove low molecular weight sugars. The residue was extracted with water at 40°C and a crude arabinoxylan isolated from the extract by precipitations with ammonium sulphate and 67% aqueous ethanol. The crude arabinoxylan constituted 0·74% of the whole-grain and contained 72% arabinoxylans. The crude arabinoxylan was fractionated on a DEAE-cellulose column. The main fraction was eluted with water and contained arabinose and xylose residues in a ratio of 1 : 2·1, together with traces of other components. The quantitatively second most important fraction was eluted with weak borate and contained arabinose and xylose residues in a ratio of 1 : 1·8, together with significant amounts of glucose residues and non-carbohydrate components. Methylation and 1H- and 13C-NMR analysis revealed that the water-eluted arabinoxylan contained a main chain of 4-linked β-d-xylopyranosyl residues of which about 50% were substituted at position three with terminal α-l-arabinofuranosyl residues. About 2% of the xylose residues were double-substituted at positions two and three by terminal α-l-arabinofuranosyl residues. The same structural units were found in the fraction eluted with weak borate but the branched and double-branched units were more abundant. © 1990.</t>
  </si>
  <si>
    <t>Secale cereale; Chemicals--Analysis; Grain--Extraction; Polysaccharides; Arabinose; Arabinoxylans; Chemical Characterization; Rye Grain; Xylose; Carbohydrates</t>
  </si>
  <si>
    <t>2-s2.0-0025235477</t>
  </si>
  <si>
    <t>Brunow G.; Ede R.M.; Simola L.K.; Lemmetyinen J.</t>
  </si>
  <si>
    <t>Brunow, Gösta (7003541060); Ede, Richard M. (7004151249); Simola, Liisa Kaarina (6603582769); Lemmetyinen, Juha (36893117900)</t>
  </si>
  <si>
    <t>7003541060; 7004151249; 6603582769; 36893117900</t>
  </si>
  <si>
    <t>Lignins released from Picea abies suspension cultures-true native spruce lignins?</t>
  </si>
  <si>
    <t>10.1016/0031-9422(90)85183-G</t>
  </si>
  <si>
    <t>https://www.scopus.com/inward/record.uri?eid=2-s2.0-0343941811&amp;doi=10.1016%2f0031-9422%2890%2985183-G&amp;partnerID=40&amp;md5=4a8c8547a33de1e976e07163a5f629a3</t>
  </si>
  <si>
    <t>Chemistry Department, University of Helsinki, SF-00100 Helsinki 10, Vuorikatu 20, Finland; Botany Department, University of Helsinki, SF-00170 Helsinki, Unioninkatu 44, Finland</t>
  </si>
  <si>
    <t>Brunow G., Chemistry Department, University of Helsinki, SF-00100 Helsinki 10, Vuorikatu 20, Finland; Ede R.M., Chemistry Department, University of Helsinki, SF-00100 Helsinki 10, Vuorikatu 20, Finland; Simola L.K., Chemistry Department, University of Helsinki, SF-00100 Helsinki 10, Vuorikatu 20, Finland, Botany Department, University of Helsinki, SF-00170 Helsinki, Unioninkatu 44, Finland; Lemmetyinen J., Chemistry Department, University of Helsinki, SF-00100 Helsinki 10, Vuorikatu 20, Finland, Botany Department, University of Helsinki, SF-00170 Helsinki, Unioninkatu 44, Finland</t>
  </si>
  <si>
    <t>Suspension-cultured cells of Picea abies release lignin in the nutrient medium. Chemical analyses, 1H and 13C NMR spectroscopy of this material show that they represent carbohydrate-free guaiacyl type lignins with a high proportion of cinnamyl alcohol side chains a somewhat lower methoxyl content than milled wood lignin from spruce. The molecular weight distribution determined by HPSEC gave a weight average Mr of 14 200 and a number average weight close to 4000. These are the first conifer lignin samples to be characterized without chemical or mechanical degradation. © 1990.</t>
  </si>
  <si>
    <t>cell cultures; lignins; molecular weight distribution; NMR spectra.; Picea abies; Pinaceae; spruce</t>
  </si>
  <si>
    <t>2-s2.0-0343941811</t>
  </si>
  <si>
    <t>Saiz-Jimenez C.; Boon J.J.; Hedges J.I.; Hessels J.K.C.; De Leeuw J.W.</t>
  </si>
  <si>
    <t>Saiz-Jimenez, C. (7005128572); Boon, J.J. (18833877500); Hedges, J.I. (7102918984); Hessels, J.K.C. (6701717718); De Leeuw, J.W. (54790529900)</t>
  </si>
  <si>
    <t>7005128572; 18833877500; 7102918984; 6701717718; 54790529900</t>
  </si>
  <si>
    <t>Chemical characterization of recent and buried woods by analytical pyrolysis. Comparison of pyrolysis data with 13C NMR and wet chemical data</t>
  </si>
  <si>
    <t>10.1016/0165-2370(87)85046-5</t>
  </si>
  <si>
    <t>https://www.scopus.com/inward/record.uri?eid=2-s2.0-0022797625&amp;doi=10.1016%2f0165-2370%2887%2985046-5&amp;partnerID=40&amp;md5=33eee62679644d518ed9b4b6c79dee00</t>
  </si>
  <si>
    <t>Instituto de Recursos Naturales y Agrobiologia, C.S.I.C., Sevilla, Apartado 1052, Spain; FOM Institute AMOLF, 1098 SJ Amsterdam, Kruislaan 407, Netherlands; United States; Delft University of Technology, Department of Chemistry and Chemical Engineering, Organic Geochemistry Unit, 2628 RZ Delft, de Vries van Heystplantsoen 2, Netherlands</t>
  </si>
  <si>
    <t>Saiz-Jimenez C., Instituto de Recursos Naturales y Agrobiologia, C.S.I.C., Sevilla, Apartado 1052, Spain; Boon J.J., FOM Institute AMOLF, 1098 SJ Amsterdam, Kruislaan 407, Netherlands; Hedges J.I., United States; Hessels J.K.C., Delft University of Technology, Department of Chemistry and Chemical Engineering, Organic Geochemistry Unit, 2628 RZ Delft, de Vries van Heystplantsoen 2, Netherlands; De Leeuw J.W., Delft University of Technology, Department of Chemistry and Chemical Engineering, Organic Geochemistry Unit, 2628 RZ Delft, de Vries van Heystplantsoen 2, Netherlands</t>
  </si>
  <si>
    <t>In a previous study, selective degradation of carbohydrates versus lignin in buried woods was demonstrated by non-destructive spectroscopy (13C NMR) and destructive wet chemical methods (acid hydrolysis and alkaline CuO oxidation). In this paper, spruce, alder and oak woods deposited in coastal sediments and their recent equivalents are characterized by pyrolysis-mass spectrometry and pyrolysis-gas chromatography-mass spectrometry. Pyrolysis data, wet chemical degradation and NMR data are in good agreement, indicating that flash pyrolysis methods are useful for fast detailed characterization of this type of organic matter. © 1987.</t>
  </si>
  <si>
    <t>Biomass; gas chromatography; lignin; mass spectrometry; polysaccharides; pyrolysis; wood.</t>
  </si>
  <si>
    <t>BIOMASS - Spectroscopic Analysis; CHEMICAL REACTIONS - Pyrolysis; LIGNIN - Chromatographic Analysis; POLYSACCHARIDES; COASTAL SEDIMENTS; WOOD</t>
  </si>
  <si>
    <t>2-s2.0-0022797625</t>
  </si>
  <si>
    <t>Orem W.H.; Hatcher P.G.</t>
  </si>
  <si>
    <t>Orem, William H. (6701730647); Hatcher, Patrick G. (7101737617)</t>
  </si>
  <si>
    <t>6701730647; 7101737617</t>
  </si>
  <si>
    <t>Solid-state 13C NMR studies of dissolved organic matter in pore waters from different depositional environments</t>
  </si>
  <si>
    <t>10.1016/0146-6380(87)90029-5</t>
  </si>
  <si>
    <t>https://www.scopus.com/inward/record.uri?eid=2-s2.0-0023249323&amp;doi=10.1016%2f0146-6380%2887%2990029-5&amp;partnerID=40&amp;md5=d5d98eb48afd2076b5ec11ea61324baf</t>
  </si>
  <si>
    <t>U.S. Geological Survey, National Center 923, Reston, VA 22092, United States</t>
  </si>
  <si>
    <t>Orem W.H., U.S. Geological Survey, National Center 923, Reston, VA 22092, United States; Hatcher P.G., U.S. Geological Survey, National Center 923, Reston, VA 22092, United States</t>
  </si>
  <si>
    <t>Dissolved organic matter (DOM) in pore waters from sediments of a number of different depositional environments was isolated by ultrafiltration using membranes with a nominal molecular weight cutoff of 500. This &gt; 500 molecular weight DOM represents 70-98% of the total DOM in these pore waters. We determined the gross chemical structure of this material using both solid-state 13C nuclear magnetic resonance spectroscopy and elemental analysis. Our results show that the DOM in these pore waters appears to exist as two major types: one type dominated by carbohydrates and paraffinic structures and the second dominated by paraffinic and aromatic structures. We suggest that the dominance of one or the other structural type of DOM in the pore water depends on the relative oxidizing/reducing nature of the sediments as well as the source of the detrital organic matter. Under dominantly anaerobic conditions carbohydrates in the sediments are degraded by bacteria and accumulate in the pore water as DOM. However, little or no degradation of lignin occurs under these conditions. In contrast, sediments thought to be predominantly aerobic in character have DOM with diminished carbohydrate and enhanced aromatic character. The aromatic structures in the DOM from these sediments are thought to arise from the degradation of lignin. The large amounts of paraffinic structures in both types of DOM may be due to the degradation of unidentified paraffinic materials in algal or bacterial remains. © 1987.</t>
  </si>
  <si>
    <t>&lt;sup&gt;13&lt;/sup&gt;C nuclear magnetic resonance; dissolved organic matter; elemental analysis; peats; pore water; sediments; ultrafiltration</t>
  </si>
  <si>
    <t>CARBOHYDRATES; GEOCHEMISTRY - Organic Compounds; NUCLEAR MAGNETIC RESONANCE; ORGANIC COMPOUNDS - Chemical Analysis; ULTRAFILTRATION; DISSOLVED ORGANIC MATTER (DOM); ELEMENTAL ANALYSIS; PORE WATERS; SEDIMENTS; PETROLEUM GEOLOGY</t>
  </si>
  <si>
    <t>2-s2.0-0023249323</t>
  </si>
  <si>
    <t>Love G.D.; Snape C.E.; Jarvis M.C.</t>
  </si>
  <si>
    <t>Love, G.D. (36087813400); Snape, C.E. (7006070058); Jarvis, M.C. (57203105623)</t>
  </si>
  <si>
    <t>36087813400; 7006070058; 57203105623</t>
  </si>
  <si>
    <t>Determination of the aromatic lignin content in oak wood by quantitative solid state 13C‐NMR</t>
  </si>
  <si>
    <t>Biopolymers</t>
  </si>
  <si>
    <t>10.1002/bip.360320908</t>
  </si>
  <si>
    <t>https://www.scopus.com/inward/record.uri?eid=2-s2.0-0026924805&amp;doi=10.1002%2fbip.360320908&amp;partnerID=40&amp;md5=ec2ce472ef3dc55a6a4adcfb4157aea4</t>
  </si>
  <si>
    <t>University of Strathclyde, Department of Pure and Applied Chemistry, Glasgow, G1 1XL, United Kingdom; University of Glasgow, Agricultural, Food and Environmental Chemistry, Glasgow, G12 8QQ, United Kingdom</t>
  </si>
  <si>
    <t>Love G.D., University of Strathclyde, Department of Pure and Applied Chemistry, Glasgow, G1 1XL, United Kingdom; Snape C.E., University of Strathclyde, Department of Pure and Applied Chemistry, Glasgow, G1 1XL, United Kingdom; Jarvis M.C., University of Glasgow, Agricultural, Food and Environmental Chemistry, Glasgow, G12 8QQ, United Kingdom</t>
  </si>
  <si>
    <t>The problems concerning quantification with cross polarization (CP) and high‐field 13C‐nmr measurements has meant that, for ligno‐cellulosic plant materials, aromatic carbons in lignins are often discriminated against. In this study, the aromatic lignin content of an American red oak sample has been determined at the relatively low field strength of 25 MHz to obviate problems with spinning side bands using both CP and Bloch decay or single pulse excitation (SPE), a more time‐consuming acquisition technique but that is, in many cases, considerably more quantitative than CP. The value of 14 mole % carbon from SPE is in close agreement with that of 15% derived from elemental analysis and the Klason lignin content. Although virtually all of the carbon was observed by both SPE and CP, the latter significantly underestimated the aromatic content at contact times less than 1.5 ms and thus longer times should be used for reliable quantification. The quaternary carbon content was estimated as 11 mole % carbon by combining dipolar dephasing with SPE and CP. © 1992 John Wiley &amp; Sons, Inc. Copyright © 1992 John Wiley &amp; Sons, Inc.</t>
  </si>
  <si>
    <t>Quercus; Quercus rubra; Aromatic Compounds--Concentration; Lignin--Chemistry; Nuclear Magnetic Resonance--Measurements; aromatic compound; lignin; analytic method; article; carbon nuclear magnetic resonance; chemical analysis; nonhuman; phytochemistry; priority journal; wood; Cross-Polarization NMR Spectroscopy; High-Field NMR Spectrsocopy; Magic Angle Spinning; Oak Wood Aromatic Lignin Content; Quantitative Solid-State NMR Spectroscopy; Single Pulse Excitation; Wood</t>
  </si>
  <si>
    <t>2-s2.0-0026924805</t>
  </si>
  <si>
    <t>Hatcher P.G.; Wilson M.A.; Vassallo A.M.; Lerch III H.E.</t>
  </si>
  <si>
    <t>Hatcher, Patrick G. (7101737617); Wilson, Michael A. (7408666184); Vassallo, Anthony M. (7006253057); Lerch III, Harry E. (7005769372)</t>
  </si>
  <si>
    <t>7101737617; 7408666184; 7006253057; 7005769372</t>
  </si>
  <si>
    <t>Studies of angiospermous wood in Australian brown coal by nuclear magnetic resonance and analytical pyrolysis: new insights into the early coalification process</t>
  </si>
  <si>
    <t>International Journal of Coal Geology</t>
  </si>
  <si>
    <t>10.1016/0166-5162(89)90091-8</t>
  </si>
  <si>
    <t>https://www.scopus.com/inward/record.uri?eid=2-s2.0-0024856609&amp;doi=10.1016%2f0166-5162%2889%2990091-8&amp;partnerID=40&amp;md5=3e97f289fd12fc77350386c250b1046a</t>
  </si>
  <si>
    <t>U.S. Geological Survey, Reston, VA 22092, United States; Commonwealth Scientific and Industrial Research Organization, Division of Coal Technology, North Ryde, NSW, Australia</t>
  </si>
  <si>
    <t>Hatcher P.G., U.S. Geological Survey, Reston, VA 22092, United States; Wilson M.A., Commonwealth Scientific and Industrial Research Organization, Division of Coal Technology, North Ryde, NSW, Australia; Vassallo A.M., Commonwealth Scientific and Industrial Research Organization, Division of Coal Technology, North Ryde, NSW, Australia; Lerch III H.E., Commonwealth Scientific and Industrial Research Organization, Division of Coal Technology, North Ryde, NSW, Australia</t>
  </si>
  <si>
    <t>Many Tertiary coals contain abundant fossilized remains of angiosperms, which commonly dominated the ancient peat-swamp environments; modern analogs of such swamps can be found in tropical and subtropical regions of the world. Comparisons of angiospermous wood from Australian brown coal with similar wood buried in modern peat swamps of Indonesia have provided some new insights into coalification reactions. These comparisons were made by using solid-state 13C nuclear magnetic resonance (NMR) techniques and pyrolsis-gas chromatography-mass spectrometry (py-gc-ms). These two modern techniques are especially suited for detailed structural evaluation of the complex macromolecules in coal. The earliest transformation (peatification) of organic matter in angiospermous wood is the degradation and removal of cellulosic components and the concomitant selective preservation of lignin-derived components. The angiospermous lignin that becomes enriched in wood as a result of cellulose degradation also is modified by coalification reactions; this modification, however, does not involve degradation and removal of the lignin. Rather, the early coalification process transforms the lignin phenols (guiacyl and syringyl) to eventually yield the aromatic structures typically found in brown coal. One such transformation, which is determined from NMR data, involves the cleavage of aryl-ether bonds that link guaiacyl and syringyl units in lignin, and this transformation leads to the formation of free lignin phenols. Another transformation, which is also determined from the NMR data, involves the loss of methoxyl groups, probably via demethylation, to produce catechol-like structures. Coincident with ether-cleavage and demethylation, the aromatic rings derived from lignin phenols become more carbon-substituted and cross linked, as determined by dipolar-dephasing NMR studies. This cross linking is probably responsible for preventing the lignin phenols, which are freed from the lignin macromolecule by ether cleavage, from being removed from the coal by dissolution. Pyrolysis data suggest that the syringyl units are altered more readily than are guaiacyl units, and this difference in resistance leads to an enrichment of the guaiacyl units in fossil angiospermous woods. Many of the coalification reactions noted above occur to some degree in all angiospermous fossil wood examined; however, some significant differences are observed in the degree of coalification of the fossil wood samples from the same burial depth in the brown coal. These differences indicate that the depth and duration of burial are probably not entirely responsible for the variations in degree of coalification. Different rates of degradation in peat may have contributed to the variations in the apparent degree of coalification; some woods may have been altered more rapidly at the peat stage than others. Although preliminary, this systematic study of botanically related wood in peat and coal results in a more detailed differentiation of coalification reactions than have previous investigations. The combined use of solid-state 13C NMR and py-gc-ms has facilitated this detailed insight into the coalification of angiospermous wood. © 1989.</t>
  </si>
  <si>
    <t>Australia; Chemical Analysis; Chromatographic Analysis--Gas; Nuclear Magnetic Resonance; Wood--Chromatographic Analysis; analytical pyrolysis; angiosperm; brown coal; coalification; nuclear magnetic resonance; peatification; wood; Analytical Pyrolysis; Angiospermous Wood; Australian Brown Coal; Coalification Process; Coal</t>
  </si>
  <si>
    <t>2-s2.0-0024856609</t>
  </si>
  <si>
    <t>Inbar Y.; Chen Y.; Hadar Y.</t>
  </si>
  <si>
    <t>Inbar, Y. (6602738852); Chen, Y. (57202426664); Hadar, Y. (7006177868)</t>
  </si>
  <si>
    <t>6602738852; 57202426664; 7006177868</t>
  </si>
  <si>
    <t>Humic substances formed during the composting of organic matter</t>
  </si>
  <si>
    <t>10.2136/sssaj1990.03615995005400050019x</t>
  </si>
  <si>
    <t>https://www.scopus.com/inward/record.uri?eid=2-s2.0-0025573238&amp;doi=10.2136%2fsssaj1990.03615995005400050019x&amp;partnerID=40&amp;md5=6555aa11c1a6f4ac36720151b384ddbe</t>
  </si>
  <si>
    <t>Israel</t>
  </si>
  <si>
    <t>Inbar Y., Israel; Chen Y., Israel; Hadar Y., Israel</t>
  </si>
  <si>
    <t>Humic substances (HS) were extracted from separated cattle-manure compost (CSM) at various stages of decomposition. Carbon-13 nuclear magnetic resonance (13C-NMR) and Fourier-transform infrared (FTIR) spectroscopy measurements were performed on the purified humic acids (HA), as well as crude fiber and chemical analyses. Levels of HS extracted from the CSM samples doubled during the composting (from 377 to 710 g kg-1 organic matter). The NMR data correlated well with results obtained by FTIR spectroscopy, both indicating that the CSM HA are composed of partially degraded constituents of plant tissue, which still retain to some extent their chemical structures. The major plant components identified in the HA were lignin, carbohydrates, and long-chain aliphatic structural groups. -from Authors</t>
  </si>
  <si>
    <t>Bos taurus; Agricultural Wastes; Biochemistry; Biomass; Organic Compounds; Peat; composting; decomposition; humic substance; manure; organic matter; Composting; Humic Substances; Peat Substitutes; Soils</t>
  </si>
  <si>
    <t>2-s2.0-0025573238</t>
  </si>
  <si>
    <t>Beyer L.; Schulten H.‐R.; Fründ R.</t>
  </si>
  <si>
    <t>Beyer, Lothar (57191236168); Schulten, Hans‐Rolf (7101759605); Fründ, Rüdiger (6701720333)</t>
  </si>
  <si>
    <t>57191236168; 7101759605; 6701720333</t>
  </si>
  <si>
    <t>Properties and composition of soil organic matter in forest and arable soils of Schleswig‐Holstein: 1. Comparison of morphology and results of wet chemistry, CPMAS‐13C‐NMR spectroscopy and pyrolysis‐field ionization mass spectrometry</t>
  </si>
  <si>
    <t>10.1002/jpln.19921550418</t>
  </si>
  <si>
    <t>https://www.scopus.com/inward/record.uri?eid=2-s2.0-0000110155&amp;doi=10.1002%2fjpln.19921550418&amp;partnerID=40&amp;md5=a5f0ad5555130aa16951b01383fe9445</t>
  </si>
  <si>
    <t>Institute of Plant Nutrition, University Kiel, Science &amp; Project Centrum Ecosystem Research, Kiel, W-2300, Olshausenstraße 40-60, Germany; Department of Trace Analysis, Wiesbaden, W-6200, Dambachtal 20, Germany; Institute of Biophysics and Physical Biochemistry, University Regensburg, Regensburg, W-8400, Postfach, Germany</t>
  </si>
  <si>
    <t>Beyer L., Institute of Plant Nutrition, University Kiel, Science &amp; Project Centrum Ecosystem Research, Kiel, W-2300, Olshausenstraße 40-60, Germany; Schulten H.‐R., Department of Trace Analysis, Wiesbaden, W-6200, Dambachtal 20, Germany; Fründ R., Institute of Biophysics and Physical Biochemistry, University Regensburg, Regensburg, W-8400, Postfach, Germany</t>
  </si>
  <si>
    <t>Properties and composition of 25 soil samples (0.8–51% Corg) were determined by morphology, wet chemistry, CPMAS‐13C‐NMR‐spectroscopy and pyrolysis‐field ionization mass spectrometry (Py‐FIMS). The recovery rate of organic carbon was 102% (±15%). The correlation between the litter compound/humic compound ratio and humification grade, estimated with morphological observations, was strong (r2 = 0.502***). A typical classification of horizons (L, O, H, Ah+M) with regard to organic compounds (wet chemistry and 13C‐NMR) was not always significant. The pyrolysis‐mass spectra confirmed and extended on the basis of molecular chemical structures the results of wet chemistry, especially with polysaccharides, nitrogen compounds, lignin, lipids and alkylaromatics (r2 = 0.818–0.937***). A correlation between the NMR‐aliphatics, the humic compounds isolated by wet chemistry, and the long‐chain aliphatic carbon units in the pyrolysis‐mass spectra was established. Copyright © 1992 WILEY‐VCH Verlag GmbH &amp; Co. KGaA, Weinheim</t>
  </si>
  <si>
    <t>2-s2.0-0000110155</t>
  </si>
  <si>
    <t>Zech W.; Ziegler F.; Kögel-Knabner I.; Haumaier L.</t>
  </si>
  <si>
    <t>Zech, W. (7005075046); Ziegler, F. (7102397621); Kögel-Knabner, I. (7004944025); Haumaier, L. (6701447427)</t>
  </si>
  <si>
    <t>7005075046; 7102397621; 7004944025; 6701447427</t>
  </si>
  <si>
    <t>Humic substances distribution and transformation in forest soils</t>
  </si>
  <si>
    <t>117-118</t>
  </si>
  <si>
    <t>10.1016/0048-9697(92)90084-6</t>
  </si>
  <si>
    <t>https://www.scopus.com/inward/record.uri?eid=2-s2.0-0026613376&amp;doi=10.1016%2f0048-9697%2892%2990084-6&amp;partnerID=40&amp;md5=13e94d04e2e9a2d0dfc151296e755eb3</t>
  </si>
  <si>
    <t>Institute of Soil Science and Soil Geography, University of Bayreuth, D-8580 Bayreuth, P.O. Box 101251, Germany</t>
  </si>
  <si>
    <t>Zech W., Institute of Soil Science and Soil Geography, University of Bayreuth, D-8580 Bayreuth, P.O. Box 101251, Germany; Ziegler F., Institute of Soil Science and Soil Geography, University of Bayreuth, D-8580 Bayreuth, P.O. Box 101251, Germany; Kögel-Knabner I., Institute of Soil Science and Soil Geography, University of Bayreuth, D-8580 Bayreuth, P.O. Box 101251, Germany; Haumaier L., Institute of Soil Science and Soil Geography, University of Bayreuth, D-8580 Bayreuth, P.O. Box 101251, Germany</t>
  </si>
  <si>
    <t>The distribution and transformation of humic substances in forest soils is investigated by CPMAS 13C NMR spectroscopy and chemical analyses. Studies on bulk soil samples and humic acid fractions indicate that different forest humus types result from different rates but similar pathways of litter decomposition. The main features of humification in the investigated forest humus profiles are preferential mineralization of carbohydrates, strong alteration of lignin leading to increasing proportions of carbon-substituted aromatic rings and loss of phenolic groups, increase in carboxyl group contents and accumulation of refractory alkyl components. The action of earthworms promotes transformation of plant residues to humic substances and incorporation of organic matter into stable organo-mineral complexes. © 1992.</t>
  </si>
  <si>
    <t>&lt;sup&gt;13&lt;/sup&gt;C NMR spectroscopy; forest soils; humic substances; organic matter</t>
  </si>
  <si>
    <t>Pheretima sieboldi; organic matter; aromaticity; carbohydrate mineralisation; decomposition; forest soil; humic substance; humification; organic matter; conference paper; forest; humic substance; nuclear magnetic resonance; soil</t>
  </si>
  <si>
    <t>2-s2.0-0026613376</t>
  </si>
  <si>
    <t>Deka G.C.; Wong B.M.; Roy D.N.</t>
  </si>
  <si>
    <t>Deka, Ganesh C. (6507410007); Wong, Barry M. (7402023352); Roy, D.N. (7402439302)</t>
  </si>
  <si>
    <t>6507410007; 7402023352; 7402439302</t>
  </si>
  <si>
    <t>Suitability of hybrid willow as a source of pulp</t>
  </si>
  <si>
    <t>10.1080/02773819208545079</t>
  </si>
  <si>
    <t>https://www.scopus.com/inward/record.uri?eid=2-s2.0-0026883743&amp;doi=10.1080%2f02773819208545079&amp;partnerID=40&amp;md5=2d38c8b680cd27ccaf5db45313894924</t>
  </si>
  <si>
    <t>Faculty of Forestry, University of Toronto, Earth Science Centre, Toronto, Ontario M5S 3B3, 33 Willcocks Street, Canada</t>
  </si>
  <si>
    <t>Deka G.C., Faculty of Forestry, University of Toronto, Earth Science Centre, Toronto, Ontario M5S 3B3, 33 Willcocks Street, Canada; Wong B.M., Faculty of Forestry, University of Toronto, Earth Science Centre, Toronto, Ontario M5S 3B3, 33 Willcocks Street, Canada; Roy D.N., Faculty of Forestry, University of Toronto, Earth Science Centre, Toronto, Ontario M5S 3B3, 33 Willcocks Street, Canada</t>
  </si>
  <si>
    <t>Hybrid willow (Salix spp.) is a potential source of pulp as demonstrated by its fibre morphology, chemical composition and pulping kinetics. Fibre length and cell wall thickness measurements on one and two years old clones ranged from 0.49 mm to 0.70 mm and 2.5 pm to 3.6 pm respectively. Fibre length variation by annual growth layer varied from 0.5 mm in the first growth layer to about 1.1 mm in the last growth layer and the maximum growth rate occurred in the first two to three years for fourteen years old clones. The clones were producing more fibre fraction as indicated by volumetric composition. The UV absorptivities of milled wood lignin was found in the range of 12.17 - 14.31 Lg-1cm-1 at 278 nm and the presence of syringyl and guaiacyl lignin was observed. 13C-NMR results of acetylated milled wood lignin showed clonal structural variations during lignification process and the Klason lignin content of one and two years old clones ranged from 20.8% to 26.1%. Bulk kraft delignification of mature wood resulted in 5-6% higher yield than juvenile wood from the same clone and the pulping activation energy ranged from 98 kJ.mol-1 to 120 kJ.mol-1. © 1992, Taylor &amp; Francis Group, LLC. All rights reserved.</t>
  </si>
  <si>
    <t>Fibers, Nontextile - Morphology; Lignin; Pulp Materials - Chemical Analysis; Wood - Fibers; Hybrid Willow; Pulp Materials</t>
  </si>
  <si>
    <t>2-s2.0-0026883743</t>
  </si>
  <si>
    <t>Zech W.; Hempfling R.; Haumaier L.; Schulten H.-R.; Haider K.</t>
  </si>
  <si>
    <t>Zech, W. (7005075046); Hempfling, R. (6701919430); Haumaier, L. (6701447427); Schulten, H.-R. (7101759605); Haider, K. (57205383912)</t>
  </si>
  <si>
    <t>7005075046; 6701919430; 6701447427; 7101759605; 57205383912</t>
  </si>
  <si>
    <t>Humification in subalpine Rendzinas: chemical analyses, IR and 13C NMR spectroscopy and pyrolysis-field ionization mass spectrometry</t>
  </si>
  <si>
    <t>10.1016/0016-7061(90)90050-J</t>
  </si>
  <si>
    <t>https://www.scopus.com/inward/record.uri?eid=2-s2.0-0025593078&amp;doi=10.1016%2f0016-7061%2890%2990050-J&amp;partnerID=40&amp;md5=528fa7ca08815991458fcd5659c4e9ad</t>
  </si>
  <si>
    <t>Institute of Soil Science and Soil Geography, University of Bayreuth, P.O. Box 10 12 51, D-8580 Bayreuth F.R, Germany; Fachhochschule Fresenius, Department of Trace Analysis, Dambachtal 20, D-6200 Wiesbaden F.R. Germany; Institute of Plant Nutrition and Soil Science, FAL, Bundesallee 50, D-3300 Braunschweig F.R, Germany</t>
  </si>
  <si>
    <t>Zech W., Institute of Soil Science and Soil Geography, University of Bayreuth, P.O. Box 10 12 51, D-8580 Bayreuth F.R, Germany; Hempfling R., Institute of Soil Science and Soil Geography, University of Bayreuth, P.O. Box 10 12 51, D-8580 Bayreuth F.R, Germany; Haumaier L., Institute of Soil Science and Soil Geography, University of Bayreuth, P.O. Box 10 12 51, D-8580 Bayreuth F.R, Germany; Schulten H.-R., Fachhochschule Fresenius, Department of Trace Analysis, Dambachtal 20, D-6200 Wiesbaden F.R. Germany; Haider K., Institute of Plant Nutrition and Soil Science, FAL, Bundesallee 50, D-3300 Braunschweig F.R, Germany</t>
  </si>
  <si>
    <t>Litter decomposition and humification in different horizons of two subalpine Rendzinas of the Bavarian Alps, differing mainly in morphology and soil climate, were studied by using chemical degradation methods, IR and 13C NMR spectroscopy, as well as pyrolysis-field ionization mass spectrometry. The Tangelrendzina, classified as a Lithic Borofolist, has a thick, peat-like organic surface layer directly overlying the parent material. The specific soil climate is cold and wet due to northerly aspect. The Moderrendzina, classified as a Lithic Rendoll, has a southerly exposure, a warmer soil climate, and a pronounced humic A horizon. Both soils are derived from dolomite debris. In both soils (L to Oh/Ah horizons) similar mechanisms are responsible for litter decomposition and humification, including loss of polysaccharides, increase of alkyl and carboxyl C proportions, and degradation of lignin. The aromatic C proportion remains nearly constant in the Tangelrendzina, indicating similar decomposition rates for aromatics and total organic C or an equilibrium between decomposition and inputs (roots). In the Moderrendzina, it decreases due to higher mineralization rates. The decrease in lignin subunits with increasing soil depth is more pronounced than the decrease in total aromatics. Water-soluble organic substances containing decomposed lignin fragments are leached from the acid surface horizons and precipitated in deeper layers by Ca ions. Intermediate substances of lignin biodegradation like demethylated lignin dimers dominate the pyrolysis products from the Oh, ca horizon of the Tangelrendzina. Products typical of advanced lignin degradation, producing furanoid structures during pyrolysis, accumulate in the Ah layer of the Moderrendzina. This shows that the humification process in the two profiles differs only in intensity and not in the specific pathways of transformation. © 1990.</t>
  </si>
  <si>
    <t>Germany, Bavarian Alps; humification; litter decomposition; Rendzina</t>
  </si>
  <si>
    <t>2-s2.0-0025593078</t>
  </si>
  <si>
    <t>Benner R.; Hatcher P.G.; Hedges J.I.</t>
  </si>
  <si>
    <t>Benner, Ronald (57191554995); Hatcher, Patrick G. (7101737617); Hedges, John I. (7102918984)</t>
  </si>
  <si>
    <t>57191554995; 7101737617; 7102918984</t>
  </si>
  <si>
    <t>Early diagenesis of mangrove leaves in a tropical estuary: Bulk chemical characterization using solid-state 13C NMR and elemental analyses</t>
  </si>
  <si>
    <t>10.1016/0016-7037(90)90268-P</t>
  </si>
  <si>
    <t>https://www.scopus.com/inward/record.uri?eid=2-s2.0-0025638218&amp;doi=10.1016%2f0016-7037%2890%2990268-P&amp;partnerID=40&amp;md5=e0040f5b9db59407419ed6f0a4cf5125</t>
  </si>
  <si>
    <t>Marine Science Institute, University of Texas at Austin, Port Aransas, TX 78373, United States; US Geological Survey, 923 National Center, Reston, VA 22092, United States; United States</t>
  </si>
  <si>
    <t>Benner R., Marine Science Institute, University of Texas at Austin, Port Aransas, TX 78373, United States; Hatcher P.G., US Geological Survey, 923 National Center, Reston, VA 22092, United States; Hedges J.I., United States</t>
  </si>
  <si>
    <t>Changes in the chemical composition of mangrove (Rhizophora mangle) leaves during decomposition in tropical estuarine waters were characterized using solid-state 13C nuclear magnetic resonance (NMR) and elemental (CHNO) analysis. Carbohydrates were the most abundant components of the leaves accounting for about 50 wt% of senescent tissues. Tannins were estimated to account for about 20 wt% of leaf tissues, and lipid components, cutin, and possibly other aliphatic biopolymers in leaf cuticles accounted for about 15 wt%. Carbohydrates were generally less resistant to decomposition than the other constituents and decreased in relative concentration during decomposition. Tannins were of intermediate resistance to decomposition and remained in fairly constant proportion during decomposition. Paraffinic components were very resistant to decomposition and increased in relative concentration as decomposition progressed. Lignin was a minor component of all leaf tissues. Standard methods for the colorimetric determination of tannins (Folin-Dennis reagent) and the gravimetric determination of lignin (Klason lignin) were highly inaccurate when applied to mangrove leaves. The N content of the leaves was particularly dynamic with values ranging from 1.27 wt% in green leaves to 0.65 wt% in senescent yellow leaves attached to trees. During decomposition in the water the N content initially decreased to 0.51 wt% due to leaching, but values steadily increased thereafter to 1.07 wt% in the most degraded leaf samples. The absolute mass of N in the leaves increased during decomposition indicating that N immobilization was occurring as decomposition progressed. © 1990.</t>
  </si>
  <si>
    <t>carbohydrate; diagenesis; estuary; leaf; mangrove; paraffinic component; tannin</t>
  </si>
  <si>
    <t>2-s2.0-0025638218</t>
  </si>
  <si>
    <t>Kögel‐Knabner I.; Zech W.; Hatcher P.G.</t>
  </si>
  <si>
    <t>Kögel‐Knabner, Ingrid (7004944025); Zech, Wolfgang (7005075046); Hatcher, Patrick G. (7101737617)</t>
  </si>
  <si>
    <t>7004944025; 7005075046; 7101737617</t>
  </si>
  <si>
    <t>Chemical composition of the organic matter in forest soils: The humus layer</t>
  </si>
  <si>
    <t>10.1002/jpln.19881510512</t>
  </si>
  <si>
    <t>https://www.scopus.com/inward/record.uri?eid=2-s2.0-84988175850&amp;doi=10.1002%2fjpln.19881510512&amp;partnerID=40&amp;md5=3282626dd19703d016944e471ec2e37d</t>
  </si>
  <si>
    <t>Universität Bayreut, Bayreuth, D-8580, Postfach 10 12 51, Germany; US Geological Survey, Reston, Virginia, 22092, United States</t>
  </si>
  <si>
    <t>Kögel‐Knabner I., Universität Bayreut, Bayreuth, D-8580, Postfach 10 12 51, Germany; Zech W., Universität Bayreut, Bayreuth, D-8580, Postfach 10 12 51, Germany; Hatcher P.G., US Geological Survey, Reston, Virginia, 22092, United States</t>
  </si>
  <si>
    <t>Decomposition and humification were studied within three types of forest humus (mull, moder, and mor) by means of CPMAS 13C NMR spectroscopy combined with degradative methods. The NMR data show that O‐alkyl carbon decreases in all soils, and alkyl as well as carboxyl carbon increase as depth and decomposition increase; the percentage of aromatic carbon remains constant at about 25%. With increasing depth the amount of carbon that can be identified as belonging to specific compound classes by wet chemical methods decreases from 60% to 40%. Microbial polysaccharides and the proportion of non polysaccharide O‐alkyl carbon increase with depth. A selective preservation of recalcitrant, condensed lignin structural units is also observed. In order to relate the spectroscopic and chemical data from investigations of whole soils with studies of humification, samples were fractionated into fulvic acid, humic acid, and humin fractions. The fulvic acid fraction contains large concentrations of carbohydrates irrespective of the soil horizon. The humic acid fraction contains less polysaccharides, but high amounts of alkyl carbon and aromatic structures. The percentage of aromatic carbon existing in the humic acid fraction increases with depth, probably reflecting the amount and degree of oxidative decomposition of lignin. A loss of methoxyl and phenolic groups is evident in the 13C NMR spectra of the humic acid fraction. The humin fraction resembles relatively unchanged plant‐derived materials as evident from the lignin parameters and carbohydrate contents. All the observed data seem to indicate that humic acids originate form oxidative degradation of humin or plant litter. Copyright © 1988 WILEY‐VCH Verlag GmbH &amp; Co. KGaA, Weinheim</t>
  </si>
  <si>
    <t>2-s2.0-84988175850</t>
  </si>
  <si>
    <t>Saikia C.N.; Dutta N.N.; Baruah J.N.; Dass N.N.</t>
  </si>
  <si>
    <t>Saikia, C.N. (7006053259); Dutta, N.N. (35567843400); Baruah, J.N. (7006941350); Dass, N.N. (7006654791)</t>
  </si>
  <si>
    <t>7006053259; 35567843400; 7006941350; 7006654791</t>
  </si>
  <si>
    <t>Thermal behaviour of high α-cellulose pulp from fast growing plant species and its acetylation product</t>
  </si>
  <si>
    <t>Thermochimica Acta</t>
  </si>
  <si>
    <t>10.1016/0040-6031(90)80620-E</t>
  </si>
  <si>
    <t>https://www.scopus.com/inward/record.uri?eid=2-s2.0-0013531543&amp;doi=10.1016%2f0040-6031%2890%2980620-E&amp;partnerID=40&amp;md5=58489fa8b97e68208d6ac977bdb14e08</t>
  </si>
  <si>
    <t>Regional Research Laboratory, Jorhat, 785 006, India; Department of Chemistry, Dibrugarh University, Dibrugarh, 786 004, India</t>
  </si>
  <si>
    <t>Saikia C.N., Regional Research Laboratory, Jorhat, 785 006, India; Dutta N.N., Regional Research Laboratory, Jorhat, 785 006, India; Baruah J.N., Regional Research Laboratory, Jorhat, 785 006, India; Dass N.N., Department of Chemistry, Dibrugarh University, Dibrugarh, 786 004, India</t>
  </si>
  <si>
    <t>High α-cellulose pulp has been extracted from a fast growing plant material, namely Leucaena leucocephala. Acetylated products from this α-cellulose and from commercially available α-cellulose were prepared by a homogeneous acetylation procedure. The acetylated products were characterized using IR, 1H NMR and 13C NMR techniques, and their molecular weights were determined. The thermal decomposition of the α-celluloses and their acetylated products were studied using thermogravimetric and differential thermal analysis techniques in the range of room temperature to 600°C. Two major decomposition steps were identified, and the relative thermal stabilities of the α-celluloses and the acetylated products were assessed. The kinetic parameters for both the decomposition steps identified were estimated by four well known methods. IR spectra of the decomposed residue obtained after heating the cellulose at 200 and 450°C were also examined, to obtain an understanding of the decomposition pathway. © 1990.</t>
  </si>
  <si>
    <t>2-s2.0-0013531543</t>
  </si>
  <si>
    <t>Schenk H.J.; Witte E.G.; Littke R.; Schwochau K.</t>
  </si>
  <si>
    <t>Schenk, H.J. (7102266720); Witte, E.G. (7003580457); Littke, R. (7006768460); Schwochau, K. (6602141412)</t>
  </si>
  <si>
    <t>7102266720; 7003580457; 7006768460; 6602141412</t>
  </si>
  <si>
    <t>Structural modifications of vitrinite and alginite concentrates during pyrolitic maturation at different heating rates. A combined infrared, 13C NMR and microscopical study</t>
  </si>
  <si>
    <t>10.1016/0146-6380(90)90130-R</t>
  </si>
  <si>
    <t>https://www.scopus.com/inward/record.uri?eid=2-s2.0-0025570492&amp;doi=10.1016%2f0146-6380%2890%2990130-R&amp;partnerID=40&amp;md5=bfbdcf2afb8eaa005f0620bc060e7c4e</t>
  </si>
  <si>
    <t>Institute of Petroleum and Organic Geochemistry (ICH-5), the Nuclear Research Centre (KFA) Jülich, D-5170 Jülich, P.O. Box 1913, Germany</t>
  </si>
  <si>
    <t>Schenk H.J., Institute of Petroleum and Organic Geochemistry (ICH-5), the Nuclear Research Centre (KFA) Jülich, D-5170 Jülich, P.O. Box 1913, Germany; Witte E.G., Institute of Petroleum and Organic Geochemistry (ICH-5), the Nuclear Research Centre (KFA) Jülich, D-5170 Jülich, P.O. Box 1913, Germany; Littke R., Institute of Petroleum and Organic Geochemistry (ICH-5), the Nuclear Research Centre (KFA) Jülich, D-5170 Jülich, P.O. Box 1913, Germany; Schwochau K., Institute of Petroleum and Organic Geochemistry (ICH-5), the Nuclear Research Centre (KFA) Jülich, D-5170 Jülich, P.O. Box 1913, Germany</t>
  </si>
  <si>
    <t>Immature vitrinite samples from a Miocene lignite seam of western Germany (H/C = 1.14, O/C = 0.41) and alginite concentrates from a Tasmanite deposit of Australia (H/C = 1.60, O/C = 0.10) were pyrolyzed in a stream of argon at heating rates of 0.1 and 2.0°C/min up to temperatures varying from 200 to 670°C. The solid maceral residues were subjected to elemental and microscopical analysis and studied by IR and 13C CP/MAS NMR spectroscopy with respect to structural modifications. The maximum pyrolytic weight loss amounts to 60% of the initial organic matter in the case of vitrinite and to 85% for alginite, the onset of degradation reactions being shifted to higher temperatures with increasing rate of heating. Both infrared and NMR spectra of the vitrinite samples indicate a rapid decomposition of the cellulose component upon heating whereas lignin related structures such as aromatic ether linkages remain remarkably stable. The main hydrocarbon release from vitrinite occurs at very early evolution stages (Tmax = 296°C, Rm = 0.20% at 0.1°C/min; Tmax = 337°C, Rm = 0.23 at 2.0°C/min). Hydrocarbon generation from alginite requires higher temperatures (Tmax = 388 and 438°C) and is completed within a distinctly narrower temperature range. The pronounced increase of vitrinite reflectance between 350 and 670°C seems to be associated with a rather time-consuming reorganization of the residual organic material. The concomitant growth of polyaromatic units is illustrated by the increasing intensity ratio of the aromatic ring stretching vibration bands at 1600 and 1500 cm-1. These reactions are moreover marked by increasing loss of phenolic oxygen and by increasing conversion of aliphatic carbon into fixed aromatic carbon. © 1990.</t>
  </si>
  <si>
    <t>alginite (tasmanite); IR spectroscopy; NMR (&lt;sup&gt;13&lt;/sup&gt;C CP/MAS); pyrolysis (non-isothermal); structural modifications; vitribite reflectance; vitrinite</t>
  </si>
  <si>
    <t>Mass Spectrometry; Microscopic Examination; Nuclear Magnetic Resonance; Spectroscopy, Infrared; alginite; hydrocarbon generation; pyrolysis; pyrolytic maturation; structural modification; vitrinite; Alginite; Maceral Residues; Tasmanite; Vitrinite; Lignite</t>
  </si>
  <si>
    <t>2-s2.0-0025570492</t>
  </si>
  <si>
    <t>type_of_reference</t>
  </si>
  <si>
    <t>Journal</t>
  </si>
  <si>
    <t>title</t>
  </si>
  <si>
    <t>authors</t>
  </si>
  <si>
    <t>abstract</t>
  </si>
  <si>
    <t>date</t>
  </si>
  <si>
    <t>year</t>
  </si>
  <si>
    <t>doi</t>
  </si>
  <si>
    <t>keywords</t>
  </si>
  <si>
    <t>JOUR</t>
  </si>
  <si>
    <t>13C and 15N NMR analysis of some fungal melanins in comparison with soil organic matter</t>
  </si>
  <si>
    <t>10.1016/0146-6380(95)00094-1</t>
  </si>
  <si>
    <t>Almendros, G, Dorado, J, GonzÃ¡lez-Vila, F. J, Blanco, M. J, Lankes, U</t>
  </si>
  <si>
    <t>A laboratory experiment was designed to investigate the degradation patterns of leaves from 12 forest and shrub species typical of Mediterranean ecosystems by solid-state 13C NMR. The spectral data have been compared with those for the major organic fractions, and elementary composition in three transformation stages (zero time, intermediated and advanced (168 d)). The plant material in general showed a selective depletion of lipid and water-soluble products and a concentration in acid-insoluble residue (Klason lignin fraction), but the increasing percentage of total alkyl carbons (not observed in pine leaves) suggests that recalcitrant aliphatic material accumulates in the course of the 168 d incubation, when the total weight losses were up to 660 g kgâˆ’1. This contrasts with the fact that the concentration of extractable alkyl C (i.e. the lipid fraction) decreased in all cases. The results for the different plants suggested some general transformation trends simultaneous to specific biodegradation patterns. The non-ameliorant, soil acidifying species (i.e. those a priori considered to favor the accumulation of humus with low biological activity) have high initial concentrations of extractives, alkyl structures and comparatively lower percentages of O-alkyl structures. The decay process in these species is not associated to the increase of the alkyl-to-O-alkyl ratio, which is shown by the ameliorant species. Superimposed on these major trends, the biomass of the different plants underwent divergent paths in the course of composting, leading to, for example, (i) accumulation of recalcitrant, nonhydrolyzable alkyl and aromatic structures (Retama, Genista); (ii) enrichment of resistant O-alkyl structures such are stable fractions of carbohydrate and tannins (Pinus, Calluna); and (iii) accumulation of aliphatic extractives with the lowest stabilization of protein in resistant forms (Arctostaphylos, Ilex). In particular, in the acidifying species, the spectral patterns suggest that the apparent stability of the aromatic domain is compatible with selective preservation of tannins together with aliphatic structures. Such specific tendencies are also illustrated by the difference spectra (0 vs 168 d) which suggest that early humification processes are highly heterogeneous and distinct rather than the selective degradation of lipid and water-soluble fractions and carbohydrates, and they may include stabilization of tannins and aliphatic (cutin- and protein-like) macromolecules.</t>
  </si>
  <si>
    <t>2000/06/01/</t>
  </si>
  <si>
    <t>10.1016/s0038-0717(99)00202-3</t>
  </si>
  <si>
    <t>Biodegradation, Humification, Litter, Heather, Oak, Pine</t>
  </si>
  <si>
    <t>13C solid-state NMR assessment of decomposition pattern during co-composting of sewage sludge and green wastes</t>
  </si>
  <si>
    <t>10.1111/j.1365-2389.2007.00993.x</t>
  </si>
  <si>
    <t>13C-NMR analysis of decomposing litter and fine roots in the semi-arid Mulga Lands of southern Queensland</t>
  </si>
  <si>
    <t>Mathers, Nicole J., Jalota, Rajesh K., Dalal, Ram C., Boyd, Sue E.</t>
  </si>
  <si>
    <t>Plant litter and fine roots are important carbon (C) inputs to soil and a direct source of CO2 to the atmosphere. Solid-state carbon-13 nuclear magnetic resonance (13C-NMR) spectroscopy was used to investigate the nature of C changes during decomposition of plant litter and fine roots of mulga (Acacia aneura F. Muell. Ex. Benth.), wheat (Triticum aestivum L.), lucerne (Medicago sativa) and buffel grass (Cenchrus ciliaris) over an 18-month period. Alkyl C was closely associated with total N concentrations in all litter materials during decay and as alkyl C increased so did total N, indicating an increase in refractory biomacromolecules. Mulga phyllodes had the greatest alkyl C concentration of all litter and fine root materials, and also exhibited the NMR peaks assigned to tannins that may slow or hinder decomposition rates and nitrification. Mulga litter and fine roots decomposed slower than all other litter materials and the soil under mulga had the highest soil C concentration, indicating slower CO2 release. The alkyl C-to-O-alkyl C ratio is generally used as an index of the extent of decomposition, but is not useful for the decay of woody components. Of all the NMR ratios studied that may indicate the extent of decomposition, the carbohydrate C-to-methoxyl C ratio proved to have the strongest and most consistent relationship with decay time, fraction of mass remaining and total C, even though increases in alkyl C were observed with decreases in carbohydrate C.</t>
  </si>
  <si>
    <t>2007/05/01/</t>
  </si>
  <si>
    <t>10.1016/j.soilbio.2006.11.009</t>
  </si>
  <si>
    <t>Litter decomposition, C sequestration, Fine roots, Buffel grass, C-NMR spectroscopy, Land-use change, Mulga, Semi-arid</t>
  </si>
  <si>
    <t>CHAP</t>
  </si>
  <si>
    <t>Physico-Chemical Characterisation of Plant Residues for Industrial and Feed Use</t>
  </si>
  <si>
    <t>13C-NMR Spectroscopy of Lignins and Lignocellulosic Materials</t>
  </si>
  <si>
    <t>FrÃ¼nd, R., LÃ¼demann, H.-D.</t>
  </si>
  <si>
    <t>The conditions for obtaining quantitative high resolution 13C-NMR spectra in solution and in the solid state (CPMAS) are evaluated. The relevant time constants for the relaxation of the spin system are determined and discussed. These time constants are determined at two different fields (2.3 and 7.0 Tesla). The quantitative data are presented. It is shown that the combination of solution and solid state spectra permits an estimate of the total lignin and carbohydrate content of the native lignocellulosic material.</t>
  </si>
  <si>
    <t>1989///</t>
  </si>
  <si>
    <t>https://doi.org/10.1007/978-94-009-1131-4_10</t>
  </si>
  <si>
    <t>Bjerkandera Adusta, Humic Material, Spin Lattice Relaxation Time, Syringyl Unit, Wheat Straw</t>
  </si>
  <si>
    <t>Preston, C. M, Trofymow, J. A, Niu, J, Fyfe, C. A</t>
  </si>
  <si>
    <t>The coastal forests of British Columbia have large accumulations of coarse woody debris, and information on this pool is considered essential in developing sustainable management practices. We characterized coarse woody debris (7â€“12 and &gt;12cm diameter) in forest chronosequences of four age classes located on the eastern and western sides of Vancouver Island. For three species (Douglas-fir (Pseudotsuga menziesii (Mirb.) Franco), western hemlock (Tsuga heterophylla (Raf.) Sarg), western red cedar (Thuja plicata Donn.)) and unidentified samples, increases in decay class (I to V, assigned in the field) were associated with decreasing density, and small increases in concentrations of C, N, and P. Sulfur concentrations (0.6â€“2.4g/kg) were higher than those found elsewhere for wood and did not show any significant changes with decay class. 13C nuclear magnetic resonance spectroscopy with cross polarization and magic-angle spinning (13C-CPMAS-NMR) was used to analyze organic components in a subset of samples &gt;12cm. Logs up to decay class III generally showed little change in composition or a slight increase in polysaccharide C. After this, polysaccharide was lost more quickly and logs of decay class V were composed almost entirely of lignin, a pattern consistent with decay by brown-rot fungi. However, two samples of western red cedar decay class III and IV showed accumulation of polysaccharide, the pattern expected from white-rot fungi. The results of the density, chemical and NMR analysis indicate that for management purposes, a system with fewer decay classes would suffice.</t>
  </si>
  <si>
    <t>1998/11/02/</t>
  </si>
  <si>
    <t>Chronosequence, Decomposition, Lignin, Sulfur, Brown-rot, White-rot</t>
  </si>
  <si>
    <t>A comparison of methods for the extraction of dissolved organic matter from freshwaters</t>
  </si>
  <si>
    <t>10.1016/j.watres.2020.116114</t>
  </si>
  <si>
    <t>10.3389/fpls.2017.00925</t>
  </si>
  <si>
    <t>An integrated spectroscopic and wet chemical approach to investigate grass litter decomposition chemistry</t>
  </si>
  <si>
    <t>McKee, Georgina A., Soong, Jennifer L., CaldÃ©ron, Francisco, Borch, Thomas, Cotrufo, M. Francesca</t>
  </si>
  <si>
    <t>The chemical transformations that occur during litter decomposition are key processes for soil organic matter formation and terrestrial biogeochemistry; yet we still lack complete understanding of these chemical processes. Thus, we monitored the chemical composition of Andropogon gerardii (big bluestem grass) litter residue over a 36 month decomposition experiment in a prairie ecosystem using: traditional wet chemical fractionation based upon digestibility, solid state 13C nuclear magnetic resonance (NMR) spectroscopy and Fourier transform infrared (FTIR) spectroscopy. The goals of this study were to (1) determine the chemical changes occurring during A. gerardii litter decomposition, and (2) compare the information obtained from each method to assess agreement. Overall, we observed a 97 % mass loss of the original litter, through a two-stage decomposition process. In the first stage, within 12 months, non-structural, cellulose and hemicellulose fractions not encrusted in lignin were preferentially and rapidly lost, while the acid unhydrolyzable residue (AUR) and microbial components increased. During the second stage, 12â€“36 months, all wet chemical fraction masses decreased equivalently and slowly with time, and the AUR and the lignin-encrusted cellulose fractions decomposition rates were comparable to each other. Method comparisons revealed that wet chemical fractionation did not accurately follow the initial litter structures, particularly lignin, likely because of chemical transformations and accumulation of microbial biomass. FTIR and NMR were able to determine bulk structural characteristics, and aid in elucidating chemical transformations but lacked the ability to measure absolute quantities of structural groups. As a result, we warn from the sole use of wet chemical methods, and strongly encourage coupling them with spectroscopic methods. Our results overall support the traditional chemical model of selective preservation of lignin, but shows that this is limited to the early stages of decomposition, while lignin is not selectively preserved at subsequent stages. Our study also provides important evidence regarding the impact of chemically different litter structures on decomposition rates and pathways.</t>
  </si>
  <si>
    <t>2016/03/01/</t>
  </si>
  <si>
    <t>10.1007/s10533-016-0197-5</t>
  </si>
  <si>
    <t>Hishinuma, Takuya, Osono, Takashi, Fukasawa, Yu, Azuma, Jun-ichi, Takeda, Hiroshi</t>
  </si>
  <si>
    <t>Solid-state 13C nuclear magnetic resonance (NMR) spectroscopyÂ was applied to coarse woody debris (CWD) in different stages of decompositionÂ and collected from forest floor of a subtropical, a cool temperate, andÂ a subalpine forest in Japan. The purpose was to test its applicability to characterizeÂ organic chemical composition of CWD of broad-leaved and coniferousÂ trees from different climatic conditions. O-alkyl-C, mainly representingÂ carbohydrates, was the predominant component of CWD at the three sites,Â accounting for 43.5-58.1% of the NMR spectra. Generally, the relative areaÂ under the signals for aromatic-C and phenolic-C, mainly representing lignin,Â increased, whereas the relative area for O-alkyl-C decreased, as the decayÂ class advanced. The relative area under NMR chemical shift regions wasÂ significantly correlated with the chemical properties examined with proximateÂ analyses. That is, O-alkyl-C and di-O-alkyl-C NMR signal areas wereÂ positively correlated with the volumetric density of CWD and the content ofÂ total carbohydrates. Methoxyl-C, aromatic-C, phenolic-C, carboxyl-C, andÂ carbonyl-C were positively correlated with the contents of acid-unhydrolyzableÂ residues (lignin, tannins, and cutin) and nitrogen. Lignin-C calculatedÂ from NMR signals increased, and polysaccharide-C decreased, with the decayÂ class of CWD at the three study sites. A review of previous studies on 13C NMR spectroscopy for decomposing CWD suggested further needs ofÂ its application to broad-leaved trees from tropical and subtropical regions.</t>
  </si>
  <si>
    <t>2015/03/31/</t>
  </si>
  <si>
    <t>wood</t>
  </si>
  <si>
    <t>Assessing the carbon compositions and sources of mangrove peat in a tropical mangrove forest on Pohnpei Island, Federated States of Micronesia</t>
  </si>
  <si>
    <t>Ono, Kenji, Hiradate, Syuntaro, Morita, Sayaka, Hiraide, Masakazu, Hirata, Yasumasa, Fujimoto, Kiyoshi, Tabuchi, Ryuichi, Lihpai, Saimon</t>
  </si>
  <si>
    <t>To evaluate organic carbon (OC) accumulation processes in peat deposits in tropical mangrove ecosystems, solid-state 13C cross-polarization and magic angle spinning nuclear magnetic resonance signals were measured to determine the OC compositions of decomposed leaves and roots. These account for a large majority of mangrove litters and mangrove peat in a coral reef-type Rhizophora forest on Pohnpei Island, Federated States of Micronesia. Radiocarbon dating was also used to understand the sources of peat deposits at each depth. The mass loss rate of mangrove leaves during 1-year litterbag incubation was much higher than that of roots. These mass loss rates are expected to be affected by the varying chemical characteristics of leaves and roots and the different aerobic/hydrological conditions present in the two litter types during decomposition. The decomposability of individual OC components also varied markedly between leaf and root litters. Significant increases in aryl-C/O-alkyl-C and aliphatic-C/O-alkyl-C ratios and minor increases in the aryl-C/aliphatic-C ratio during leaf decomposition implied that O-alkyl-C was more labile than aryl- and aliphatic-C and that aliphatic-C was also slightly more decomposable than aryl-C, but not significantly so, in leaf litters on the forest floor. Regarding roots, a stable aryl-C/O-alkyl-C ratio during decomposition suggested that aryl- and O-alkyl-C components did not differ greatly in decomposability in the peat deposit, while the minor increase in the aliphatic-/O-alkyl-C ratio and the substantial decrease in the aryl-/aliphatic-C ratio with decomposition implied that aliphatic-C was more recalcitrant than aryl- and O-alkyl-C in the peat. The OC compositional properties were quite homogenous throughout the peat profile, and 14C dating mostly indicated modern, which suggest that large amounts of mangrove roots penetrate to at least 80cm depth. These findings provide quantitative and qualitative insights into the potential importance of very high production of mangrove fine roots for OC accumulation in peat in tropical mangrove ecosystems.</t>
  </si>
  <si>
    <t>2015/05/01/</t>
  </si>
  <si>
    <t>10.1016/j.geoderma.2015.01.008</t>
  </si>
  <si>
    <t>Solid-state C CPMAS NMR, C dating, Coral reef-type mangrove forest, Mangrove peat, OC component</t>
  </si>
  <si>
    <t>Trinsoutrot, I., Jocteur Monrozier, L., Cellier, J., Waton, H., Alamercery, S., Nicolardot, B.</t>
  </si>
  <si>
    <t>The biochemical composition of stems, pod walls and roots of oilseed rape (Brassica napus L.) plants, grown in a growth chamber with two levels of N fertiliser, was assessed by two global methods, i.e., serial extraction with the Van Soest's technique and temperature-programmed pyroanalysis (TP-Py). Statistical analysis of the effect of various parameters on the proportion of soluble components, hemicellulose, cellulose and lignin-like components in oilseed rape organs showed that the composition of plant materials depended on the N nutrition conditions during plant growth. Contents of soluble and hemicellulose fractions were affected by the technique used. Elsewhere, both global techniques resulted in similar proportions of skeletal cellulose (respectively 41 and 36% in low and high N stems, 37 and 30% in low and high N pod walls, 32 and 29% in low and high N roots) and of lignin-like components which ranged from about 7% in high N stems and pod walls to 16% in low N roots. Spectroscopy by FTIR showed a significant band at 1650 cmâˆ’1 (amide I in proteins) in the root material (organ with the lowest C/N ratio) and the absence of lignin-specific bands. Carbon distribution by 13C NMR CP/MAS of labelled plants indicated that 60â€“64% was (cellulose + hemicellulose)-C, close to the values obtained by global methods. The proportion of aromatic-C (110â€“160 ppm) and phenolic ether was higher in roots than in stems and pod walls. Organs from oilseed rape plants with higher N contents exhibited a larger proportion of C in the 171 ppm chemical shift attributed to the peptide bond. The concomitance of a high level of aromatic and proteinaceous components in roots would reveal the presence of tanninâ€“protein complexes in addition with true lignin.</t>
  </si>
  <si>
    <t>2001/07/01/</t>
  </si>
  <si>
    <t>10.1023/a:1010549224003</t>
  </si>
  <si>
    <t>biochemical composition, Brassica napus L., crop residues, Fourier transform infra-red spectroscopy, solid-state 13C NMR spectroscopy, temperature-programmed pyroanalysis, Van Soest method</t>
  </si>
  <si>
    <t>Ecological Research</t>
  </si>
  <si>
    <t>Carbon isotope dynamics during leaf litter decomposition with reference to lignin fractions</t>
  </si>
  <si>
    <t>Osono, Takashi, Takeda, Hiroshi, Azuma, Jun-ichi</t>
  </si>
  <si>
    <t>We studied the dynamics of the stable C isotope ratio (Î´13C) of Swida controversa and Fagus crenata leaf litter during decomposition for 35Â months with reference to the relative enrichment of the residue by lignin fraction-derived C. The study was carried out on upper and lower parts of a forest slope in a cool temperate forest in Japan. The enrichment of lignin fraction-C was associated with a decrease in the Î´13C of S. controversa residue. The decrease in Î´13C was greater at the lower than the upper site for S. controversa. In contrast, the relative increase in lignin fractions in F. crenata residue was not associated with the changes of Î´13C. 13C nuclear magnetic resonance analysis, which revealed the relative decrease in alkyl-C and O-alkyl-C and the relative increase in aromatic-C and carbonyl-C, provided further evidence for the contribution of the selective preservation of lignin of plant origin to the increase in the lignin fraction.</t>
  </si>
  <si>
    <t>2008/01/01/</t>
  </si>
  <si>
    <t>10.1007/s11284-007-0336-5</t>
  </si>
  <si>
    <t>Beech, Carbon-13 nuclear magnetic resonance, Discrimination, Dogwood, Stable carbon isotope ratio</t>
  </si>
  <si>
    <t>Fernandez, I., Mahieu, N., Cadisch, G.</t>
  </si>
  <si>
    <t>Changes in isotopic 13C composition of solid residues and CO2 evolved during decomposition of C3 and C4 plant materials were monitored over 10 months to determine carbon isotopic fractionation at successive stages of biodegradation. We selected plant materials of different chemical quality, e.g., Zea mays (leaves, stems, coarse roots, and fine roots), Lolium perenne (leaves and roots), Pinus pinaster (needles), and Cocos nucifera (coconut shell) and also characterized these by solid-state 13C NMR. Roots were more lignified than aerial parts of the same species. Lignin was always depleted in 13C (up to 5.2â€°) as compared with cellulose from the same sample. Proteins were enriched in 13C in C3 plants but depleted in maize. Cumulative CO2 evolved fitted a double-exponential model with two C pools of different lability. During early stages of decomposition, the CO2-C released was usually 13C depleted as compared with the initial substrate but enriched at posterior stages. Consequently, with ongoing decomposition, the solid residue became 13C depleted, which could only partly be explained by an accumulation of lignin-C. The extension of the initial 13C depleted CO2-C phase was significantly correlated with the labile substrate C content, acid-detergent soluble fraction, and total N, pointing to a direct influence of plant quality on C isotopic dynamics during early stages of biodegradation. This isotopic fractionation can also lead to an underestimation of the contribution of plant residues to CO2-C when incubated in soils. We discuss possible implications of these mechanisms of 13C fractionation in ecosystems.</t>
  </si>
  <si>
    <t>2003///</t>
  </si>
  <si>
    <t>Journal of Ecology</t>
  </si>
  <si>
    <t>Carbon versus nitrogen release from root and leaf litter is modulated by litter position and plant functional type</t>
  </si>
  <si>
    <t>Erdenebileg, Enkhmaa, Wang, Congwen, Yu, Wanying, Ye, Xuehua, Pan, Xu, Huang, Zhenying, Liu, Guofang, Cornelissen, Johannes H. C.</t>
  </si>
  <si>
    <t>Litters of leaves and roots of different qualities occur naturally above- and below-ground, respectively, where they decompose in contrasting abiotic and biotic environments. Therefore, ecosystem carbon (C) and nitrogen (N) dynamics can be strongly affected by the combination of litter position and quality. However, it is poorly understood how C versus N turnover of litters depend on the interplay among plant functional type (PFT), organs, traits and litter position. In a semi-arid inland dune, soil surface and buried leaf litters and buried fine roots of 25 species across three PFTs (herbs, legume shrubs and nonlegume shrubs) were incubated for 3, 6, 9, 12, 18 and 24 months to investigate litter decomposition and C and N dynamics. Morphological and chemical (nutrient and NMR carbon) traits of initial litters of leaves and fine roots were determined. The litter decomposition rates (k values) of surface leaves and buried fine roots did not differ, but buried fine roots and buried leaf litter decomposed faster than surface leaf litter. Ratios of k values of surface leaves to buried leaves decreased with leaf C:N ratio. Herbs and legume shrubs decomposed faster than nonlegume shrubs for buried fine roots, but not for leaves. At given C loss, buried fine roots had higher N loss than leaf litters; legume shrubs with relatively higher N or lower C:N ratio had higher N loss than nonlegume shrubs. Stronger positive relationships between C and N losses were shown in leaves and legume shrubs than in fine roots and nonlegume shrubs respectively. Synthesis. The generality of faster N release of legume litters at given C release highlights the importance of legumes in N cycling in semi-arid ecosystems where N is the limiting factor. The dynamics and coordination of C versus N release as a function of litter quality are modulated by litter position and PFT. These findings have important implications for the development of process-based models on C and N cycles in the context of on-going global change potentially altering the functional composition of plant communities and the relative quantities and qualities of above-ground versus below-ground litter.</t>
  </si>
  <si>
    <t>2023///</t>
  </si>
  <si>
    <t>10.1111/1365-2745.14026</t>
  </si>
  <si>
    <t>litter decomposition, litter quality, plantâ€“soil (below-ground) interactions, dryland, leaf and fine root, legume, litter position, plant functional type</t>
  </si>
  <si>
    <t>Characterization of organic carbon in decomposing litter exposed to nitrogen and sulfur additions: Links to microbial community composition and activity</t>
  </si>
  <si>
    <t>10.1016/j.geoderma.2016.10.032</t>
  </si>
  <si>
    <t>Chemical Changes During 6 Years of Decomposition of 11 Litters in Some Canadian Forest Sites. Part 2. 13C Abundance, Solid-State 13C NMR Spectroscopy and the Meaning of â€œLigninâ€</t>
  </si>
  <si>
    <t>Preston, Caroline M., Nault, Jason R., Trofymow, J. A.</t>
  </si>
  <si>
    <t>There is still a poor understanding of how changes in the organic composition of litter contribute to slowing or even cessation of decomposition. Using 13C nuclear magnetic resonance (NMR) spectroscopy of samples from the Canadian Intersite Decomposition Experiment (CIDET), we asked whether increasing lignin per se could account for the well-known increase in acid-unhydrolyzable residue (AUR), and secondly, using three litters from four sites with different mean annual temperatures, whether changes in organic composition would follow similar trajectories with C mass loss. At 6Â years, there was 16â€“39% C remaining for 10 foliar litters and wood blocks at a site with rapid initial decomposition, and higher amounts remaining for three species at three colder sites. 13C NMR spectra obtained with rapid cross-polarization (CP) mainly showed increasing similarity among the foliar litters, although wood showed little change in composition. Foliage generally showed loss of O- and di-O-alkyl C, mainly from carbohydrate, and increase in alkyl, aromatic, phenolic and carboxyl C. However, O-alkyl C loss was limited, especially for litters with slow initial decomposition, and many litters showed relatively small changes in intensity distribution. Quantitative 13C (â€œBDâ€) spectra showed similar trends, but even smaller changes in C composition, and 6-year CP difference spectra showed that C was lost across the whole range of structures. Changes in Î´13C were small and variable, but could be correlated to some extent with loss of carbohydrates versus tannins. Lignin was not selectively preserved, and the increase of resistant structures derived from lignin, tannins, and cutin collectively accounts for increasing AUR. Compositional changes of NMR C fractions across sites with different temperatures were small and inconsistent, likely due to the influence of other site factors; however, changes in their contents did largely follow consistent trajectories with %C remaining.</t>
  </si>
  <si>
    <t>2009/11/01/</t>
  </si>
  <si>
    <t>Chemical transformations in downed logs and snags of mixed boreal species during decomposition</t>
  </si>
  <si>
    <t>Strukelj, Manuella, Brais, Suzanne, Quideau, Sylvie A., Angers, Virginie A., Kebli, Hedi, Drapeau, Pierre, Oh, Se-Woung</t>
  </si>
  <si>
    <t>Snags and downed logs are substantial components of the detrital carbon pool in boreal forests. Effects of their decomposition on chemical and physical characteristics of the forest floor remain relatively unknown. The main objective of this study was to characterize chemical transformations of decaying logs and snags of common tree species in the boreal mixedwood forest. Logs and snags from a wide range of decay classes were sampled and analyzed by solid-state 13C nuclear magnetic resonance spectroscopy and by near-infrared spectroscopy. Little or moderate chemical changes appeared in fresh and moderately decayed snags and logs, but in well-decayed logs, substantial degradation of carbohydrates and increases in lignin concentrations occurred. Deciduous species had initially more carbohydrates than coniferous species, but decomposition narrowed their differences, and in well-decayed logs, species differed mainly in terms of their lignin concentrations. Well-decayed deciduous logs reached very low wood densities, and their integration into the forest floor and long-term preservation remains questionable. In contrast, chemical composition of well-decayed coniferous logs resembles that of lignic forest floor (i.e., forest floor originating from deadwood decomposition), with preserved lignins, carbohydrates, and alkyl carbon compounds. Decomposed coniferous wood thus contributes to chemical heterogeneity of the forest floor, possibly promoting diversity of decomposers as well as carbon retention in soils.</t>
  </si>
  <si>
    <t>2013/09//</t>
  </si>
  <si>
    <t>10.1139/cjfr-2013-0086</t>
  </si>
  <si>
    <t>Applied and Environmental Microbiology</t>
  </si>
  <si>
    <t>Comparative Analysis of the Chemical Composition of Mixed and Pure Cultures of Green Algae and Their Decomposed Residues by 13C Nuclear Magnetic Resonance Spectroscopy</t>
  </si>
  <si>
    <t>It is known that macromolecular organic matter in aquatic environments, i.e., humic substances, is highly aliphatic. These aliphatic macromolecules, predominantly paraffinic in structure, are prevalent in marine and lacustrine sediments and are believed to originate from algae or bacteria. A comparative study of mixed and pure cultures of green algae and their decomposed residues was performed by using solid-state 13C nuclear magnetic resonance spectroscopy as the primary analytical method. Results obtained in this study confirm the presence of components that are chemically refractory and that are defined as alghumin and hydrolyzed alghumin. These were detected in heterogeneous, homogeneous, and axenic biomasses composed of several genera of Chlorophyta. Although the chemical composition of algal biomass varied with culture conditions, the chemical structure of the alghumin and hydrolyzed alghumin, demonstrated by 13C nuclear magnetic resonance spectroscopy appeared to be constant for members of the Chlorophyta examined in this study. The alghumin was dominated by carbohydrate-carbon, with minor amounts of amide or carboxyl carbon and paraffinic carbon, the latter surviving strong hydrolysis by 6 N HCI (hydrolyzed alghumin). Bacterial decomposition of heterogeneous algal biomass labeled with 13C was conducted under both aerobic and anaerobic conditions to determine chemical structure and stability of the refractory material. The refractory fraction ranged from 33% in aerobic to 44% in anaerobic cultures. The refractory fraction recovered from either aerobic or anaerobic degradation comprised 40% alghumin, which represented an enrichment by 10% relative to the proportion of alghumin derived from whole cells of algae. The paraffinic component in the hydrolyzed alghumin of whole algal cells was found to be 1.8% and increased to 5.1 and 6.9% after aerobic and anaerobic bacterial degradation, respectively. It is concluded that members of the Chlorophyta contain a common insoluble structure composed of paraffinic carbon that is resistant to chemical and bacterial degradation under conditions used in this study. The paraffinic structure is identical to those constituting humin of aquatic origin. Thus, alga-derived macromolecular compounds deposited in aquatic environments (alghumin) probably contribute to sedimentary humic substances.</t>
  </si>
  <si>
    <t>10.1128/aem.54.4.1051-1060.1988</t>
  </si>
  <si>
    <t>Comparing chemistry and bioactivity of burned vs. decomposed plant litter: different pathways but same result?</t>
  </si>
  <si>
    <t>Bonanomi, Giuliano, Incerti, Guido, Abd El-Gawad, Ahmed M., Cesarano, Gaspare, Sarker, Tushar C., Saulino, Luigi, Lanzotti, Virginia, Saracino, Antonio, Rego, Francisco C., Mazzoleni, Stefano</t>
  </si>
  <si>
    <t>Litter burning and biological decomposition are oxidative processes co-occurring in many terrestrial ecosystems, producing organic matter with different chemical properties and differently affecting plant growth and soil microbial activity. We tested the chemical convergence hypothesis, i.e., materials with different initial chemistry converge toward a common profile, with similar biological effects, as the oxidative process advances, for burning and decomposition. We compared the molecular composition, assessed by 13C NMR, of seven plant litter types either fresh, decomposed for 30, 90, 180 d in a microcosms incubation experiment, or heated at 100Â°C, 200Â°C, 300Â°C, 400Â°C, 500Â°C for 30 minutes. We used litter water extracts (5% dry weight) as treatments in bioassays on plant (Lepidium sativum) and fungal (Aspergillus niger) growth, and a washed quartz sand amended with litter (0.5% dw) to assess heterotrophic respiration by flux chamber (i.e., [Î¼g of CO2 released]Â·[g added litter]âˆ’1Â·dâˆ’1). We observed different molecular variations for materials either burning (i.e., a sharp increase of aromatic C and a decrease of other fractions above 200Â°C) or decomposing (i.e., early increase of alkyl, methoxyl, and N-alkyl C and decrease of O-alkyl and di-O-alkyl C fractions). Soil respiration and fungal growth decreased with litter age and heating severity, down to 20% relative to fresh litter. Plants were inhibited on fresh litter (on average 13% of the control), but recovered on aged (180 d) and heated (30 min at 500Â°C) materials, up to 126% and 63% of the control, respectively. Correlation between the intensity of 13C NMR signals in litter spectra and bioassay results showed that O-alkyl, methoxyl, and aromatic C fractions are crucial to understand organic matter effects, with plant response negatively affected by labile C but positively associated to lignification and pyrogenic C. The pattern of association of soil respiration and fungal growth to these C fractions was essentially opposite to that observed for plant root growth. Our findings suggest a functional convergence of decomposed and burned organic substrates, emerging from the balance between the bioavailability of labile C sources and the presence of recalcitrant and pyrogenic compounds, oppositely affecting different trophic levels.</t>
  </si>
  <si>
    <t>2018///</t>
  </si>
  <si>
    <t>10.1002/ecy.2053</t>
  </si>
  <si>
    <t>soil respiration, allelopathy, 13C-CPMAS, char, fire, plantâ€“soil feedback, pyrogenic organic matter</t>
  </si>
  <si>
    <t>Marine Chemistry</t>
  </si>
  <si>
    <t>Cycling and composition of organic matter in terrestrial and marine ecosystems</t>
  </si>
  <si>
    <t>Baldock, J. A., Masiello, C. A., GÃ©linas, Y., Hedges, J. I.</t>
  </si>
  <si>
    <t>Decomposing natural organic matter found in terrestrial and marine environments consists of a heterogenous mixture of particles and molecules with variable physical and chemical properties. The amount of organic matter present in these systems is controlled by the relative rates of accumulation and loss. Accumulation is controlled principally by net primary productivity whilst losses are mainly a function of the biological stability of the biomolecules present. Processes of lateral transfer can also be significant to both rates of accumulation and loss in localized zones. In this paper, the processes and properties responsible for defining the biological stability of organic matter in terrestrial and marine ecosystems are examined. A conceptual model illustrating the implications that mechanisms of biological stabilisation can have on the molecular composition of natural organic matter in these ecosystems is presented. Molecular composition has typically been determined using a variety of selective degradative methodologies either individually or in combination. These methodologies often only identify 20â€“80% of the organic matter present with the extent of identification decreasing as the degree of biological processing increases. Solid-state 13C nuclear magnetic resonance (NMR) can be used for routine assessment of the chemistry of organic materials; however, no direct measure of the molecular composition can be obtained. Previous work that examined the ability of using solid-state 13C NMR data in a simple mixing model to predict molecular composition is extended in this study. The extended mixing model is then used to characterise changes in the molecular composition of decomposing organic material in soil and marine systems. The extended mixing model accounted for the distribution of 13C NMR signal intensity of all samples examined and allowed the biomolecular and elemental composition to be estimated. Decomposition induced changes in molecular composition were very different in the terrestrial and marine systems examined, but the direction of change suggested a convergence towards the formation of similar decomposition products.</t>
  </si>
  <si>
    <t>2004/12/01/</t>
  </si>
  <si>
    <t>10.1016/j.marchem.2004.06.016</t>
  </si>
  <si>
    <t>Soil, Decomposition, Organic matter, Physical protection, Marine sediment, Marine water column, Nuclear magnetic resonance</t>
  </si>
  <si>
    <t>Decline in carbon decomposition from litter after snow removal is driven by a delayed release of carbohydrates</t>
  </si>
  <si>
    <t>Zhu, Jingjing, Wu, Qiuxia, Wu, Fuzhong, Yue, Kai, Ni, Xiangyin</t>
  </si>
  <si>
    <t>Winter snow cover is a key control over soil biogeochemical cycles in cold biomes but has decreased with climate warming, particularly in high-latitude and high-altitude areas. Previous studies have found a decline in carbon (C) release from decomposing litter without snow cover, yet partitioning what C fractions respond to snow removal remains not fully understood.</t>
  </si>
  <si>
    <t>2022/12/01/</t>
  </si>
  <si>
    <t>10.1007/s11104-022-05617-9</t>
  </si>
  <si>
    <t>Litter decomposition, Carbohydrates, 13C NMR, Alpine forest, Carbon release, Snow cover</t>
  </si>
  <si>
    <t>Decomposition and nutrient release from radiata pine (Pinus radiata) coarse woody debris</t>
  </si>
  <si>
    <t>Ganjegunte, Girisha K, Condron, Leo M, Clinton, Peter W, Davis, Murray R, Mahieu, Nathalie</t>
  </si>
  <si>
    <t>The dynamics of decomposition of thinning slash and nutrient release were studied in a radiata pine (Pinus radiata D Don) plantation forest in New Zealand. This study examined decomposition of coarse woody debris (CWD) components (log-wood, log-bark, and side branches) originating from stands thinned between 1 and 13 years previously. Changes in component density were used to estimate the decay rates. Both chemical analyses and 13C nuclear magnetic resonance (NMR) spectroscopy were conducted to investigate relationships between decomposition and chemical composition. The rate of decomposition was the fastest for log-wood followed by log-bark, which in turn decomposed faster than side-branch material. After 13 years, log-wood, log-bark and side branches lost 59, 55 and 24% of their initial mass, respectively. Single exponential model analysis indicated that the half-life of total thinning slash (sum of log-wood, log-bark and side branches) was 13.25 years. Proximate analyses showed that the faster rate of decomposition of log-wood was mainly due to greater carbohydrate concentration, while greater concentrations of polyphenol and lignin were responsible for the slower decomposition rate of log-bark. The slow rate of decomposition of side branches was due to unfavorable micro-climate (most of the side branches were not in contact with soil even after 9 years of decomposition) as well as greater lignin and polyphenol concentrations. Carbon-13 NMR analysis revealed that during decomposition the relative proportions of O-alkyl and acetal C, which represent carbohydrates, decreased while N-alkyl, aromatic, and phenolic C, which represent tannins and acid insoluble compounds including lignin, increased in all thinning slash components. Net release of nutrients (N, P, K, Ca and Mg) occurred during thinning slash decomposition, in contrast to earlier studies, although the concentrations of most nutrients increased with time. Nutrient release was attributed to the nature of the thinning slash materials and the high proportion of bark material in particular. Although there was a net release, the rate of release of C and the majority of nutrients from thinning slash was slow making it an important C sink and long-term source of nutrients.</t>
  </si>
  <si>
    <t>2004/01/23/</t>
  </si>
  <si>
    <t>10.1016/s0378-1127(03)00332-3</t>
  </si>
  <si>
    <t>Litter quality, Decomposition, Lignin, NMR, Nutrients, Wood, Bark, Coarse woody debris, Thinning slash, Wood density</t>
  </si>
  <si>
    <t>Lemma, Bekele, Nilsson, Ingvar, Kleja, Dan Berggren, Olsson, Mats, Knicker, Heike</t>
  </si>
  <si>
    <t>Substrate quality and decomposition (measured as CO2 release in laboratory microcosms) of fresh leaf litter and fine roots of Cupressus lusitanica, Pinus patula, Eucalyptus grandis and native forest trees were studied. Changes in litter chemistry in each forest stand were analysed by comparing fresh leaf litter (collected from trees) and decomposed litter from the forest floor. Elemental concentrations, proximate fractions including monomeric sugars, and cross polarisation magic-angle spinning (CPMAS) 13C NMR spectra were analysed in leaf litters, decomposed litter and fine roots. Leaf litters and fine roots varied in their initial substrate chemistry with Ca concentration in leaf litters being higher than that in fine roots. In each stand, fine roots had a higher acid unhydrolysable residue (AUR) (except for the Pinus stand), higher holocellulose concentration and lower concentration of water-soluble extractives (WSE) and dichloromethane extractives (NPE) than fresh leaf litter. Likewise, 13C NMR spectra of fine roots showed lower alkyl and carboxyl C, and higher phenolic (except P. patula), aromatic and O-alkyl C proportions than leaf litters. Compared with fresh leaf litter, decomposed litter had lower concentrations of potassium, holocellulose, WSE, NPE, arabinose and galactose, similar or higher concentrations of Mg, Ca, S and P, and higher concentrations of N and AUR. CPMAS 13C NMR spectra of decomposed litter showed a higher relative increase in signal intensity due to methoxyl C, aromatic C, phenolic C and carboxylic C compared with alkyl C. In a microcosm decomposition study, the proportion of initial C remaining in leaf litter and fine roots significantly fitted an exponential regression model. The decomposition constants (k) ranged between 0.0013 and 0.0030dâˆ’1 for leaf litters and 0.0010â€“0.0017dâˆ’1 for fine roots. In leaf litters there was a positive correlation between the k value and the initial Ca concentration, and in fine roots there was an analogous positive correlation with initial WSE. Leaf litters decomposed in the order Cupressus&gt;native forest&gt;Eucalyptusâˆ¼Pinus, and fine roots in the order Pinus&gt;native forest&gt;Cupressusâˆ¼Eucalyptus. In each stand the fine root decomposition was significantly lower than the leaf litter decomposition, except for the P. patula stand where the order was reversed.</t>
  </si>
  <si>
    <t>2007/09/01/</t>
  </si>
  <si>
    <t>Tree species, Substrate quality, Leaf litter, CO-C mineralisation, CPMAS C NMR, Fine roots</t>
  </si>
  <si>
    <t>Decomposition dynamics of plant materials in relation to nitrogen availability and biochemistry determined by NMR and wet-chemical analysis</t>
  </si>
  <si>
    <t>Wang, W. J., Baldock, J. A., Dalal, R. C., Moody, P. W.</t>
  </si>
  <si>
    <t>Improved understanding of the interactive relationships of plant material decomposition kinetics to biochemical characteristics and nitrogen availability is required for terrestrial C accounting and sustainable land management. In this study, 15 typical and/or native Australian plant materials were finely ground and incubated with a sandy soil at 25Â°C and 55% water holding capacity without nitrogen (âˆ’N) or with nitrogen (+N) addition (77mg Nkgâˆ’1 soil as KNO3). The C mineralisation dynamics were monitored for 356 days and the initial biochemical characteristics of the plant materials were determined by NMR and wet-chemical analyses. Under the âˆ’N treatment, C mineralisation rates of the plant materials were positively correlated with their initial N contents during the first several weeks, and then negatively correlated with lignin and polyphenols contents during the late stages of incubation. Thus the ratios of lignin/N, polyphenols/N and (lignin+polyphenols)/N had more consistent correlation with the cumulative amounts of C mineralised throughout the incubation than did any single component. In terms of the C types determined by NMR analysis, the C mineralisation rates were initially related positively to carbonyl C contents, and then negatively to aryl and O-aryl C contents from day 3 onwards. Addition of NO3âˆ’â€“N accelerated C mineralisation during the early stages, but resulted in lower cumulative C mineralisation at the end of the incubation for most plant materials. Under the +N treatment, the decomposition rates were correlated with the contents of lignin and the sum of cellulose+acid detergent-extractable non-phenolic compounds, or with aryl, O-aryl and N-alkyl+methoxyl C contents. Regardless of the N treatment, the ratios of aryl/carbonyl, O-aryl/carbonyl and (aryl+O-aryl)/carbonyl C had the closest and most consistent correlations with the cumulative C mineralisation among all biochemical indices examined. A double exponential model with defined mineralisation rate constants for the active and slow pools was used to describe the C mineralisation dynamics. The biological meanings of the kinetically estimated active and slow pool sizes are interpreted and their relationships to the initial chemical/biochemical composition of the plant materials are explored.</t>
  </si>
  <si>
    <t>10.1016/j.soilbio.2004.05.023</t>
  </si>
  <si>
    <t>Nitrogen, Carbon, Decomposition, Lignin, NMR</t>
  </si>
  <si>
    <t>De Marco, Anna, Spaccini, Riccardo, Vittozzi, Paola, Esposito, Fabrizio, Berg, BjÃ¶rn, Virzo De Santo, Amalia</t>
  </si>
  <si>
    <t>Litter quality is an important determinant of soil organic matter formation. Changes of organic components were investigated along decomposition of black locust (Robinia pseudoacacia L.) leaf litter and black pine (Pinus nigra Arn.) needle litter in the native adjacent coeval forest stands. To this purpose, data from proximate analyses were compared with those from CPMAS 13C NMR. Newly shed leaf litter of black locust had significantly higher concentrations of ADSS (acid detergent soluble substances) as well as lower concentrations of cellulose and AUR (acid unhydrolyzable residues that include lignin) and higher AUR-to-Cellulose ratio than that of black pine. The 13C CPMAS NMR spectra of newly shed leaf litter of black locust and black pine revealed that O-Alkyl-C components (including cellulose and hemicelluloses) accounted, respectively, for 53.8% and 61.4% of the total area of the spectra. All other C fractions were relatively more abundant in black locust than in black pine. Within individual sampling periods, relationships between residual litter mass and concentrations of ADSS, cellulose and AUR were examined, as were relationships between residual litter C and NMR fractions. Four periods were defined based on the slopes of the decomposition curve, with the length of period I defined by the start of a net decrease of AUR. Proximate analyses and NMR data showed changes in chemical composition over the decomposition process, as well as changes in decay rates of the residues, following different paths in the two litters. ADSS decayed faster in black locust litter; in contrast cellulose and AUR decayed faster in that of black pine. AUR concentration increased in both litters during decomposition; however, compared to black pine, the remaining litter of black locust was richer in AUR, despite the lower initial concentration, and had a higher AUR-to-Cellulose ratio. Phenol-C and Aryl-C decayed faster in black locust litter, while Alkyl-C decayed faster in that of black pine. In both litters, mass loss in periods was negatively correlated to concentration of AUR at the start of the periods. C loss in periods was negatively correlated to the concentration at the start of the periods of MC-to-PC (an index of lignin content) in black locust litter and positively correlated to Alkyl-C and O-Alkyl-C in that of black pine. Phenol-C, O-Alkyl-C and Aryl-C were the most decomposable C fractions in black locust. O-Alkyl-C and Alkyl-C were the most decomposable C fractions in black pine. Limit value was lower in black pine than in black locust. Consequently the different pattern of litter decomposition can affect the size of C sequestration in the forest floor and the quality of accumulated organic carbon.</t>
  </si>
  <si>
    <t>2012/08/01/</t>
  </si>
  <si>
    <t>AUR-Lignin, AUR-to-Cellulose ratio, Decomposition rates, Limit value, Methoxyl-C-to-Phenol-C ratio, Three-stage model</t>
  </si>
  <si>
    <t>European Journal of Forest Research</t>
  </si>
  <si>
    <t>Decomposition of needle/leaf litter from Scots pine, black cherry, common oak and European beech at a conurbation forest site</t>
  </si>
  <si>
    <t>Lorenz, Klaus, Preston, Caroline M., Krumrei, Susan, Feger, Karl-Heinz</t>
  </si>
  <si>
    <t>Litter decomposition was studied for 2Â years in a mixed forest serving as a water protection area (Rhine-Neckar conurbation, SW Germany). Two experiments differing in initial dry weight equivalent in litterbags were set up: one to compare decomposition of European beech leaves (Fagus sylvatica) with common oak leaves (Quercus robur), and the other comparing decomposition of Scots pine needles (Pinus sylvestris) with black cherry leaves (Prunus serotina Ehrh.), respectively. Mass losses were greater for oak litter than for beech (75.0 versus 34.6%), and for cherry litter than for pine (94.6 versus 68.3%). In both experiments, a strong initial loss of soluble compounds occurred. The changes in litter N and P concentrations and the decrease in C-to-N ratio coincided with changes in residual mass. However, neither tannin and phenolic concentrations nor NMR could explain the pronounced variation in mass loss after 2Â years. Differences in litter palatability and toughness, nutrient contents and other organic compounds may be responsible for the considerable differences in residual mass between litter types. The fast decay of black cherry leaves appears to play a major role in the present humus dynamics at the studied site. Since black cherry has a high N demand, which is mainly met by root uptake from the forest floor, this species is crucial for internal N cycling at this conurbation forest site. These effects together may significantly contribute to prevent nitrate leaching from the forest ecosystem which is subject to a continuous N deposition on an elevated level.</t>
  </si>
  <si>
    <t>2004/11/01/</t>
  </si>
  <si>
    <t>10.1007/s10342-004-0025-7</t>
  </si>
  <si>
    <t>Decomposition of small diameter woody debris of red fir determined by nuclear magnetic resonance</t>
  </si>
  <si>
    <t>McCoII, John G., Powers, Robert F.</t>
  </si>
  <si>
    <t>Red fir (Abies magnifica A. Murr.) woody debris decomposing for 17 years in untreated (Control) and nitrogenâ€fertilized plus widely thinned (NT2) plots was examined by 13C nuclear magnetic resonance (NMR). Total carbon (C) and total N concentrations were also determined. Combined data of wood and bark showed correlations between carboxylic, aromatic, Oâ€alkyl and aliphatic C fractions, and C fractions with C/N, but phenolic and methoxyl correlations were nonâ€significant. Wood mass losses averaged 38% for both Controls and NT2. Bark mass losses were 61% for Controls and 66% for NT2, but these were not significantly different at p&lt;0.05; bark sloughing added considerable variance. Wood in Controls decreased Oâ€alkyl (66 to 50%) and aromatic (16 to 13%), increased carboxyl (1.5 to 6.5%) and aliphatic (2.0 to 15.5%), and decreased Cm/Lm, i.e., carbohydrate/lignin monomers (2.78 to 1.82). In NT2 plots, open crowns allowed greater drying of the forest floor during warm, dry summers. The C/N averages were slightly lower in NT2 than in Controls for wood (167 versus 188), and the same for bark (45 and 43), but differences were not significant at p&lt;0.05. Decompositional pathways in different environments, by brownâ€rot and whiterot fungi, are discussed.</t>
  </si>
  <si>
    <t>1998/10/01/</t>
  </si>
  <si>
    <t>10.1080/00103629809370144</t>
  </si>
  <si>
    <t>SjÃ¶berg, G., Nilsson, S.I., Persson, T., Karlsson, P.</t>
  </si>
  <si>
    <t>Decomposing needles from a Norway spruce forest in southern Sweden were studied for 559 days under laboratory conditions. Falling needles were collected in control (Co) plots and plots that had received 100 kg N ha21 yr21 as (NH4)2SO4 for 9 years under ï¬eld conditions. One of the aims was to determine whether the previously documented low decomposition rate of the N fertilized (NS) needles could be explained by a lower degradation degree of lignin. The lignin content was studied using the alkaline CuO oxidation method, the Klason lignin method and CPMAS 13C NMR spectroscopy. The amounts of cellulose and hemicellulose were also determined.</t>
  </si>
  <si>
    <t>2004/11//</t>
  </si>
  <si>
    <t>Differences in nutrients, organic components and decomposition pattern of Phillyrea angustifolia leaf litter across a low maquis</t>
  </si>
  <si>
    <t>De Marco, A., Spaccini, R., Virzo De Santo, A.</t>
  </si>
  <si>
    <t>In Mediterranean ecosystems fire and drought are two natural disturbances that affect plant traits and generate a highly heterogeneous landscape. The objective of this research was to analyze leaf chemistry, one important driver of carbon and nutrients cycles, and decomposition of Phillyrea angustifolia L. in a landscape affected by recurrent fire disturbance.</t>
  </si>
  <si>
    <t>2021/07/01/</t>
  </si>
  <si>
    <t>10.1007/s11104-021-04981-2</t>
  </si>
  <si>
    <t>13Â C NMR spectroscopy, Aromaticity index and hydrophobicity index, Fire disturbance, Nitrogen, manganese and Lignin/AUR, Variation range</t>
  </si>
  <si>
    <t>Wang, Hui, Liu, Shirong, Wang, Jingxin, Shi, Zuomin, Lu, Lihua, Guo, Wenfu, Jia, Hongyan, Cai, Daoxiong</t>
  </si>
  <si>
    <t>Plant litter and fine roots turnover are important carbon (C) inputs to soil and a direct emission source of CO2 to the atmosphere. C dynamics during litter decomposition provide an insight into C flow in soils. To quantitatively assess how decomposition processes vary with litter types, the solid-state 13C nuclear magnetic resonance spectroscopy with cross-polarization and magic-angle spinning (CPMAS-NMR) technique was applied to analyze the organic C dynamics of conifer (Pinus massoniana) and broadleaf (Castanopsis hystrix, Michelia macclurei and Mytilaria laosensis) leaf litter and fine roots which had degraded during one year litterbag experiment in four subtropical plantations of China. The results were used to estimate decomposition rates of different C types and compositional changes of leaf litter and fine roots during decomposition. The mass loss rates of different C fractions during decomposition varied significantly between litter types. Site environment and initial litter quality played more critical roles in regulating decomposition of fine roots than of leaf litter. The significant changes in the proportion of C forms and degree of humification occurred during leaf litter decomposition, but not during fine roots decomposition. The proportions of alkyl C and carbonyl C and alkyl/O-alkyl C ratio varied with leaf litter types, with an increase for the proportion of alkyl C and alkyl/O-alkyl C ratio in broadleaf leaf litters and an enhanced trend for the proportion of carbonyl C for P. massoniana. The results suggest that the patterns and main controlling factors of litter C compositional change during decomposition differed between above- and belowground, and the dynamics of leaf litter C fractions during decomposition differed between conifer and broadleaf species. The findings of litter C compositional decomposition of the main tree species in this study could contribute to the accurate estimation of soil C sequestration in subtropical plantation ecosystems.</t>
  </si>
  <si>
    <t>2013/07/15/</t>
  </si>
  <si>
    <t>Carbon dynamics, Litter decomposition, Microclimate, Plant traits, Solid-state C CPMAS NMR spectroscopy</t>
  </si>
  <si>
    <t>Nelson, Paul N., Baldock, Jeffrey A.</t>
  </si>
  <si>
    <t>Most techniques for determining the chemical nature of natural organic matter in soil, sediment and water require prior extraction or concentration steps that are not quantitative and that create artifacts. 13C nuclear magnetic resonance (NMR) analysis can avoid these problems, but it gives little information at the scale of molecules. Here we show that the molecular composition of a diverse range of natural organic materials could be inferred from 13C NMR analysis combined with C and N analysis. Forty-six different organic materials including undecomposed and decomposed plant materials, soil organic matter, phytoplankton, and the organic matter found in freshwater, estuarine and marine sediments were examined. A mixing model simultaneously solved a series of equations to estimate the content of four biomolecule components representing the organic materials produced in greatest abundance by plants and other organisms (carbohydrate, protein, lignin and aliphatic material) and two additional components (char and pure carbonyl). Based on defined molecular structures for each component, signal intensities for 13C NMR spectra were predicted and compared with measured values. The sum of the absolute differences in signal intensity between the measured and predicted spectral regions was &lt;7% for the terrestrial materials. For aquatic materials the fit of the predicted to measured signal intensities was not as good. Predicted molecular compositions correlated well with independent analyses of cellulose, protein and lignin contents of plant samples and char contents of soil samples. Across all samples, carbohydrates accounted for 10-76% of the sample C (40-76% in plants and 10-42% in soils, sediments and phytoplankton), protein for 2-80% (21-80% in phytoplankton and marine water column samples and 2-36% in plants, soils and sediments), lignin for 0-36%, aliphatic materials for 2-44%, char for 0-38% and carbonyl for 0-22%. For the soils, sediments and decomposed plant materials, the close correspondence between actual signal intensities and those predicted using known biomolecular components, suggested that eitherâ€˜8humicâ€™ structures can be approximated by mixtures of common biologically derived molecules or that humic structures did not exist in significant amounts.</t>
  </si>
  <si>
    <t>2005/01/01/</t>
  </si>
  <si>
    <t>Soil, Humus, Sediment, Nuclear magnetic resonance, Molecular composition, Organic matter chemistry</t>
  </si>
  <si>
    <t>Nature</t>
  </si>
  <si>
    <t>Evidence for non-selective preservation of organic matter in sinking marine particles</t>
  </si>
  <si>
    <t>10.1038/35057247</t>
  </si>
  <si>
    <t>Sarker, Tushar C., Maisto, Giulia, De Marco, Anna, Esposito, Francesco, Panico, Speranza C., Alam, M. Firoz, Mazzoleni, Stefano, Bonanomi, Giuliano</t>
  </si>
  <si>
    <t>Litter decomposition is of great concern as it plays a key role in regulating global carbon cycle and nutrient budgets, especially in tropical forests where it is very fast. Therefore, we studied the decomposition and subsequent changes in element concentrations and amounts of 11 tropical leaf litter.</t>
  </si>
  <si>
    <t>2019/03/01/</t>
  </si>
  <si>
    <t>Ono, Kenji, Hiradate, Syuntaro, Morita, Sayaka, Hirai, Keizo</t>
  </si>
  <si>
    <t>Carbon dynamics during litter decomposition have been described in a variety of forest ecosystems and provided insights into carbon flow in soils. To quantitatively assess how decomposition processes vary between litter types, solid-state 13C cross-polarization and magic-angle spinning nuclear magnetic resonance (CPMAS NMR) technique was applied to analyze conifer (cedar, cypress) and hardwood (chinquapin, beech, oak, birch) litter which had degraded during a 3 year litterbag experiment throughout Japan. The results were used to identify compositional changes and estimate decomposition constants (k values) in exponential equations. Total litter and carbon type mass losses during decomposition varied significantly between litter types, being affected by the initial physicochemical litter quality. Concomitant increases and decreases in carbonyl and O/N-alkyl C compositions, respectively, were observed for all litter types, but aromatic and aliphatic C dynamics were less consistent. In hardwoods, [aromatic/aliphatic C ratio] was generally stable during decomposition, suggesting that, in hardwoods, the decomposabilities of aromatic and aliphatic C were similar. In the conifers, an increasing [aromatic/aliphatic C ratio] during decomposition suggested that aromatic C was more recalcitrant than aliphatic C. These results suggest that different decomposition processes between litter types might be related to different aromatic and aliphatic C behaviors, as affected by lignin stability and lipid leachability and biosynthesis. Variations in the k values for total litter and carbon types were not obvious between litter types, although the mass loss patterns differed significantly. The k values estimated in this study may contribute to predictions of soil carbon dynamics and the validation of carbon compartment models in forest ecosystems.</t>
  </si>
  <si>
    <t>2013/03/01/</t>
  </si>
  <si>
    <t>C dynamics, Litterbag experiment, Decomposition constants (k values), Remaining mass, Solid-state 13C CPMAS NMR spectroscopy</t>
  </si>
  <si>
    <t>Forest litter constraints on the pathways controlling soil organic matter formation</t>
  </si>
  <si>
    <t>Almeida, LuÃ­s F. J., Souza, Ivan F., Hurtarte, LuÃ­s C. C., Teixeira, Pedro Paulo C., Inagaki, Thiago M., Silva, Ivo R., Mueller, Carsten W.</t>
  </si>
  <si>
    <t>The connection between litter chemistry and the pathways controlling soil organic matter (SOM) formation and decay in forest ecosystems remains poorly understood, particularly in tropical soils. We addressed this question by incubating samples of a Ferralsol for 200 days with typical forest litter (leaves, twigs, bark, and roots) obtained from 13C-enriched Eucalyptus seedlings. Throughout the incubation, we monitored 13C/12Câ€“CO2 evolved from the soil to quantify the microbial respiration of the 13C-labeled fresh plant litter and of the native SOM. Afterwards, we used density fractionation to obtain particulate organic matter (POM) with density &lt;1.8Â gÂ cmâˆ’3, and the soil material remaining was wet-sieved to obtain SOM with particle-size &gt;53Â Î¼m and mineral-associated SOM (MAOM, with particle-size &lt;53Â Î¼m). We used solid-state 13C-CPMAS-NMR spectroscopy to assess the molecular composition of plant material and SOM fractions and quantified microbial amino sugars in bulk soil using gas chromatography. Our 13C/12Câ€“CO2 results indicate that leaves, twigs, and bark (aboveground litter) were respired at higher rates but led to lower degradation of native SOM as compared to root tissues. On average, aboveground litter promoted net C gains in both POM and MAOM, whereas root litter only led to net C gains in POM. Overall, SOM formation via microbial incorporation of aboveground litter through in vivo pathways appears to be more efficient and causes less degradation of native MAOM than roots. Moreover, a reduction in microbial amino sugars in bulk soils suggests that in vivo pathways also favored the formation of POM, which had more microbial-derived protein than forest litter. Therefore, the connection between litter chemistry and the pathways controlling SOM formation in tropical forest ecosystems must be included in a framework that also considers the mineralization of native SOM and the vertical separation of aboveground and belowground C inputs to soils.</t>
  </si>
  <si>
    <t>2021/12/01/</t>
  </si>
  <si>
    <t>10.1016/j.soilbio.2021.108447</t>
  </si>
  <si>
    <t>Mineral-associated organic matter, Particulate organic matter, C-CP/MAS-NMR spectroscopy, pathways</t>
  </si>
  <si>
    <t>Yang, Jiaping, Mu, Junpeng, Zhang, Yu, Fu, Changkun, Dong, Qing, Yang, Yulian, Wu, Qinggui</t>
  </si>
  <si>
    <t>The initial carbon (C) quality of plant litter is one of the major factors controlling the litter decomposition rate and regulating C sequestration, but a comprehensive understanding is still lacking. Here, we used proximate analysis and 13C nuclear magnetic resonance (NMR) with spectral editing techniques to quantify the variations in the initial C quality for four dominant species (fir: Abies faxoniana Rehd. et Wils.; spruce: Picea asperata Mast; willow: Salix paraplesia Schneid; and rosa: Rosa omeiensis Rolfe.), including the organic compositions and C-based chemical structures of newly shed foliar litter over eight months in an alpine forest on the eastern Tibetan Plateau. The results indicated that the fractions of acid-soluble extractives (ASE) and acid-unhydrolyzable residues (AUR) were the main fractions of organic components, and aliphatic C and O-alkyl C were the main functional C groups for all plant species. Under the effects of the plant species, higher levels of ASE (37.62%) and aliphatic C (35.44%) were detected in newly shed rosa foliar litter, while higher levels of AUR (fir: 37.05%; spruce: 41.45%; and willow: 40.04%) and O-alkyl C (fir: 32.03%; spruce: 35.02%; and willow: 32.34%) were detected in newly shed fir, spruce and willow foliar litter. Moreover, the A/O-A and HB/HI ratios in rosa litter were 0.88 and 1.15, respectively, which were higher than those in fir, spruce and willow litter. The C quality of newly shed foliar litter varied seasonally due to the litter quality and environmental conditions, especially nitrogen (N), dissolved organic carbon (DOC), manganese (Mn) and monthly air temperature. We also found that C loss during 4-year litter decomposition was highly related to the aromatic C and phenolic C contents in newly shed foliar litter, suggesting that litter decomposition was strongly controlled by the initial recalcitrant C fractions. We conclude that the C quality of newly shed foliar litter in rosa might be structurally stable and more resistant to degradation than that of fir, spruce and willow, which contain abundant labile C fractions, and the initial recalcitrant C fractions are closely related to C loss during litter decomposition, which might contribute to soil C sequestration in alpine forests.</t>
  </si>
  <si>
    <t>2022/11//</t>
  </si>
  <si>
    <t>litter decomposition, acid-unhydrolyzable residues, dissolved organic C, litter C quality, soil C sequestration</t>
  </si>
  <si>
    <t>Quideau, S. A., Graham, R. C., Oh, S. -W., Hendrix, P. F., Wasylishen, R. E.</t>
  </si>
  <si>
    <t>Decomposition losses from leaves of three evergreen chaparral species, scrub oak (Quercus dumosa), ceanothus (Ceanothus crassifolius), and manzanita (Arctostaphylos glauca), were quantified over a 2-y field exposure using litterbags. Changes in ash-free dry mass, C, and N were monitored at 2- to 6-month intervals at four replicate sites composed of patches of these three chaparral species. Three proximate C fractions were extracted from fresh and decomposing litter samples: polar and non-polar extractives (EXT), acid-solubles (ACID), and acid-insolubles (KLIG). The chemical structure of fresh and decomposed litter was additionally characterized using high-resolution solid-state 13C NMR spectroscopy, while morphological properties were examined by scanning electron microscopy (SEM). After 2y, the litters had lost between 20.7%Â±1.2 (Ceanothus) and 35.2%Â±6.8 (Quercus) of their original ash-free dry mass. The manzanita decomposed at a significantly faster rate than the other two litter types during the first few months of field exposure. Yet, after 2y, mass loss was greater for the oak. Differences in decomposition rates could not be accounted for based on a single litter quality index. Fresh manzanita exhibited a significantly higher N content, which could explain its initially faster decay rate. Fresh oak litter, on the other hand, had a relatively high ACID and O-alkyl C (O-ALK) content, which may have been responsible for its decay pattern. Fresh ceanothus contained a relatively low KLIG content, yet it decomposed more slowly than the two other species. The solid-state 13C NMR spectra of the ceanothus litter had two peaks characteristic of proanthocyanidins, which likely contributed to the recalcitrance of this litter type. SEM revealed that ceanothus leaf surfaces were left nearly unchanged after field exposure. In comparison, the oak and manzanita leaf surfaces were pitted and covered by microbial growth to the point of being unrecognizable. Taken together, our results indicate that a combination of biological, physical and chemical factors need to be examined to clarify the different decomposition rates and patterns of these three chaparral species.</t>
  </si>
  <si>
    <t>2005/11/01/</t>
  </si>
  <si>
    <t>Litter decomposition, Scanning electron microscopy, Proximate analysis, C CPMAS NMR, Chaparral, Mediterranean-type ecosystems, San Dimas experimental forest</t>
  </si>
  <si>
    <t>SOIL</t>
  </si>
  <si>
    <t>Litter decomposition rate and soil organic matter quality in a patchwork heathland of southern Norway</t>
  </si>
  <si>
    <t>Certini, G., Vestgarden, L. S., Forte, C., Tau Strand, L.</t>
  </si>
  <si>
    <t>Norwegian heathland soils, although scant and shallow, are major reservoirs of carbon (C). We aimed at assessing whether vegetation cover and, indirectly, its driving factor soil drainage are good proxies for soil organic matter (SOM) composition and dynamics in a typical heathland area of southern Norway consisting in a patchwork of three different types of vegetation, dominated by Calluna vulgaris (L.) Hull., Molinia caerulea (L.) Moench, or Sphagnum capillifolium (Ehrh.) Hedw. Such vegetation covers were clearly associated to microtopographic differences, which in turn dictated differences in soil moisture regime, Calluna growing in the driest sites, Sphagnum in the wettest, and Molinia in sites with intermediate moisture. Litter decomposition was followed over a period of 1 year by placing litterbags filled with biomass from each dominant species in each type of vegetation cover. The composition of the plant material and SOM was investigated using chemical methods and solid-state 13C nuclear magnetic resonance (NMR) spectroscopy. Litter decomposition was faster for Molinia and Calluna, irrespective of the vegetation cover of the site where they were placed. Sphagnum litter decomposed very slowly, especially under Calluna, where the soil environment is by far more oxidising than under itself. In terms of SOM quality, Calluna covered areas showed the greatest differences from the others, in particular a much higher contribution from lipids and aliphatic biopolymers, apparently related to biomass composition. Our findings showed that, in the studied environment, litter decomposition rate and SOM composition are actually dependent on vegetation cover and/or soil drainage. On this basis, monitoring changes in the patchwork of vegetation types in boreal heathlands could be a reliable cost-effective way to account for climate-change-induced modifications to SOM and its potential to last.</t>
  </si>
  <si>
    <t>2015/02/23/</t>
  </si>
  <si>
    <t>10.5194/soil-1-207-2015</t>
  </si>
  <si>
    <t>Litter decomposition: Little evidence of the â€œhome-field advantageâ€ in a mountain forest in Italy</t>
  </si>
  <si>
    <t>Pastorelli, Roberta, Costagli, Virginia, Forte, Claudia, Viti, Carlo, Rompato, Bianca, Nannini, Giulia, Certini, Giacomo</t>
  </si>
  <si>
    <t>We tested the â€œhome-field advantageâ€ hypothesis, i.e., that leaves decay faster under the parent tree species in European beech, Douglas fir, and Turkey oak stands in a mountain forest in Italy. The fate of leaves in buried litterbags was monitored for one year to document their carbon (C) and nitrogen (N) dynamics, chemical structure, and associated microbial community. The three litter types lost C continuously at a similar rate, regardless of the species they were buried under. On the other hand, the N losses varied among litter types, and beech even gained a small but significant amount of N in the first 3â€“6 months. Differences between the litters were evident in the alkyl region of the nuclear magnetic resonance spectra and smaller in the aromatic and aryl acids regions. By the end of the experiment, all litters had lost substantial quantities of carbohydrates, lignin, proteins, and lipids, particularly oak litter. The richness and diversity of bacterial and fungal communities increased with time. Litter type had the greatest impact on microbial community composition in the first months of decomposition; afterwards, the stand type had a greater influence on the assemblage of decomposer microorganisms. Overall, this study provides little evidence in support of the home-field advantage hypothesis, which could be valid only for oak. Instead, our findings indicate that the chemical composition of litter is the main factor affecting the early stages of litter decomposition. Tree species and soil properties within the stand play an important role in the advanced stages of decomposition since these factors control the assemblage and functions of the soil microbial community.</t>
  </si>
  <si>
    <t>2021/08/01/</t>
  </si>
  <si>
    <t>10.1016/j.soilbio.2021.108300</t>
  </si>
  <si>
    <t>Soil microorganisms, Forest soil, Litter decay</t>
  </si>
  <si>
    <t>Mediterranean coastal conditions and litter type drive litter microbial responses to drought stress</t>
  </si>
  <si>
    <t>Kheir, Maya, Roche, Philip, Ziarelli, Fabio, Farnet da Silva, Anne Marie</t>
  </si>
  <si>
    <t>Warming and disturbance of precipitation dynamics are expected in the Mediterranean basin, resulting in longer, more intense drought and heat waves. Here we investigated how litter microbial functioning and responses to stress may be shaped by coastal environmental conditions, and whether this depends on litter type (Pinus halepensis, Pistacia lentiscus and their admixture). Mesocosms of monospecific and mixed litters collected from both inland and coastal areas were subjected to either control (25Â°C, 60% water holding capacity [WHC]) or stress conditions (five drying-rewetting [D/rW] cycles: 1 week of drying at 35Â°C, 1 week at 25Â°C, 60% WHC). Litters were characterised using chemical analyses (C/N ratio and solid-state 13C nuclear magnetic resonance [NMR] spectroscopy) and indicators of microbial activity (lignocellulolytic activities, basal respiration [BR], active microbial biomass [MB], fungal and bacterial catabolic profiles). Litter type controlled cellulases and basal respiration in litters from the inland area (e.g. positive correlations between these microbial indicators and di-O-alkyl C + O-alkyl C and %N), whereas the litter-type effect was smoothed for the coastal area. Fungal and bacterial catabolic profiles were mainly shaped by the coastal conditions and litter type, respectively, indicating that fungi were more sensitive to coast-specific conditions and bacteria more sensitive to their immediate surrounding (i.e. litter type). After D/rW cycles, microbial catabolic profiles showed: (a) a stronger stress impact on microbial communities from the inland area and (b) pre-exposure to coastal constraints limited the drought effect on decomposers from the coastal area. Our findings reveal that coastal environmental conditions and litter type are major drivers of microbial functioning and responses to drought stress. Highlights Poorly documented litter functioning in Mediterranean coastal environments is here investigated Coastal conditions smoothed litter type effect on certain microbial markers Pre-exposure to stress (coastal conditions) limited drought effect on microbial catabolic profiles Coastal areas should be considered when evaluating microbial functioning and responses to drought</t>
  </si>
  <si>
    <t>2020///</t>
  </si>
  <si>
    <t>10.1111/ejss.12828</t>
  </si>
  <si>
    <t>microbial decomposers, drying-rewetting cycles, litter admixture, pre-exposure to stress</t>
  </si>
  <si>
    <t>Molecular composition of recycled organic wastes, as determined by solid-state 13C NMR and elemental analyses</t>
  </si>
  <si>
    <t>10.1016/j.wasman.2013.06.013</t>
  </si>
  <si>
    <t>Almeida, LuÃ­s F. J., Souza, Ivan F., Hurtarte, LuÃ­s C. C., Teixeira, Pedro P. C., Inagaki, Thiago M., Silva, Ivo R., Mueller, Carsten W.</t>
  </si>
  <si>
    <t>The molecular diversity of the source substrate has been regarded as a significant controller of the proportion of plant material that is either mineralized or incorporated into soil organic matter (SOM). However, quantitative parameters to express substrate molecular diversity remain elusive. In this research, we fractionated leaves, twigs, bark, and root tissues of 13C-enriched eucalypt seedlings into hot water extractables (HWE), total solvent (acetone) extractables (TSE), a cellulosic fraction (CF), and the acid unhydrolyzable residue (AUR). We used 13C NMR spectroscopy to obtain a molecular diversity index (MDI) based on the relative abundance of carbohydrate, protein, lignin, lipid, and carbonyl functional groups within the biochemical fractions. Subsequently, we obtained artificial plant organs containing fixed proportions (25%) of their respective biochemical fractions to be incubated with soil material obtained from a Haplic Ferralsol for 200-days, under controlled temperature (25Â Â±Â 1Â Â°C) and moisture adjusted to 70â€“80% of the soil water holding capacity. Our experimental design was a randomized complete block design, arranged according to a factorial scheme including 4 plant organs, 4 biochemical fractions, and 3 blocks as replicates. During the incubation, we assessed the evolution of CO2 from the microcosms after 1, 2, 3, 4, 7, 10, 13, 21, 28, 38, 45, 70, 80, 92, 112, 148, 178 and 200Â days from the start of the incubation. After the incubation, soil subsamples were submitted to a density fractionation to separate the light fraction of SOM (LFOM) i.e., with density &lt;1.8Â gÂ cmâˆ’3. The heavy fraction remaining was submitted to wet-sieving yielding the sand-sized SOM (SSOM) and the mineral-associated SOM (MAOM), with particle-size greater and smaller than 53Â Âµm, respectively. We found that HWE and AUR exhibited comparatively higher MDIs than the TSE and CF. During the incubation, HWE and CF were the primary sources of 13C-CO2 from all plant organs and after 92Â days, the respiration of the TSE of bark and roots increased. Otherwise, the AUR contributed the least for the release of 13C-CO2. There were no significant relationships between the MDI and the amount of 13C transferred into the LFOM or SSOM. Otherwise, the transfer of 13C into the MAOM increased as a linear-quadratic function of MDI, which in turn was negatively correlated with the total 13C-CO2 loss. Overall, the MDI exerted a stronger control on the 13C-labeled MAOM than on 13C-CO2 emissions, highlighting the need to improve our ability to distinguish and quantify direct plant inputs from those of microbial origin entering soil C pools.</t>
  </si>
  <si>
    <t>2023/04/01/</t>
  </si>
  <si>
    <t>Microbial respiration, C, C-CP/MAS-NMR spectroscopy, Molecular diversity, Proximate analysis, Substrate biochemistry</t>
  </si>
  <si>
    <t>Journal of Environmental Management</t>
  </si>
  <si>
    <t>Molecular speciation and aromaticity of biochar-manure: Insights from elemental, stable isotope and solid-state DPMAS 13C NMR analyses</t>
  </si>
  <si>
    <t>10.1016/j.jenvman.2020.111705</t>
  </si>
  <si>
    <t>Geobiology</t>
  </si>
  <si>
    <t>Multiple stages of plant root calcification deciphered by chemical and micromorphological analyses</t>
  </si>
  <si>
    <t>Huguet, Arnaud, Bernard, Sylvain, El Khatib, Rime, Gocke, Martina I., Wiesenberg, Guido L. B., Derenne, Sylvie</t>
  </si>
  <si>
    <t>Rhizoliths, that is, roots fossilized by secondary carbonates, have been known for ages and are increasingly used for paleoenvironmental reconstructions. However, knowledge about their formation mechanisms remains limited. This study reports the mineralogical and chemical characterization of rhizoliths at different stages of mineralization and fossilization in the Late Pleistocene loessâ€“paleosol sequence of Nussloch (SW Germany). Scanning electron microscopy coupled with elemental mapping and 13C solid-state nuclear magnetic resonance were used to concomitantly characterize the mineral and organic matter of the rhizoliths. These joint analyses showed for the first time that large rhizoliths are not necessarily remains of single large roots but consist of numerous microrhizoliths as remains of fine roots, formed mainly by calcium carbonates with only low amounts of Mg and Si. They further revealed that the precipitation of secondary carbonates occurs not only around, but also within the plant root and that fossilization leads to the selective preservation of recalcitrant root biopolymersâ€”lignin and suberin. The precipitation of secondary carbonates was observed to occur first around fine roots, the epidermis acting as a first barrier, and then within the root, within the cortex cells, and even sometimes around the phloem and within the xylem. This study suggests that the calcification of plant roots starts during the lifetime of the plant and continues after its death. This has to be systematically investigated to understand the stratigraphic context before using (micro)rhizoliths for paleoenvironmental reconstructions in terrestrial sediments.</t>
  </si>
  <si>
    <t>2021///</t>
  </si>
  <si>
    <t>10.1111/gbi.12416</t>
  </si>
  <si>
    <t>organic matter, 13C NMR, loess sediments, paleoenvironment, rhizoliths, secondary carbonates, SEM</t>
  </si>
  <si>
    <t>FEMS Microbiology Ecology</t>
  </si>
  <si>
    <t>Nitrogen dynamics of decomposing Scots pine needle litter depends on colonizing fungal species</t>
  </si>
  <si>
    <t>Baskaran, Preetisri, Ekblad, Alf, SoucÃ©marianadin, Laure N, HyvÃ¶nen, Riitta, Schleucher, JÃ¼rgen, Lindahl, BjÃ¶rn D</t>
  </si>
  <si>
    <t>In boreal ecosystems plant production is often limited by low availability of nitrogen. Nitrogen retention in below-ground organic pools plays an important role in restricting recirculation to plants and thereby hampers forest production. Saprotrophic fungi are commonly assigned to different decomposer strategies, but how these relate to nitrogen cycling remains to be understood. Decomposition of Scots pine needle litter was studied in axenic microcosms with the ligninolytic litter decomposing basidiomycete Gymnopus androsaceus or the stress tolerant ascomycete Chalara longipes. Changes in chemical composition were followed by 13C CP/MAS NMR spectroscopy and nitrogen dynamics was assessed by the addition of a 15N tracer. Decomposition by C. longipes resulted in nitrogen retention in non-hydrolysable organic matter, enriched in aromatic and alkylic compounds, whereas the ligninolytic G. androsaceus was able to access this pool, counteracting nitrogen retention. Our observations suggest that differences in decomposing strategies between fungal species play an important role in regulating nitrogen retention and release during litter decomposition, implying that fungal community composition may impact nitrogen cycling at the ecosystem level.</t>
  </si>
  <si>
    <t>2019/06/01/</t>
  </si>
  <si>
    <t>10.1093/femsec/fiz059</t>
  </si>
  <si>
    <t>Estuarine, Coastal and Shelf Science</t>
  </si>
  <si>
    <t>Organic chemistry insights for the exceptional soil carbon storage of the seagrass Posidonia australis</t>
  </si>
  <si>
    <t>10.1016/j.ecss.2020.106662</t>
  </si>
  <si>
    <t>Journal of the Taiwan Institute of Chemical Engineers</t>
  </si>
  <si>
    <t>Physico-chemical characteristics of leaf litter biomass to delineate the chemistries involved in biofuel production</t>
  </si>
  <si>
    <t>Akhtar, Nadeem, Goyal, Dinesh, Goyal, Arun</t>
  </si>
  <si>
    <t>Increase in energy demand across the world has put immense pressure on utilization of widely available lignocellulosic agricultural waste biomass and forest residues. Physico-chemical characteristics of leaf litter from largely grown tree species such as Mangifera indica, Populus deltoides and Polyalthia longifolia were evaluated for possible use in biorefinery. Physical and chemical properties of these leaf litter biomasses were examined using bomb calorimetry, SEM, XRD, TGA, CHNSO analysis, FTIR and solid state 13C CP/MAS NMR spectroscopy. Low ash content (3.70wt%), high volatile matter (76.05wt%) and cellulose (37.75wt%) was observed from leaf litter biomass of P. deltoides. SEM of leaf litter biomass revealed compacted surface morphology of M. indica, however a fibrillar structure was observed in P. deltoides and P. longifolia. Maximum crystallinity index (CrI) was observed in leaf litter biomass of M. indica (23.13%) followed by P. longifolia (20.94%) and P. deltoides (20.93%). The calorific values of all biomasses were in the range of 18.37 to 19.32MJ/kg. Delineation of these physico-chemical characteristics together per se shows that leaf litter biomass can also act as a potential feedstock for biofuel production.</t>
  </si>
  <si>
    <t>2016/05/01/</t>
  </si>
  <si>
    <t>10.1016/j.jtice.2016.02.011</t>
  </si>
  <si>
    <t>Biofuel</t>
  </si>
  <si>
    <t>Phytotoxicity, not nitrogen immobilization, explains plant litter inhibitory effects: evidence from solid-state 13C NMR spectroscopy</t>
  </si>
  <si>
    <t>Bonanomi, Giuliano, Incerti, Guido, Barile, Elisa, Capodilupo, Manuela, Antignani, Vincenzo, Mingo, Antonio, Lanzotti, Virginia, Scala, Felice, Mazzoleni, Stefano</t>
  </si>
  <si>
    <t>â€¢ Litter decomposition provides nutrients that sustain ecosystem productivity, but litter may also hamper root proliferation. The objectives of this work were to assess the inhibitory effect of litter decomposition on seedling growth and root proliferation; to study the role of nutrient immobilization and phytotoxicity; and to characterize decomposing litter by 13C NMR spectroscopy. â€¢ A litter-bag experiment was carried out for 180 d with 16 litter types. Litter inhibitory effects were assessed by two bioassays: seed germination and root proliferation bioassays. Activated carbon (C) and nutrient solutions were used to evaluate the effects of phytotoxic factors and nutrient immobilization. â€¢ An inhibitory effect was found for all species in the early phase of decomposition, followed by a decrease over time. The addition of activated C to litter removed this inhibition. No evidence of nutrient immobilization was found in the analysis of nitrogen dynamics. NMR revealed consistent chemical changes during decomposition, with a decrease in O-alkyl and an increase in alkyl and methoxyl C. â€¢ Significant correlations were found among inhibitory effects, the litter decay rate and indices derived from NMR. The results show that it is possible to predict litter inhibitory effects across a range of litter types on the basis of their chemical composition.</t>
  </si>
  <si>
    <t>2011///</t>
  </si>
  <si>
    <t>10.1111/j.1469-8137.2011.03765.x</t>
  </si>
  <si>
    <t>decomposition, litter quality, nutrient cycling, 13C cross-polarization magic angle spinning NMR, activated carbon, allelopathy, carbon : nitrogen ratio, root proliferation</t>
  </si>
  <si>
    <t>Plant species effect on the decomposition and chemical changes of leaf litter in grassland and pine and oak forest soils</t>
  </si>
  <si>
    <t>Osono, Takashi, Azuma, Jun-ichi, Hirose, Dai</t>
  </si>
  <si>
    <t>The aim of this study was to examine the effect of plant species differing in functional and phylogenetic traits on the decomposition processes of leaf litter in a grassland of Japanese pampas grass (Miscanthus sinensis) and adjacent forests of Japanese red pine (Pinus densiflora) and Japanese oak (Quercus crispula), representing sequential stages of secondary succession.</t>
  </si>
  <si>
    <t>2014/03/01/</t>
  </si>
  <si>
    <t>10.1007/s11104-013-1993-5</t>
  </si>
  <si>
    <t>Nitrogen, Immobilization, Succession, 13C NMR, Acid-unhydrolyzable residue</t>
  </si>
  <si>
    <t>Science of The Total Environment</t>
  </si>
  <si>
    <t>Responses of manure decomposition to nitrogen addition: Role of chemical composition</t>
  </si>
  <si>
    <t>10.1016/j.scitotenv.2017.02.033</t>
  </si>
  <si>
    <t>Specific microbiome signatures under the canopy of Mediterranean shrubs</t>
  </si>
  <si>
    <t>Idbella, Mohamed, De Filippis, Francesca, Zotti, Maurizio, Sequino, Giuseppina, Abd-ElGawad, Ahmed M., Fechtali, Taoufiq, Mazzoleni, Stefano, Bonanomi, Giuliano</t>
  </si>
  <si>
    <t>Shrub encroachment (SE) is a phenomenon in which grasses and herbaceous vegetation are replaced by woody shrubs. Many previous studies have highlighted the effects of SE on soil respiration rates and nutrient storage, but little is known about impacts on soil microbiota. While previous work considered shrubs to be non-species specific or as a single intervening species, we selected an Ampelodemsos mauritanicus grassland and six coexisting shrubs (i.e. Pistacia lentiscus L., Juniperus phoenicea L., Myrtus communis L., Rosmarinus officinalis L., Olea europaea L., and Euphorbia dendroides L.) to investigate the effects of their encroachment on soil microbiota. We used high-throughput sequencing, coupled with soil chemical analyses and litter using 13C CPMAS NMR spectroscopy. Results showed a strong influence of shrub species on bacterial and fungal community diversity, species richness and overall community composition in the soil. Litter chemistry was dominated by O-alkyl-C, with the highest content in Ampelodesmos and E. dendroides, but richer of aromatic C in P. lentiscus and R. officinalis. Bacterial diversity was highest under J. phoenicea and E. dendroides, while lowest under R. officinalis and grassland. Conversely, fungal diversity was highest under O. europaea and E. dendroides, while lowest under M. communis and grassland. Moreover, soil C and N contents were highest under O. europaea, P. lentiscus and M. communis compared to the other shrub species. In addition, grassland and R. officinalis had the highest Fe content. Structural equation model (SEM) analysis ascertained that the shifts of bacterial and fungal community composition and diversity were closely related with the changes of litter and soil chemical properties. Our results suggest that the individual effect of each shrub on the grassland matrix depends mainly on the chemical properties of the shrub litter, which alters the chemical profile of the soil and, in cascade, shapes the associated microbiota.</t>
  </si>
  <si>
    <t>2022/05/01/</t>
  </si>
  <si>
    <t>10.1016/j.apsoil.2022.104407</t>
  </si>
  <si>
    <t>Microbial community, Grassland, Litter chemistry, C CPMAS NMR spectroscopy, Mediterranean, Shrub encroachment</t>
  </si>
  <si>
    <t>The biochemical and elemental compositions of marine plankton: A NMR perspective</t>
  </si>
  <si>
    <t>10.1016/S0304-4203(02)00009-9</t>
  </si>
  <si>
    <t>Preston, Caroline M., Trofymow, J. A.</t>
  </si>
  <si>
    <t>Proximate analysis (PA) is widely used to assess foliar, litter, and wood quality. The acid-unhydrolyzable residue (AUR) of PA, originally known as Klason lignin from wood analysis, is often assumed to be entirely lignin-derived, but the AUR of much plant material also includes contributions from condensed tannins (CT) and cutin or suberin. To improve understanding of chemical changes throughout the PA procedure, we characterized seven foliar litters and their sequential PA fractions (nonpolar and hot-water extracted, AUR). Changes in total C and N, extractable and insoluble CT (as detected by butanol/HCl hydrolysis), Î´13C values and solid-state 13C NMR spectra were consistent with loss of carbohydrates and protein after acid hydrolysis, and support previous studies that the AUR residue includes lignin, cutin and CT, all of which are depleted in Î´13C. Hot-water extraction removed the bulk of extractable plus insoluble CT. Only trace levels were detected in the AUR, although 13C NMR shows that these are likely underestimates. The assumption of lignin-AUR equivalence still causes misinterpretation of PA results for many sample categories. It is time for the scientific community to limit use of â€œligninâ€ to chemically meaningful contexts?</t>
  </si>
  <si>
    <t>2015/11/01/</t>
  </si>
  <si>
    <t>Preston, Caroline M, Trofymow, JA (Tony), Working Group, the Canadian Intersite Decomposition Experiment</t>
  </si>
  <si>
    <t>Predicting the effects of climate change on litter decomposition requires an improved understanding of the link between organic composition and the parameters used to define litter quality. Carbon-13 nuclear magnetic resonance spectroscopy with cross-polarization and magic-angle spinning (CPMAS NMR) was used to characterize 36 foliar litters, including the species used in the Canadian Intersite Decomposition Experiment (CIDET), a Canada-wide long-term litter decomposition study. The litters showed a wide range of organic composition, qualitatively interpreted as the sum of component biopolymers (mainly carbohydrates, cutin, tannins, and lignin). Only weak correlations were found between NMR parameters and Klason lignin (KLIG); however, cluster analysis based on elemental, NMR, and proximate analysis gave good separation of botanical classes. NMR also had little predictive value for 3-year CIDET mass losses, which were negatively correlated with both KLIG and KLIG/N. Mass loss generally decreased in the following order: grass &gt; pioneer broad-leafed deciduous &gt; conifer (deciduous and evergreen) &gt; American beech (a fagaceae) &gt; wood. Predictive models for 3-year CIDET mass loss derived from linear regression with elemental, proximate, and NMR analyses were superior to those using only NMR parameters, with the best model based on KLIG, N, and Ca. Although providing no molecular-level understanding, KLIG integrates the most insoluble lignin, cutin, and tannin components. Limitations and possible improvements for NMR evaluation of litter quality are discussed.Key words: Klason lignin, 13C CPMAS NMR, proximate analysis, litter decomposition, tannin, cutin, CIDET.</t>
  </si>
  <si>
    <t>2000/10//</t>
  </si>
  <si>
    <t>#</t>
  </si>
  <si>
    <t>13C NMR Molecular dynamic investigation of tropical wood Angelin Pedra (Hymenolobium paetrum)</t>
  </si>
  <si>
    <t xml:space="preserve">Explaining trajectories of chemical changes during decomposition of tropical litter by 13C-CPMAS NMR, proximate and nutrients analysis                     </t>
  </si>
  <si>
    <t xml:space="preserve">Labile and recalcitrant components of organic matter of a Mollisol changed with land use and plant litter management: An advanced 13C NMR study                     </t>
  </si>
  <si>
    <t xml:space="preserve">Linking bacterial and eukaryotic microbiota to litter chemistry: Combining next generation sequencing with 13C CPMAS NMR spectroscopy                     </t>
  </si>
  <si>
    <t>Aliphatic components of forest soil organic matter as determined by solid-state 13C NMR and analytical pyrolysis</t>
  </si>
  <si>
    <t>10.1016/0048-9697(92)90018-N</t>
  </si>
  <si>
    <t>Following the decomposition of ryegrass labelled with 13C and 15N in soil by solid-state nuclear magnetic resonance spectroscopy</t>
  </si>
  <si>
    <t>10.1111/j.1365-2389.1997.tb00562.x</t>
  </si>
  <si>
    <t>10.1016/S0146-6380(02)00088-8</t>
  </si>
  <si>
    <t>Decomposition of nitrogen-15 labeled hoop pine harvest residues in subtropical Australia</t>
  </si>
  <si>
    <t>Information on decomposition of harvest residues may assist in the maintenance of soil fertility in second rotation (2R) hoop pine plantations (Araucaria cunninghamii Aiton ex A. Cunn.) of subtropical Australia. The experiment was undertaken to determine the dynamics of residue decomposition and fate of residue-derived N. We used 15N-labeled hoop pine foliage, branch, and stem material in microplots, over a 30-mo period following harvesting. We examined the decomposition of each component both singly and combined, and used 13C cross-polarization and magic-angle spinning nuclear magnetic resonance (13C CPMAS NMR) to chart C transformations in decomposing foliage. Residue-derived 15N was immobilized in the 0- to 5-cm soil layer, with approximately 40% 15N recovery in the soil from the combined residues by the end of the 30-mo period. Total recovery of 15N in residues and soil varied between 60 and 80% for the combined-residue microplots, with 20 to 40% of the residue 15N apparently lost. When residues were combined within microplots the rate of foliage decomposition decreased by 30% while the rate of branch and stem decomposition increased by 50 and 40% compared with rates for these components when decomposed separately. Residue decomposition studies should include a combined-residue treatment. Based on 13C CPMAS NMR spectra for decomposing foliage, we obtained good correlations for methoxyl C, aryl C, carbohydrate C and phenolic C with residue mass, 15N enrichment, and total N. The ratio of carbohydrate C to methoxyl C may be useful as an indicator of harvest residue decomposition in hoop pine plantations.</t>
  </si>
  <si>
    <t>10.2136/sssaj2004.1751</t>
  </si>
  <si>
    <t>Studies on litter characterization using 13C NMR and assessment of microbial activity in natural forest and plantation crops' (teak and rubber) soil ecosystems of Kerala, India</t>
  </si>
  <si>
    <t>10.1007/s11104-007-9505-0</t>
  </si>
  <si>
    <t>10.1111/j.1365-2389.2007.01003.x</t>
  </si>
  <si>
    <t>Pedobiologia</t>
  </si>
  <si>
    <t>Spatial variations of chemical composition, microbial functional diversity, and enzyme activities in a Mediterranean litter (Quercus ilex L.) profile</t>
  </si>
  <si>
    <t>10.1016/j.pedobi.2009.01.002</t>
  </si>
  <si>
    <t>Residue chemistry and microbial community structure during decomposition of eucalypt, wheat and vetch residues</t>
  </si>
  <si>
    <t>10.1016/j.soilbio.2009.06.022</t>
  </si>
  <si>
    <t>Microbial community structure and residue chemistry during decomposition of shoots and roots of young and mature wheat (Triticum aestivum L.) in sand</t>
  </si>
  <si>
    <t>10.1111/j.1365-2389.2011.01380.x</t>
  </si>
  <si>
    <t>Chemical and carbon isotopic dynamics of grass organic matter during litter decompositions: A litterbag experiment</t>
  </si>
  <si>
    <t>10.1016/j.orggeochem.2014.02.012</t>
  </si>
  <si>
    <t>Ecoscience</t>
  </si>
  <si>
    <t>Chemical quality of aboveground litter inputs for jack pine and black spruce stands along the canadian boreal forest transect case study</t>
  </si>
  <si>
    <t>In the Canadian boreal forest, jack pine stands generally have a thin forest floor and occupy sites with coarsetextured soils and good drainage. Black spruce occurs more often on poorly drained sites and develops a thick mossdominated forest floor, but the common attribution of this development to poor quality of black spruce foliar litter has not been tested. We determined needle, twig, cone, and bark litter inputs during 10 y for black spruce and jack pine along the Boreal Forest Transect Case Study in northern Saskatchewan and Manitoba. Analysis of C, N, total phenolics, condensed tannins, and solid-state 13C NMR spectra from years 1-3 showed only small differences between species, notably higher tannins in black spruce cones. There was similarly little difference between area-based inputs, including classes of C structures determined by NMR. Condensed tannin input for black spruce was approximately twice that for jack pine, but both were in the very low range of reported values. Similar analyses showed that black spruce forest floor was less decomposed than that of jack pine, and for both species, aromatic litter C inputs appear to be poorly conserved, with a large influence of mosses and lichen. It is unlikely, however, that these large differences are mainly due to the small differences in aboveground litter inputs.</t>
  </si>
  <si>
    <t>10.2980/21-(3-4)-3690</t>
  </si>
  <si>
    <t>Alien red oak affects soil organic matter cycling and nutrient availability in low-fertility well-developed soils</t>
  </si>
  <si>
    <t>10.1007/s11104-015-2555-9</t>
  </si>
  <si>
    <t>Journal of Soil Science and Plant Nutrition</t>
  </si>
  <si>
    <t>Changes in chemical composition of litter during decomposition: A review of published 13C NMR spectra</t>
  </si>
  <si>
    <t>10.4067/S0718-95162015005000055</t>
  </si>
  <si>
    <t>Consequence of litter removal on pedogenesis: A case study in Bachs and Irchel (Switzerland)</t>
  </si>
  <si>
    <t>10.1016/j.geoderma.2016.02.024</t>
  </si>
  <si>
    <t>Water extracts of charred litter cause opposite effects on growth of plants and fungi</t>
  </si>
  <si>
    <t>10.1016/j.soilbio.2015.10.003</t>
  </si>
  <si>
    <t>Exploring potential pine litter biodegradability as a natural tool for low-carbon forestry</t>
  </si>
  <si>
    <t>10.1016/j.foreco.2017.07.003</t>
  </si>
  <si>
    <t>Litter chemistry explains contrasting feeding preferences of bacteria, fungi, and higher plants</t>
  </si>
  <si>
    <t>10.1038/s41598-017-09145-w</t>
  </si>
  <si>
    <t>Linye Kexue/Scientia Silvae Sinicae</t>
  </si>
  <si>
    <t>Changes in 13C NMR Spectroscopy of Leaf-Litter during The Decomposition in Four Subtropical Forest Types in Southern China</t>
  </si>
  <si>
    <t>10.11707/j.1001-7488.20170615</t>
  </si>
  <si>
    <t>Aquatic Sciences</t>
  </si>
  <si>
    <t>Effects of inundation and stranding on leaf litter decomposition and chemical transformation</t>
  </si>
  <si>
    <t>10.1007/s00027-017-0561-0</t>
  </si>
  <si>
    <t>PeerJ</t>
  </si>
  <si>
    <t>Direct and legacy effects of planttraits control litter decomposition in a deciduous oak forest in Mexico</t>
  </si>
  <si>
    <t>10.7717/peerj.5095</t>
  </si>
  <si>
    <t>Effects of litter quality and quantity on chemical changes during eucalyptus litter decomposition in subtropical Australia</t>
  </si>
  <si>
    <t>10.1007/s11104-019-04162-2</t>
  </si>
  <si>
    <t>Decomposition of maize stover varies with maize type and stover management strategies: A microcosm study on a Black soil (Mollisol) in northeast China</t>
  </si>
  <si>
    <t>10.1016/j.jenvman.2019.01.008</t>
  </si>
  <si>
    <t>Frontiers in Environmental Science</t>
  </si>
  <si>
    <t>Earthworm cast formation and development: A shift from plant litter to mineral associated organic matter</t>
  </si>
  <si>
    <t>10.3389/fenvs.2019.00055</t>
  </si>
  <si>
    <t>Effect of monospecific and mixed litters on bacterial communities' structure and functions under contrasting Mediterranean climate conditions</t>
  </si>
  <si>
    <t>10.1016/j.apsoil.2020.103681</t>
  </si>
  <si>
    <t>Changes in the chemical composition of the organic carbon in Spartina alterniflora litter during decomposition in saltmarsh sediments</t>
  </si>
  <si>
    <t>10.1007/s11368-021-02975-2</t>
  </si>
  <si>
    <t>Preliminary design for establishing compost maturity by using the spectral characteristics of five organic fertilizers</t>
  </si>
  <si>
    <t>10.1038/s41598-022-19714-3</t>
  </si>
  <si>
    <t>Decomposition of green tea and rooibos tea across three monospecific temperate forests: Effect of litter type and tree species</t>
  </si>
  <si>
    <t>10.1016/j.heliyon.2023.e16689</t>
  </si>
  <si>
    <t>Relationship between the chemical structure of straw and composition of main microbial groups during the decomposition of wheat and maize straws as affected by soil texture</t>
  </si>
  <si>
    <t>10.1007/s00374-019-01397-0</t>
  </si>
  <si>
    <t>The use of 13C-NMR for studies of wheat straw decomposition</t>
  </si>
  <si>
    <t>10.1007/BF02181930</t>
  </si>
  <si>
    <t>Effects of mixing maize straw with soil and placement depths on decomposition rates and products at two cold sites in the mollisol region of China</t>
  </si>
  <si>
    <t>10.1016/j.still.2019.104519</t>
  </si>
  <si>
    <t>Changes in organic components for fallen logs in old-growth Douglas- fir forests monitored by 13C nuclear magnetic resonance spectroscopy</t>
  </si>
  <si>
    <t>Characterized heartwood from decaying fallen boles of Douglas-fir Pseudotsuga menziesii, western hemlock Tsuga heterophylla and western red cedar Thuja plicata. 13C CPMAS NMR offers a simple and information-rich alternative to wet chemical analyses to monitor changes in organic components during decomposition of woody litter. -from Authors</t>
  </si>
  <si>
    <t>10.1139/x90-183</t>
  </si>
  <si>
    <t>Biochar chemistry defined by 13C-CPMAS NMR explains opposite effects on soilborne microbes and crop plants</t>
  </si>
  <si>
    <t>10.1016/j.apsoil.2017.11.027</t>
  </si>
  <si>
    <t>Changes in Chemistry of Rice Husk Compost and Its Effect on Negative Charge and Nutrient Content of a Chemically Degraded Oxisol</t>
  </si>
  <si>
    <t>10.1080/00103624.2015.1043455</t>
  </si>
  <si>
    <t>Plant available N supply and recalcitrant C from organic soil amendments applied to a clay loam soil have correlations with amendment chemical composition</t>
  </si>
  <si>
    <t>10.1016/j.geoderma.2017.01.015</t>
  </si>
  <si>
    <t>Compost Science and Utilization</t>
  </si>
  <si>
    <t>Characterization of canadian backyard composts: Chemical and spectroscopic analyses</t>
  </si>
  <si>
    <t>10.1080/1065657X.1998.10701931</t>
  </si>
  <si>
    <t>Evolution of various fractions during the windrow composting of chicken manure with rice chaff</t>
  </si>
  <si>
    <t>10.1016/j.jenvman.2017.11.023</t>
  </si>
  <si>
    <t>Chemical and biological characterization of organic matter during composting of municipal solid waste</t>
  </si>
  <si>
    <t>Composting of municipal solid waste (MSW) was studied in an attempt to elaborate transformations of organic matter (OM) during the process and define parameters for the degree of maturity of the product. Composting was performed in 1-m3 plastic boxes and the following parameters were measured in 13 samples during 132 d of composting: temperature, C/N ratio, ash content, humic substance contents, and fractions (humic acid, fulvic acid, and nonhumic fraction-HA, FA, and NHF, respectively). Spectroscopic methods (CPMAS 13C-NMR, DRIFT) were used to study the chemical composition of the OM. A bioassay based on growth of cucumber (Cucumis sativus L. cv. Dlila) plants was correlated to other parameters. The C/N ratio and ash content showed a typical high rate of change during the first 60 d and reached a plateau thereafter. The HA content increased to a maximum at 112 d, corresponding to the highest plant dry weight and highest 1650/1560 (cm- 1/cm-1) peak ratios calculated from DRIFT spectra. 13C-NMR and DRIFT spectra of samples taken from the composting MSW during the process showed that the residual OM contained an increasing level of aromatic structures. Plant-growth bioassay, HA content, and the DRIFT spectra indicated that MSW compost described in this study, stabilized and achieved maturity after about 110 d.; Composting of municipal solid waste (MSW) was studied in an attempt to elaborate transformations of organic matter (OM) during the process and define parameters for the degree of maturity of the product. Composting was performed in 1-m3 plastic boxes and the following parameters were measured in 13 samples during 132 d of composting: temperature, C/N ratio, ash content, humic substance contents, and fractions (humic acid, fulvic acid, and nonhumic fraction-HA, FA, and NHF, respectively). Spectroscopic methods (CPMAS 13C-NMR, DRIFT) were used to study the chemical composition of the OM. A bioassay based on growth of cucumber (Cucumis sativus L. cv. Dlila) plants was correlated to other parameters. The C/N ratio and ash content showed a typical high rate of change during the first 60 d and reached a plateau thereafter. The HA content increased to a maximum at 112 d, corresponding to the highest plant dry weight and highest 1650/1560 (cm-1/cm-1) peak ratios calculated from DRIFT spectra. 13C-NMR and DRIFT spectra of samples taken from the composting MSW during the process showed that the residual OM contained an increasing level of aromatic structures. Plant-growth bioassay, HA content, and the DRIFT spectra indicated that MSW compost described in this study, stabilized and achieved maturity after about 110 d.</t>
  </si>
  <si>
    <t>10.2134/jeq1996.00472425002500040018x</t>
  </si>
  <si>
    <t>Characterization by solid-state CPMAS 13C NMR spectroscopy of decomposing plant residues in conventional and no-tillage systems in Central Brazil</t>
  </si>
  <si>
    <t>10.1016/j.still.2008.08.006</t>
  </si>
  <si>
    <t>Revista Ciencia Agronomica</t>
  </si>
  <si>
    <t>Characterization of cover crops by NMR spectroscopy: Impacts on soil carbon, nitrogen and phosphorus under tillage regimes</t>
  </si>
  <si>
    <t>The objective of this study was to investigate the chemical composition of cover crops by solid-state CPMAS 13C NMR spectroscopy and its effects on carbon, nitrogen and phosphorus in a Typic Acrustox. Cover crops (Crotalaria juncea, Canavalia brasiliensis, Cajanus cajan, Mucuna pruriens and Raphanus sativus) and natural fallow were studied in rotation with maize under conventional and no-tillage regimes. Tissues of Crotalaria juncea, Canavalia brasiliensis, Mucuna pruriens and Raphanus sativus were analyzed using CPMAS 13C NMR spectroscopy. Soil samples were collected at the end of the growing season of the cover crops (September 2002) and during the grain filling period in corn from 0-5 and 5-10 cm layers. Cajanus cajan presented the lowest content of polysaccharides and along with Mucuna pruriens presented the highest percentage of aromatic carbon compounds, reflecting the slow decomposition of highly lignified material. Carbon stocks were higher in the superficial soil layer and under no-tillage due to the accumulation and slower decomposition of plant tissues under these conditions. Increases in the C/N ratio of the soil with Mucuna pruriens and the C/P ratio with Cajanus cajan in the dry season were also related to slower rates of decomposition, caused by the large concentration of aromatic compounds in the tissues of these species. The higher C/P ratios found at 0-5 cm layer are due to higher values of P (Mehlich-1) at 5-10 cm (25 mg kg-1) layer and the higher concentration of carbon in the superficial soil layer as a result of the accumulation of plant residues.</t>
  </si>
  <si>
    <t>10.1590/s1806-66902014000500012</t>
  </si>
  <si>
    <t>Chemistry of decomposing mulching materials and the effect on soil carbon dynamics under a Phyllostachys praecox bamboo stand</t>
  </si>
  <si>
    <t>10.1007/s11368-012-0592-z</t>
  </si>
  <si>
    <t>Journal of Chemical Ecology</t>
  </si>
  <si>
    <t>Linking chemical reactivity and protein precipitation to structural characteristics of foliar tannins</t>
  </si>
  <si>
    <t>Tannins influence ecosystem function by affecting decomposition rates, nutrient cycling, and herbivory. To determine the role of tannins in ecological processes, it is important to quantify their abundance and understand how structural properties affect reactivity. In this study, purified tannins from the foliage of nine species growing in the pygmy forest of the northern California coast were examined for chemical reactivity, protein precipitation capacity (PPC), and structural characteristics (13C NMR). Reactivity of purified tannins varied among species 1.5-fold for the Folin total phenol assay, and 7-fold and 3-fold, respectively, for the acid butanol and vanillin condensed tannin assays. There was about a 5-fold difference in PPC. Variation in chemical reactivity and PPC can be largely explained by differences in structural characteristics of the tannins determined by 13C NMR. In particular, the condensed versus hydrolyzable tannin content, as well as the hydroxylation pattern of the B-ring and stereochemistry at the C-2-C-3 position appear to influence reactivity. Due to the large differences in chemical reactivity among species, it is necessary to use a well-characterized purified tannin from the species of interest to convert assay values to concentrations. Our results suggest that structural characteristics of tannins play an important role in regulating their reactivity in ecological processes.</t>
  </si>
  <si>
    <t>10.1023/A:1022876804925</t>
  </si>
  <si>
    <t>Molecular characterization of macrophyte-derived dissolved organic matters and their implications for lakes</t>
  </si>
  <si>
    <t>10.1016/j.scitotenv.2017.10.289</t>
  </si>
  <si>
    <t>Identifying the characteristics of organic soil amendments that suppress soilborne plant diseases</t>
  </si>
  <si>
    <t>10.1016/j.soilbio.2009.10.012</t>
  </si>
  <si>
    <t>Key</t>
  </si>
  <si>
    <t>Item Type</t>
  </si>
  <si>
    <t>Author</t>
  </si>
  <si>
    <t>Publication Title</t>
  </si>
  <si>
    <t>Url</t>
  </si>
  <si>
    <t>Abstract Note</t>
  </si>
  <si>
    <t>Date</t>
  </si>
  <si>
    <t>Access Date</t>
  </si>
  <si>
    <t>Pages</t>
  </si>
  <si>
    <t>Num Pages</t>
  </si>
  <si>
    <t>Number Of Volumes</t>
  </si>
  <si>
    <t>Short Title</t>
  </si>
  <si>
    <t>Series</t>
  </si>
  <si>
    <t>Series Number</t>
  </si>
  <si>
    <t>Series Text</t>
  </si>
  <si>
    <t>Series Title</t>
  </si>
  <si>
    <t>Place</t>
  </si>
  <si>
    <t>Rights</t>
  </si>
  <si>
    <t>Type</t>
  </si>
  <si>
    <t>Archive</t>
  </si>
  <si>
    <t>Archive Location</t>
  </si>
  <si>
    <t>Library Catalog</t>
  </si>
  <si>
    <t>Call Number</t>
  </si>
  <si>
    <t>Extra</t>
  </si>
  <si>
    <t>Notes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</si>
  <si>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</si>
  <si>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</si>
  <si>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</si>
  <si>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</si>
  <si>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</si>
  <si>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</si>
  <si>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</si>
  <si>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</si>
  <si>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</si>
  <si>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</si>
  <si>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</si>
  <si>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</si>
  <si>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</si>
  <si>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</si>
  <si>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</si>
  <si>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</si>
  <si>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</si>
  <si>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</si>
  <si>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</si>
  <si>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</si>
  <si>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</si>
  <si>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</si>
  <si>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</si>
  <si>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</si>
  <si>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</si>
  <si>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</si>
  <si>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</si>
  <si>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</si>
  <si>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</si>
  <si>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</si>
  <si>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</si>
  <si>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</si>
  <si>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</si>
  <si>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</si>
  <si>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</si>
  <si>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</si>
  <si>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</si>
  <si>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</si>
  <si>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</si>
  <si>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</si>
  <si>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</si>
  <si>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</si>
  <si>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</si>
  <si>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</si>
  <si>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</si>
  <si>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</si>
  <si>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</si>
  <si>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</si>
  <si>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TXUB994C</t>
  </si>
  <si>
    <t>journalArticle</t>
  </si>
  <si>
    <t>Han, Y.; Yao, S.-H.; Jiang, H.; Ge, X.-L.; Zhang, Y.; Mao, J.; Dou, S.; Zhang, B.</t>
  </si>
  <si>
    <t>01671987 (ISSN)</t>
  </si>
  <si>
    <t>https://www.scopus.com/inward/record.uri?eid=2-s2.0-85075790930&amp;doi=10.1016%2fj.still.2019.104519&amp;partnerID=40&amp;md5=c76cdc134a1dec4f56c18976dfff3e3e</t>
  </si>
  <si>
    <t>Crop straw is often retained on the ground as mulch or incorporated into soil through tillage practices. These straw management practices may affect straw decomposition rates and subsequently decomposition products due to mixing straw with soil, straw placement depths and experimental sites. Using litterbags containing maize (Zea mays. L) straw only (STO) or straw-soil mixture (SSM), this study aimed to determine the influence of mixing straw with soil and straw placement depths on decomposition rates and decomposition products, and to understand the relation of chemical composition of straw residues with straw decomposition rates. The litterbags were placed at three soil depths (0, 15 and 30 cm) in the fields at two cold sites (Hailun and Harbin), Northeast China, which had similar precipitations but different temperatures. During the 17-month experiment, the decomposition rate constants were higher by 60 %–160 % at a comparable depth in SSM than in STO. The mixing straw with soil was a more important factor in controlling straw decomposition rates than placement depths and experimental sites at the studied region. The relative abundances of O–alkyl C groups in straw residues decreased during the experimental period, even in the winter, while those of aromatic groups increased profoundly. The relative abundances of O–alkyl C groups in straw residues were lower by 0.4 %–6.9 % and those of aromatic groups were higher by 0 %–4.6 % in SSM than in STO. These findings suggest that the conventional litterbag method underestimated straw decomposition rates. Incorporating straw into soil could enhance maize straw decomposition and the formation of more stable soil organic matter (SOM) in the cold high-latitude studied region. © 2019 Elsevier B.V.</t>
  </si>
  <si>
    <t>Soil Tillage Res.</t>
  </si>
  <si>
    <t>Publisher: Elsevier B.V.</t>
  </si>
  <si>
    <t>soil organic matter; Soil organic matter; decomposition; Mixing; Biogeochemistry; Soils; leaf litter; China; 13C NMR; chemical composition; Aromatic compounds; deep mixing method; Grain (agricultural product); Hailun; Harbin; Heilongjiang; Litterbag method; mixing ratio; Mixtures; Mollisol; mulch; No Proximate; Rate constants; soil chemistry; Soil mixtures; Soil organic matters; straw; Straw decomposition; Straw management; Straw-soil mixture; Zea mays</t>
  </si>
  <si>
    <t>PDUWFU7P</t>
  </si>
  <si>
    <t>Kheir, M.; Roche, P.; Ziarelli, F.; Farnet da Silva, A.M.</t>
  </si>
  <si>
    <t>13510754 (ISSN)</t>
  </si>
  <si>
    <t>https://www.scopus.com/inward/record.uri?eid=2-s2.0-85066831926&amp;doi=10.1111%2fejss.12828&amp;partnerID=40&amp;md5=206090979c5fd2034d9d482f8d92f3db</t>
  </si>
  <si>
    <t>Warming and disturbance of precipitation dynamics are expected in the Mediterranean basin, resulting in longer, more intense drought and heat waves. Here we investigated how litter microbial functioning and responses to stress may be shaped by coastal environmental conditions, and whether this depends on litter type (Pinus halepensis, Pistacia lentiscus and their admixture). Mesocosms of monospecific and mixed litters collected from both inland and coastal areas were subjected to either control (25°C, 60% water holding capacity [WHC]) or stress conditions (five drying-rewetting [D/rW] cycles: 1 week of drying at 35°C, 1 week at 25°C, 60% WHC). Litters were characterised using chemical analyses (C/N ratio and solid-state 13C nuclear magnetic resonance [NMR] spectroscopy) and indicators of microbial activity (lignocellulolytic activities, basal respiration [BR], active microbial biomass [MB], fungal and bacterial catabolic profiles). Litter type controlled cellulases and basal respiration in litters from the inland area (e.g. positive correlations between these microbial indicators and di-O-alkyl C + O-alkyl C and %N), whereas the litter-type effect was smoothed for the coastal area. Fungal and bacterial catabolic profiles were mainly shaped by the coastal conditions and litter type, respectively, indicating that fungi were more sensitive to coast-specific conditions and bacteria more sensitive to their immediate surrounding (i.e. litter type). After D/rW cycles, microbial catabolic profiles showed: (a) a stronger stress impact on microbial communities from the inland area and (b) pre-exposure to coastal constraints limited the drought effect on decomposers from the coastal area. Our findings reveal that coastal environmental conditions and litter type are major drivers of microbial functioning and responses to drought stress. Highlights: Poorly documented litter functioning in Mediterranean coastal environments is here investigated Coastal conditions smoothed litter type effect on certain microbial markers Pre-exposure to stress (coastal conditions) limited drought effect on microbial catabolic profiles Coastal areas should be considered when evaluating microbial functioning and responses to drought. © 2019 British Society of Soil Science</t>
  </si>
  <si>
    <t>106-118</t>
  </si>
  <si>
    <t>Publisher: Blackwell Publishing Ltd</t>
  </si>
  <si>
    <t>microbial activity; nuclear magnetic resonance; decomposition; Fungi; Pinus halepensis; microbial decomposers; litter; Bacteria (microorganisms); coastal zone; Digitized; drought stress; drying-rewetting cycles; environmental conditions; heat wave; litter admixture; Mediterranean Sea; Pistacia lentiscus; pre-exposure to stress; wetting-drying cycle</t>
  </si>
  <si>
    <t>S338J3LZ</t>
  </si>
  <si>
    <t>Kheir, Maya; Lerch, Thomas Z.; Borsali, Amine Habib; Roche, Philip; Ziarelli, Fabio; Zouidi, Mohamed; Farnet Da Silva, Anne Marie</t>
  </si>
  <si>
    <t>https://www.sciencedirect.com/science/article/pii/S0929139320306107</t>
  </si>
  <si>
    <t>Global climate change is expected to contribute to intense droughts and heatwaves in the Mediterranean basin, motivating ecological research to explore the responses of litter microbial communities to more drastic climatic conditions. Here, we investigated how the functioning of microbial decomposition systems may be affected by litter source and mixing in two contrasting Mediterranean climate contexts: a sub-humid climate in France vs a semi-arid climate in Algeria. Studies included in situ incubation of litter bags of monospecific litters (Pinus halepensis, Pistacia lentiscus, and Quercus ilex) and binary mixtures (Pinus/Pistacia; Pinus/Quercus) of litters in France and Algeria. Following a 12-month incubation, the remaining litter was chemically characterised using elemental analyses and solid-state 13C NMR spectroscopy. Microbial properties evaluated included basal respiration (BR), active microbial biomass (MB), community-level physiological profiling (CLPP), and molecular fingerprinting (T-RFLP). In both countries, negative correlations were observed between MB and ratios of C/N and (aromatics+phenols)/N. Basal respiration was also negatively correlated to both ratios in France; however, the opposite trend was found in Algeria. The effect of litter mixing on MB, BR, and microbial functional diversity (catabolic diversity index ECO H′) also differed between climates. The mixture of Pinus and Quercus litter led to limited heterotrophic CO2 release in the Algerian arid context i.e. a synergistic effect on MB associated with an antagonistic effect on BR. Higher bacterial genetic diversity (Terminal Restriction Fragment TRF richness and evenness) was found in Algeria whereas higher functional diversity (catabolic diversity index ECO H′) was found in France, suggesting that the higher genetic diversity potential in the arid climate context did not lead to functionally diverse bacterial communities. Our findings on the differing effect of litter chemical properties- (aromatics+phenols)/N and C/N- on microbial functioning (BR and MB) in sub-humid and semi-arid climates indicate that the impact of litter chemistry (litter source; litter admixtures) on C cycling is climate-dependent.</t>
  </si>
  <si>
    <t>ScienceDirect</t>
  </si>
  <si>
    <t>Microbial communities; T-RFLP; 13C NMR; Digitized; Aridity; CLPP; Contrasting climates</t>
  </si>
  <si>
    <t>C NMR</t>
  </si>
  <si>
    <t>YSVCDL9H</t>
  </si>
  <si>
    <t>Li, D.; Li, Z.; Zhao, B.; Zhang, J.</t>
  </si>
  <si>
    <t>01782762 (ISSN)</t>
  </si>
  <si>
    <t>https://www.scopus.com/inward/record.uri?eid=2-s2.0-85071138450&amp;doi=10.1007%2fs00374-019-01397-0&amp;partnerID=40&amp;md5=0e95ee523eb2c9768a77fab246f7c7fc</t>
  </si>
  <si>
    <t>Field decomposition of wheat and maize straws was monitored for 20 months using litterbag method in Calcaric Fluvisol soils with three different textures (sand, sandy loam, and silty clay). Residual straw samples were collected at 0 or after 4, 6, 10, and 20 months of decomposition. The chemical structure of straw was analyzed by solid-state 13C nuclear magnetic resonance (13C-NMR) spectroscopy, and the composition of main microbial groups was evaluated by phospholipid fatty acid analysis. Regardless of the straw type and soil texture, the straw biomass and C loss increased steadily in the first 10 months and then leveled off in the following 10 months; both the chemical structure of straw and the composition of main microbial groups differed during incubation. During the first 4 months of wheat straw degradation, the decrease in di-O-alkyl and O-alkyl C and the increase in alkyl and N-alkyl/methoxyl C contents were related to the enrichment of fungi (18:1ω9c) and Gram-negative bacteria (18:1ω7c and 16:1ω7c), while the degradation of maize straw was associated with the decrease in the fungal (18:1ω9c) abundance and the increase in the abundance of Gram-negative (18:1ω7c and 16:1ω7c) and Gram-positive (a15:0) bacteria. During the 6–10-month period, the decrease in di-O-alkyl and O-alkyl C and the increase in alkyl, aryl, and carboxyl/amide C contents were related to the enrichment of arbuscular mycorrhizal fungi (AMF) (16:1ω5c) and Gram-negative (cy19:0ω8c) bacteria and the decrease in fungal (18:2ω6,9c) abundance, with AMF playing an important role in the degradation of both straw types. The altered chemical structure of wheat and maize straws had opposite links with fungal abundance during the first 4 months, while alterations occurring during the 6–10-month period mainly depended on the variation in the AMF abundance. © 2019, Springer-Verlag GmbH Germany, part of Springer Nature.</t>
  </si>
  <si>
    <t>Biol. Fertil. Soils</t>
  </si>
  <si>
    <t>Publisher: Springer</t>
  </si>
  <si>
    <t>Maize straw; fatty acid; decomposition; microbial community; Fungi; Decomposition dynamics; 13C-NMR; maize; soil texture; Phospholipid fatty acid; straw; Zea mays; Digitized; abundance; arbuscular mycorrhiza; bacterium; Fluvisol; fungus; Negibacteria; Posibacteria; Triticum aestivum; Wheat straw</t>
  </si>
  <si>
    <t>QWB45AI8</t>
  </si>
  <si>
    <t>Moody, C.S.</t>
  </si>
  <si>
    <t>00431354 (ISSN)</t>
  </si>
  <si>
    <t>https://www.scopus.com/inward/record.uri?eid=2-s2.0-85088873133&amp;doi=10.1016%2fj.watres.2020.116114&amp;partnerID=40&amp;md5=1749b13e77b2f350ada23165087c2d9d</t>
  </si>
  <si>
    <t>Studies of dissolved organic matter (DOM) composition have used several different methods to concentrate and extract the DOM from fresh water, but the impact of these methods on the composition of the DOM is relatively unknown, as very few studies use more than one method to compare results. The aim of this study was to use several methods, frequently used in the scientific literature, to concentrate and extract DOM from fresh water and compare the elemental and functional group composition of the extracted DOM. In addition, the cost, in terms of money, resources and time, were assessed for each method. The results showed that the elemental and functional group composition of the extracted DOM varied between methods significantly. The methods that yielded the most similar and reproducible DOM results were rotary evaporation, dry-down at 60 °C and freeze-drying. Although each of these methods required a relatively expensive piece of laboratory equipment, this was a ‘one-off’ cost, and consumables and time per sample were relatively low. This study highlights the dangers of comparing DOM data from different studies when the DOM has been extracted via different methods. In future, it is recommended that studies of DOM composition report their methods of extraction clearly and consistently, ideally using one (or more) of the methods showing reliable results here. © 2020 Elsevier Ltd</t>
  </si>
  <si>
    <t>Water Res.</t>
  </si>
  <si>
    <t>Publisher: Elsevier Ltd</t>
  </si>
  <si>
    <t>Elemental analysis; Extraction; dissolved organic matter; elemental analysis; functional group; Water; Biogeochemistry; chemical composition; evaporation; Dialysis; Dry-down; Freeze drying; Reverse osmosis; Rotary evaporation; Article; assessment method; Comparison of methods; Consumables; cost; Dissolved organic matters; element; extraction; extraction method; freeze drying; fresh water; Fresh Water; freshwater ecosystem; Group composition; intermethod comparison; Laboratories; Laboratory equipments; NOT USEFUL; Organic compounds; priority journal; Reliable results; reverse osmosis; rotary evaporation; Scientific literature; time</t>
  </si>
  <si>
    <t>6CLXJZFP</t>
  </si>
  <si>
    <t>Ovsepyan, L.; Kurganova, I.; Lopes de Gerenyu, V.; Kuzyakov, Y.</t>
  </si>
  <si>
    <t>00489697 (ISSN)</t>
  </si>
  <si>
    <t>Litter chemistry; microbial activity; Soil; soil; Carbon; enzyme activity; carbon; Forests; vegetation; Soils; Enzyme activity; Hydrolytic enzyme activity; Vegetation; soil management; forest; plant litter; litter; Forestry; China; soil microorganism; Nuclear magnetic resonance spectroscopy; chronosequence; chemical structure; No Proximate; soil chemistry; Article; priority journal; Abandoned croplands; agricultural land; arable land; Aromaticity indices; beta galactosidase; beta glucosidase; carbon nuclear magnetic resonance; Cellobiohydrolases; cellulose 1,4 beta cellobiosidase; Chemical functional groups; chitinase; crop; cropland; Crops, Agricultural; ecosystem restoration; enzyme specificity; Hydrolytic enzyme; Luvic Phaeozem; microbiology; Moscow; Moscow [(ADS) Russian Federation]; Natural vegetation; nonhuman; Organic and microbial carbon; organic compound; Phaeozem; Plant litter 13C NMR spectra; Postagricultural succession; Russia; Russian Federation; Soil Microbiology; Substrate specificity; Substrates</t>
  </si>
  <si>
    <t>Plant litter C NMR spectra</t>
  </si>
  <si>
    <t>PPRBSH8D</t>
  </si>
  <si>
    <t>Serrano, O.; Rozaimi, M.; Lavery, P.S.; Smernik, R.J.</t>
  </si>
  <si>
    <t>02727714 (ISSN)</t>
  </si>
  <si>
    <t>https://www.scopus.com/inward/record.uri?eid=2-s2.0-85081005766&amp;doi=10.1016%2fj.ecss.2020.106662&amp;partnerID=40&amp;md5=9ce544f70caf04903cc1eb7bb399bd0e</t>
  </si>
  <si>
    <t>The high organic carbon (OC) stores in seagrass meadows have led to their recognition as significant Blue Carbon sinks, though the diagenetic conditions that enable OC retention in seagrass soils remain poorly understood. In this study, seagrass soils were sampled from a Posidonia australis meadow in Oyster Harbour (Albany; south-western Australia) to investigate the preservation of sedimentary OC. We analysed soil characteristics (colour, grain size and redox potential), radiocarbon age, and characterised the soil organic matter (OM) using solid state CP/MAS 13C NMR spectroscopy to examine the preservation of OM down the soil profile. There was minimal change in organic composition over 1,700 years of accumulation, indicating long-term OM preservation. Primarily, this preservation appears to be driven by the recalcitrance of seagrass detritus buried in anoxic soils. The majority (70–83%) of total sedimentary OM comprised components directly attributable to seagrass origins (lignin, carbohydrate and black carbon-like matter), while the remainder consisted mostly of protein, some of which may have been present in seagrass biomass, along with likely contributions from algae and microbes. Although black carbon originates from organic matter combustion, here we provide evidence that the 13C NMR signal identified as black carbon-like matter in our soils is possibly associated with seagrass-derived organic matter consisting of degraded lignin products or other non-pyrogenic aromatics. The increase in the relative abundance of this black carbon-like matter with aging suggests its selective preservation. The relative abundances of carbohydrates significantly decreased with age down core (i.e. they appeared to be selectively decomposed), while lignin and protein did not show any quantitative changes in relative abundance (non-selective preservation). These findings demonstrate the exceptional preservation of P. australis derived OC, which contributes to our understanding of the higher OC storage capacity of Posidonia compared to other seagrass species. © 2020 Elsevier Ltd</t>
  </si>
  <si>
    <t>Estuar. Coast. Shelf Sci.</t>
  </si>
  <si>
    <t>Publisher: Academic Press</t>
  </si>
  <si>
    <t>nuclear magnetic resonance; black carbon; soil carbon; carbon sequestration; Climate change; climate change; Diagenesis; ecosystem dynamics; Blue carbon; Australia; Coastal vegetated ecosystems; Organic chemistry; Digitized; organic compound; Albany [Western Australia]; algae; CP/MAS 13C NMR; diagenesis; Ostreidae; Oyster Harbour; Posidonia; Posidonia australis; preservation; seagrass; seagrass meadow; sediment chemistry; soil profile; Western Australia</t>
  </si>
  <si>
    <t>CP/MAS C NMR</t>
  </si>
  <si>
    <t>7ZH4PWZJ</t>
  </si>
  <si>
    <t>Zeng, L.; Zhang, X.; Zhang, S.-Q.; Wang, X.-B.; Liang, G.-Q.; Zhou, W.; Ai, C.; Zhang, Y.-Q.</t>
  </si>
  <si>
    <t>1008505X (ISSN)</t>
  </si>
  <si>
    <t>J. plant Nutr. Fertil.</t>
  </si>
  <si>
    <t>Publisher: Chinese Academy of Agriculture Sciences,Editorial Department of Journal of Plant Nutrition and Fertilizer</t>
  </si>
  <si>
    <t>Decomposition; 13C-NMR; Nutrient release; SEM; Wheat straw; NOT USEFUL; Fluvo-aquic soil; Organic components</t>
  </si>
  <si>
    <t>VANUC8RX</t>
  </si>
  <si>
    <t>Almeida, L.F.J.; Souza, I.F.; Hurtarte, L.C.C.; Teixeira, P.P.C.; Inagaki, T.M.; Silva, I.R.; Mueller, C.W.</t>
  </si>
  <si>
    <t>00380717 (ISSN)</t>
  </si>
  <si>
    <t>https://www.scopus.com/inward/record.uri?eid=2-s2.0-85116790144&amp;doi=10.1016%2fj.soilbio.2021.108447&amp;partnerID=40&amp;md5=0474d01b76c1ca8bd72fd3aba2a7daee</t>
  </si>
  <si>
    <t>The connection between litter chemistry and the pathways controlling soil organic matter (SOM) formation and decay in forest ecosystems remains poorly understood, particularly in tropical soils. We addressed this question by incubating samples of a Ferralsol for 200 days with typical forest litter (leaves, twigs, bark, and roots) obtained from 13C-enriched Eucalyptus seedlings. Throughout the incubation, we monitored 13C/12C–CO2 evolved from the soil to quantify the microbial respiration of the 13C-labeled fresh plant litter and of the native SOM. Afterwards, we used density fractionation to obtain particulate organic matter (POM) with density &lt;1.8 g cm−3, and the soil material remaining was wet-sieved to obtain SOM with particle-size &gt;53 μm and mineral-associated SOM (MAOM, with particle-size &lt;53 μm). We used solid-state 13C-CPMAS-NMR spectroscopy to assess the molecular composition of plant material and SOM fractions and quantified microbial amino sugars in bulk soil using gas chromatography. Our 13C/12C–CO2 results indicate that leaves, twigs, and bark (aboveground litter) were respired at higher rates but led to lower degradation of native SOM as compared to root tissues. On average, aboveground litter promoted net C gains in both POM and MAOM, whereas root litter only led to net C gains in POM. Overall, SOM formation via microbial incorporation of aboveground litter through in vivo pathways appears to be more efficient and causes less degradation of native MAOM than roots. Moreover, a reduction in microbial amino sugars in bulk soils suggests that in vivo pathways also favored the formation of POM, which had more microbial-derived protein than forest litter. Therefore, the connection between litter chemistry and the pathways controlling SOM formation in tropical forest ecosystems must be included in a framework that also considers the mineralization of native SOM and the vertical separation of aboveground and belowground C inputs to soils. © 2021 Elsevier Ltd</t>
  </si>
  <si>
    <t>Eucalyptus; soil organic matter; Ex vivo pathways; In vivo pathways; Mineral-associated organic matter; Particulate organic matter; particulate organic matter; soil respiration; Carbon dioxide; Biogeochemistry; Soils; Ecosystems; Forestry; MAS-NMR spectroscopy; Nuclear magnetic resonance spectroscopy; Soil organic matters; Digitized; Organic compounds; 13C-CP/MAS-NMR spectroscopy; Decay (organic); detection method; Ex vivo pathway; Ex-vivo; forest ecosystem; Gas chromatography; In vivo pathway; In-vivo; Organics; Particle size; Particles (particulate matter); Particulate organic matters; Plants (botany); soil nutrient; Tropics</t>
  </si>
  <si>
    <t>C-CP/MAS-NMR spectroscopy; pathways</t>
  </si>
  <si>
    <t>8LKA8V9H</t>
  </si>
  <si>
    <t>Amer, MW; Alhesan, JSA; Ibrahim, S; Qussay, G; Marshall, M; Al-Ayed, OS</t>
  </si>
  <si>
    <t>ENERGY</t>
  </si>
  <si>
    <t>0360-5442</t>
  </si>
  <si>
    <t>The increase in energy demand, especially in Jordan, has encouraged researchers to consider alternative sources of energy, such as biofuel production from agricultural waste. For this study, Jordanian corn leaf waste was characterized by ultimate and proximate analysis, TGA, FTIR and solid state C-13 NMR. The waste showed high volatile matter, high atomic H/C ratio and high O content. The corn leaf waste contained 32.1 wt% cellulose, 18.1 wt% hemicelluloses and 11.9 wt% lignin. The FTIR and C-13 NMR spectrums showed high concentrations of aliphatic and carbonyl carbon. The corn leaf waste was pyrolysed in a temperature range of 300-450 degrees C under a constant flow rate of nitrogen. Higher oil yield was obtained at pyrolysis temperature of 450 degrees C. The gas yield and higher heating value of the product increased as the temperature increased, whereas the water content decreased. The biofuels were rich in carbon and had a high oxygen content, which decreased as the temperature increased. The H-1 NMR confirmed the markedly aliphatic character of the biofuel. The GC-MS for the biofuel indicated the presence of hydrocarbon series, large amounts of oxygenated compounds and a few nitrogen and sulfur compounds. The simulated distillation showed a high proportion of diesel fraction (57-73%). (C) 2020 Elsevier Ltd. All rights reserved.</t>
  </si>
  <si>
    <t>WOS:000596808400004</t>
  </si>
  <si>
    <t>NMR; BIOMASS; GC-MS; Biomass; CELLULOSE; Pyrolysis; NOT USEFUL; AGRICULTURAL RESIDUES; Biofuel; Corn leaf waste; DIFFERENT PARTS; FIXED-BED PYROLYSIS; OIL SHALES; RAPID PYROLYSIS; RICE STRAW; STALK; YIELDS</t>
  </si>
  <si>
    <t>8Y3CMTA9</t>
  </si>
  <si>
    <t>Sarker, T.C.; Maisto, G.; De Marco, A.; Esposito, F.; Panico, S.C.; Alam, M.F.; Mazzoleni, S.; Bonanomi, G.</t>
  </si>
  <si>
    <t>Explaining trajectories of chemical changes during decomposition of tropical litter by                          13                         C-CPMAS NMR, proximate and nutrients analysis</t>
  </si>
  <si>
    <t>0032079X (ISSN)</t>
  </si>
  <si>
    <t>Background and aim: Litter decomposition is of great concern as it plays a key role in regulating global carbon cycle and nutrient budgets, especially in tropical forests where it is very fast. Therefore, we studied the decomposition and subsequent changes in element concentrations and amounts of 11 tropical leaf litter. Methods: Fresh litters were characterized in terms of elemental, proximate features, as well as organic carbon compositions by                              13                             C-NMR spectroscopy. Controlled litterbag decomposition was carried out for 180 days in the laboratory, bags were retrieved at three dates and analyzed for mass loss and concentration of nitrogen (N), potassium (K), sodium (Na), carbon (C), magnesium (Mg), manganese (Mn), iron (Fe), phosphorus (P), zinc (Zn), and percentage of ash, extractives, cellulose and lignin. Results: Terminalia arjuna showed highest mass loss, while the lowest was observed in Shorea robusta showing significant positive correlation with litter initial K, Mg, Fe and di-O-alkyl C, O-alkyl C, while significant negative correlation with Mn, lignin and Methoxyl C, Alkyl C. Trajectories shows that Fe, Mg, K, Mn, Zn and Na concentrations increased in most of the litter types, except Terminalia arjuna and Toona ciliata, where Fe, Mg, K concentrations decreased during decomposition. Surprisingly, in most of the species with the exception of Terminalia arjuna, N concentrations decreased at a faster rate than C concentrations, resulting in an increase in C/N ratios. Expectedly, lignin progressively increased, while cellulose decreased. Conclusions: Observed differences in decomposition rate and dynamics of chemical changes among litters were strongly affected by the litter type, decomposition time and their interactions.                          © 2018, Springer Nature Switzerland AG.</t>
  </si>
  <si>
    <t>13-28</t>
  </si>
  <si>
    <t>Publisher: Springer International Publishing</t>
  </si>
  <si>
    <t>C/N ratio; Decomposition; Nutrients dynamics; Proximate features; Tropical litter; decomposition; carbon budget; carbon cycle; cellulose; tropical forest; organic carbon; nutrient dynamics; litter; chemical composition; Digitized; chemical analysis; concentration (composition); Shorea robusta; Terminalia arjuna; Toona ciliata; trajectory</t>
  </si>
  <si>
    <t>3DDHYRMZ</t>
  </si>
  <si>
    <t>Bonanomi, G.; Zotti, M.; Cesarano, G.; Sarker, T.C.; Saulino, L.; Saracino, A.; Idbella, M.; Agrelli, D.; D’Ascoli, R.; Rita, A.; Adamo, P.; Allevato, E.</t>
  </si>
  <si>
    <t>263-280</t>
  </si>
  <si>
    <t>Publisher: Springer Science and Business Media Deutschland GmbH</t>
  </si>
  <si>
    <t>C/N ratio; lignin; FT-IR/ATR; Lignin/N ratio; Manganese; Nutrients; Potassium; Sodium; Wood anatomy; Wood density; decomposition; cellulose; 13C CPMAS NMR; Digitized; anatomy; Mediterranean environment; phytochemistry; shrubland; trace element; woody debris</t>
  </si>
  <si>
    <t>DEBSI5ZJ</t>
  </si>
  <si>
    <t>De Marco, A.; Spaccini, R.; Virzo De Santo, A.</t>
  </si>
  <si>
    <t>https://www.scopus.com/inward/record.uri?eid=2-s2.0-85105443133&amp;doi=10.1007%2fs11104-021-04981-2&amp;partnerID=40&amp;md5=328d418562417c4023a3ff3cc3b845d7</t>
  </si>
  <si>
    <t>Aims: In Mediterranean ecosystems fire and drought are two natural disturbances that affect plant traits and generate a highly heterogeneous landscape. The objective of this research was to analyze leaf chemistry, one important driver of carbon and nutrients cycles, and decomposition of Phillyrea angustifolia L. in a landscape affected by recurrent fire disturbance. Methods: We investigated leaf litter collected in a low-maquis at sites burned by a wildfire 10 years before the current study, at sites burned by an experimental fire 1 year before and at sites located at the edge low-maquis/gaps. Results: The three litters differed in chemical composition, mass loss and dynamics of lignin/AUR (Acid-Unhydrolizable-Residue), nitrogen and manganese. During the early decomposition phase lignin/AUR increased in litters from sites burned 1 year before and from sites located at the edge low-maquis/gaps and decreased in litter from sites burned 10 years before. Nitrogen and manganese were immobilized in litter during the early and the middle phase of decomposition. 13 C NMR spectroscopy revealed that all the litters were rich in Alkyl-C, the fraction including waxes and cutin that are effective barriers to water loss from the leaves. Litter from sites burned 1 year before had the highest hydrophobicity and aromaticity indexes and the highest alkyl ratio, and decomposed at the lowest rate. Conclusions: Differences of leaf chemical composition within the same plant species across an uneven landscape affect decomposition. The traditional approach and 13 C NMR spectroscopy complementarily explain decomposition pattern and give a comprehensive view of the individual drivers of litter decomposition. © 2021, The Author(s), under exclusive licence to Springer Nature Switzerland AG.</t>
  </si>
  <si>
    <t>559-578</t>
  </si>
  <si>
    <t>wildfire; decomposition; immobilization; drought; leaf litter; chemical composition; Digitized; Mediterranean environment; 13 C NMR spectroscopy; Aromaticity index and hydrophobicity index; biochemistry; environmental disturbance; experimental study; Fire disturbance; hydrophobicity; Nitrogen, manganese and Lignin/AUR; Phillyrea angustifolia; Variation range</t>
  </si>
  <si>
    <t>2ITFADE8</t>
  </si>
  <si>
    <t>Huguet, A.; Bernard, S.; El Khatib, R.; Gocke, M.I.; Wiesenberg, G.L.B.; Derenne, S.</t>
  </si>
  <si>
    <t>14724677 (ISSN)</t>
  </si>
  <si>
    <t>https://www.scopus.com/inward/record.uri?eid=2-s2.0-85099811833&amp;doi=10.1111%2fgbi.12416&amp;partnerID=40&amp;md5=78f47264b30ccf78384b26f28d5505b0</t>
  </si>
  <si>
    <t>Rhizoliths, that is, roots fossilized by secondary carbonates, have been known for ages and are increasingly used for paleoenvironmental reconstructions. However, knowledge about their formation mechanisms remains limited. This study reports the mineralogical and chemical characterization of rhizoliths at different stages of mineralization and fossilization in the Late Pleistocene loess–paleosol sequence of Nussloch (SW Germany). Scanning electron microscopy coupled with elemental mapping and 13C solid-state nuclear magnetic resonance were used to concomitantly characterize the mineral and organic matter of the rhizoliths. These joint analyses showed for the first time that large rhizoliths are not necessarily remains of single large roots but consist of numerous microrhizoliths as remains of fine roots, formed mainly by calcium carbonates with only low amounts of Mg and Si. They further revealed that the precipitation of secondary carbonates occurs not only around, but also within the plant root and that fossilization leads to the selective preservation of recalcitrant root biopolymers—lignin and suberin. The precipitation of secondary carbonates was observed to occur first around fine roots, the epidermis acting as a first barrier, and then within the root, within the cortex cells, and even sometimes around the phloem and within the xylem. This study suggests that the calcification of plant roots starts during the lifetime of the plant and continues after its death. This has to be systematically investigated to understand the stratigraphic context before using (micro)rhizoliths for paleoenvironmental reconstructions in terrestrial sediments. © 2020 John Wiley &amp; Sons Ltd</t>
  </si>
  <si>
    <t>75-86</t>
  </si>
  <si>
    <t>organic matter; Pleistocene; 13C NMR; SEM; Digitized; detection method; Baden-Wurttemberg; calcification; Carbonates; carbonic acid; chemistry; fine root; Germany; loess; loess sediments; micromorphology; mineralogy; Nussloch; paleoenvironment; paleosol; plant root; Plant Roots; precipitation (chemistry); reconstruction; rhizoliths; root system; secondary carbonates</t>
  </si>
  <si>
    <t>YVUEYBHX</t>
  </si>
  <si>
    <t>Pastorelli, R.; Costagli, V.; Forte, C.; Viti, C.; Rompato, B.; Nannini, G.; Certini, G.</t>
  </si>
  <si>
    <t>Litter decomposition: Little evidence of the “home-field advantage” in a mountain forest in Italy</t>
  </si>
  <si>
    <t>https://www.scopus.com/inward/record.uri?eid=2-s2.0-85106593288&amp;doi=10.1016%2fj.soilbio.2021.108300&amp;partnerID=40&amp;md5=b94d33205ed69cc446f537c310d5342c</t>
  </si>
  <si>
    <t>We tested the “home-field advantage” hypothesis, i.e., that leaves decay faster under the parent tree species in European beech, Douglas fir, and Turkey oak stands in a mountain forest in Italy. The fate of leaves in buried litterbags was monitored for one year to document their carbon (C) and nitrogen (N) dynamics, chemical structure, and associated microbial community. The three litter types lost C continuously at a similar rate, regardless of the species they were buried under. On the other hand, the N losses varied among litter types, and beech even gained a small but significant amount of N in the first 3–6 months. Differences between the litters were evident in the alkyl region of the nuclear magnetic resonance spectra and smaller in the aromatic and aryl acids regions. By the end of the experiment, all litters had lost substantial quantities of carbohydrates, lignin, proteins, and lipids, particularly oak litter. The richness and diversity of bacterial and fungal communities increased with time. Litter type had the greatest impact on microbial community composition in the first months of decomposition; afterwards, the stand type had a greater influence on the assemblage of decomposer microorganisms. Overall, this study provides little evidence in support of the home-field advantage hypothesis, which could be valid only for oak. Instead, our findings indicate that the chemical composition of litter is the main factor affecting the early stages of litter decomposition. Tree species and soil properties within the stand play an important role in the advanced stages of decomposition since these factors control the assemblage and functions of the soil microbial community. © 2021 Elsevier Ltd</t>
  </si>
  <si>
    <t>Litter decomposition; Decomposition; microbial activity; decomposition; microbial community; Soil microorganisms; Microorganisms; Tree species; Forest soils; Soils; Leaves; litter; Forestry; Forest soil; soil microorganism; Nuclear magnetic resonance spectroscopy; Bacteria (microorganisms); Digitized; fungus; coniferous tree; European beech; Fagus sylvatica; Fagus Sylvatica; Italy; Litter decay; montane forest; Mountain forests; Pseudotsuga; Pseudotsuga menziesii; Pseudotsuga Menziesii; Quercu cerris; Quercus cerris; Quercus Laevis; Soil micro-organisms; species diversity; Trees; Turkey; Type</t>
  </si>
  <si>
    <t>KKXLX2VT</t>
  </si>
  <si>
    <t>Romero, C.M.; Redman, A.-A.P.H.; Terry, S.A.; Hazendonk, P.; Hao, X.; McAllister, T.A.; Okine, E.</t>
  </si>
  <si>
    <t>03014797 (ISSN)</t>
  </si>
  <si>
    <t>https://www.scopus.com/inward/record.uri?eid=2-s2.0-85097470938&amp;doi=10.1016%2fj.jenvman.2020.111705&amp;partnerID=40&amp;md5=1463fe6ca11b05d1cbbb4aaa0a43d5e6</t>
  </si>
  <si>
    <t>The use of biochar (BC) in feedlot cattle diets has recently been explored as an approach to simultaneously improving animal production and reducing enteric methane (CH4) emissions. This study examines the impact of BC on manure properties and whether BC affects manure composition and carbon (C) and nitrogen (N) outputs from feedlot steers offered a barley-based diet with BC at 0.0, 0.5, 1.0 and 2.0% (BC0, BC0.5, BC1 and BC2) of diet dry matter. Manure was sampled three times over a 235 day feeding trial conducted in southern Alberta, Canada. Results showed that BC2 increased total C and the C/N ratio by 5.7 and 6.6% relative to BC0, respectively (P &lt; 0.05), while total N exhibited a quadratic response from BC0 to BC2 (P = 0.005). Manure 15δN signatures, ranging from +3.83 to +7.34‰, were not affected (P &gt; 0.05) by BC treatment. DPMAS 13C NMR revealed similar structural features among BC0 and BC2; indigestible BC had a minor impact on the bulk-C speciation of manure organic matter (OM). Compositional changes were limited to the aromatic-C region of the 13C NMR spectra. Fused-ring domains, mainly pyrogenic-C, were increased by 1.56-fold at BC2 relative to BC0. Overall, results demonstrated that BC stabilizes recalcitrant-C in manure OM, potentially sequestering soil-C when applied to croplands. This approach provides an added value to its use in ruminant diets, mainly from a nutrient cycling perspective. However, whole-farm studies are further required to validate the incorporation of BC into beef production systems. © 2020</t>
  </si>
  <si>
    <t>J. Environ. Manage.</t>
  </si>
  <si>
    <t>biochar; soil organic matter; organic matter; nuclear magnetic resonance; black carbon; nitrogen; Methane; Nitrogen; manure; Animals; Organic matter; carbon; methane; Isotopes; nutrient cycling; Manure; Digitized; Article; carbon nuclear magnetic resonance; nonhuman; detection method; 6 n [2 (3,5 dimethoxyphenyl) 2 (2 methylphenyl)ethyl]adenosine; Alberta; animal; animal experiment; Animal waste; bovine; bullock; Canada; carbon emission; carbon isotope; Cattle; charcoal; Charcoal; controlled study; DPMAS 13C NMR; dry matter intake; Engineered carbon; Feedlot cattle; Hordeum; isotope; male; molecular analysis; Ruminantia; solid state; speciation (chemistry); stable isotope</t>
  </si>
  <si>
    <t>KS8CIG8V</t>
  </si>
  <si>
    <t>Kelleway, J.J.; Trevathan-Tackett, S.M.; Baldock, J.; Critchley, L.P.</t>
  </si>
  <si>
    <t>01682563 (ISSN)</t>
  </si>
  <si>
    <t>147-165</t>
  </si>
  <si>
    <t>organic matter; decomposition; Organic matter; Blue carbon; Coastal wetland; Decay; Mangrove; Seagrass; Digitized; seagrass; stable isotope; coastal wetland; isotopic fractionation; terrestrial ecosystem</t>
  </si>
  <si>
    <t>CGMATHZN</t>
  </si>
  <si>
    <t>Idbella, M.; De Filippis, F.; Zotti, M.; Sequino, G.; Abd-ElGawad, A.M.; Fechtali, T.; Mazzoleni, S.; Bonanomi, G.</t>
  </si>
  <si>
    <t>09291393 (ISSN)</t>
  </si>
  <si>
    <t>https://www.scopus.com/inward/record.uri?eid=2-s2.0-85123759313&amp;doi=10.1016%2fj.apsoil.2022.104407&amp;partnerID=40&amp;md5=f4e575bd26bba0f069ce8dccedd268a9</t>
  </si>
  <si>
    <t>Shrub encroachment (SE) is a phenomenon in which grasses and herbaceous vegetation are replaced by woody shrubs. Many previous studies have highlighted the effects of SE on soil respiration rates and nutrient storage, but little is known about impacts on soil microbiota. While previous work considered shrubs to be non-species specific or as a single intervening species, we selected an Ampelodemsos mauritanicus grassland and six coexisting shrubs (i.e. Pistacia lentiscus L., Juniperus phoenicea L., Myrtus communis L., Rosmarinus officinalis L., Olea europaea L., and Euphorbia dendroides L.) to investigate the effects of their encroachment on soil microbiota. We used high-throughput sequencing, coupled with soil chemical analyses and litter using 13C CPMAS NMR spectroscopy. Results showed a strong influence of shrub species on bacterial and fungal community diversity, species richness and overall community composition in the soil. Litter chemistry was dominated by O-alkyl-C, with the highest content in Ampelodesmos and E. dendroides, but richer of aromatic C in P. lentiscus and R. officinalis. Bacterial diversity was highest under J. phoenicea and E. dendroides, while lowest under R. officinalis and grassland. Conversely, fungal diversity was highest under O. europaea and E. dendroides, while lowest under M. communis and grassland. Moreover, soil C and N contents were highest under O. europaea, P. lentiscus and M. communis compared to the other shrub species. In addition, grassland and R. officinalis had the highest Fe content. Structural equation model (SEM) analysis ascertained that the shifts of bacterial and fungal community composition and diversity were closely related with the changes of litter and soil chemical properties. Our results suggest that the individual effect of each shrub on the grassland matrix depends mainly on the chemical properties of the shrub litter, which alters the chemical profile of the soil and, in cascade, shapes the associated microbiota. © 2022</t>
  </si>
  <si>
    <t>Litter chemistry; Grassland; Mediterranean; Microbial community; Shrub encroachment; Digitized; 13C CPMAS NMR spectroscopy</t>
  </si>
  <si>
    <t>C CPMAS NMR spectroscopy</t>
  </si>
  <si>
    <t>FPJ6U2FA</t>
  </si>
  <si>
    <t>Bonanomi, G.; Zotti, M.; Idbella, M.; Termolino, P.; De Micco, V.; Mazzoleni, S.</t>
  </si>
  <si>
    <t>0028646X (ISSN)</t>
  </si>
  <si>
    <t>399-412</t>
  </si>
  <si>
    <t>Publisher: John Wiley and Sons Inc</t>
  </si>
  <si>
    <t>lignin; Lignin; Soil; decomposition; soil; water; Ecosystem; Plants; Water; ecosystem; litter; alder; plant; DNA; root anatomy; 13C-CPMAS NMR; Digitized; chemistry; Alnus; aquatic root; C : N ratio; epifluorescence microscopy; phytotoxicity; plant leaf; Plant Leaves; plant–soil feedback; plastic; Plastics; woody plant</t>
  </si>
  <si>
    <t>RDMF9SWP</t>
  </si>
  <si>
    <t>Yang, J.; Mu, J.; Zhang, Y.; Fu, C.; Dong, Q.; Yang, Y.; Wu, Q.</t>
  </si>
  <si>
    <t>19994907 (ISSN)</t>
  </si>
  <si>
    <t>Publisher: MDPI</t>
  </si>
  <si>
    <t>litter decomposition; Litter decomposition; Decomposition; spectroscopy; Organic carbon; nuclear magnetic resonance; carbon storage; decomposition; soil carbon; Dissolution; C sequestration; dissolved organic carbon; litter; Forestry; China; Proximate analysis; Nuclear magnetic resonance spectroscopy; Quality control; Digitized; Abies; Acid-unhydrolyzable residue; acid-unhydrolyzable residues; alpine environment; Carbon qualities; Chemical analysis; Chemical Analysis; dissolved organic C; Dissolved organic C; Dissolving; Foliar litters; Fractions; litter C quality; Litter C quality; Picea; Plant species; Qinghai-Xizang Plateau; Quality Control; Salix; soil C sequestration; Soil C sequestration</t>
  </si>
  <si>
    <t>I45KRT9A</t>
  </si>
  <si>
    <t>Yao, B.; Zeng, X.; Pang, L.; Kong, X.; Tian, K.; Ji, Y.; Sun, S.; Tian, X.</t>
  </si>
  <si>
    <t>2309608X (ISSN)</t>
  </si>
  <si>
    <t>lignin; litter; fungal decomposition; photodegradation; UV; 13C-CPMAS NMR; No Proximate</t>
  </si>
  <si>
    <t>PP4IIUU9</t>
  </si>
  <si>
    <t>00167061 (ISSN)</t>
  </si>
  <si>
    <t>soil organic matter; microbial activity; spectroscopy; nuclear magnetic resonance; Soil moisture; Plants; Microbial respiration; Carbon dioxide; 13C; Biochemistry; MAS-NMR spectroscopy; Molecular diversity; Proximate analysis; Substrate biochemistry; Nuclear magnetic resonance spectroscopy; Soil organic matters; Digitized; 13C-CP/MAS-NMR spectroscopy; Particle size; Plants (botany); biochemistry; carbon isotope; molecular analysis; Fractions; Acetone; Carbon Dioxide; Diversity index; evergreen tree; Extractables; Particle Size; Particle size analysis; seedling; Tissue; Tissue engineering</t>
  </si>
  <si>
    <t>C; C-CP/MAS-NMR spectroscopy</t>
  </si>
  <si>
    <t>F4Q6RK2A</t>
  </si>
  <si>
    <t>Bonanomi, G.; Cesarano, G.; Iacomino, G.; Cozzolino, A.; Motti, R.; Idbella, M.</t>
  </si>
  <si>
    <t>18772641 (ISSN)</t>
  </si>
  <si>
    <t>1869-1878</t>
  </si>
  <si>
    <t>Waste Biomass Valoris.</t>
  </si>
  <si>
    <t>Publisher: Springer Science and Business Media B.V.</t>
  </si>
  <si>
    <t>Organic amendment; Lignin; Sodium; Organic amendments; Nitrogen; Temperature; Temperature sensitivity; Leaves; N cycle; Composting; C/N and Lignin/N ratio; Pollution; Nuclear magnetic resonance spectroscopy; 13C CPMAS NMR; Digitized; C/N and lignin/N ratio; Condition; Cp/mas nmr; Debris; Green leaves; Mass; N cycles; Nuclear Magnetic Resonance; P. oceanica; Posidonia oceanica</t>
  </si>
  <si>
    <t>EIIQUS3L</t>
  </si>
  <si>
    <t>Certini, G.; Kwon, T.; Rompato, B.; Djukic, I.; Forte, C.</t>
  </si>
  <si>
    <t>Heliyon</t>
  </si>
  <si>
    <t>24058440 (ISSN)</t>
  </si>
  <si>
    <t>https://www.scopus.com/inward/record.uri?eid=2-s2.0-85160330917&amp;doi=10.1016%2fj.heliyon.2023.e16689&amp;partnerID=40&amp;md5=342db89625ac763505641e95c3ca2a51</t>
  </si>
  <si>
    <t>We studied the effect of different forest covers on carbon (C) and nitrogen (N) dynamics of two standardised litters during decomposition in soil. For this purpose, commercially available bags containing green tea or rooibos tea were incubated in close monospecific stands of Fagus sylvatica, Pseudotsuga menziesii, and Quercus cerris, in the Apennines range, Italy, and then analysed at different intervals for up to two years. We also investigated the fate of various C functional groups in both types of litter under beech by nuclear magnetic resonance spectroscopy. After two years of incubation, green tea had not changed its original C/N ratio of 10, while rooibos tea had nearly halved its original value of 45, because of different C and N dynamics. Both litters progressively lost C, about fifty per cent of the initial content in the case of rooibos tea, and a little more for green tea, most of the loss occurring in the first three months. In terms of N, green tea behaved as for C, while rooibos tea in the early stage lost part of its N stock, fully recovering it by the end of the first year. Under beech, both litters showed a preferential loss in carbohydrates during the first trimester of incubation and, consequently, an indirect enrichment in lipids. Later on, the relative contribution of the various C forms remained practically constant. Our results overall support that the decay rate and compositional changes of litter depend strongly on the litter type and little on the tree cover of the soil in which the litter is incubated. © 2023</t>
  </si>
  <si>
    <t>C and N dynamics; 13C NMR; Forest soil; Digitized; Litter decay; Labile and recalcitrant C; Teabags</t>
  </si>
  <si>
    <t>R4Y9FLHF</t>
  </si>
  <si>
    <t>Erdenebileg, E.; Wang, C.; Yu, W.; Ye, X.; Pan, X.; Huang, Z.; Liu, G.; Cornelissen, J.H.C.</t>
  </si>
  <si>
    <t>00220477 (ISSN)</t>
  </si>
  <si>
    <t>https://www.scopus.com/inward/record.uri?eid=2-s2.0-85142030945&amp;doi=10.1111%2f1365-2745.14026&amp;partnerID=40&amp;md5=6328c5ba40005b9269dccf9ac2dd144a</t>
  </si>
  <si>
    <t>Litters of leaves and roots of different qualities occur naturally above- and below-ground, respectively, where they decompose in contrasting abiotic and biotic environments. Therefore, ecosystem carbon (C) and nitrogen (N) dynamics can be strongly affected by the combination of litter position and quality. However, it is poorly understood how C versus N turnover of litters depend on the interplay among plant functional type (PFT), organs, traits and litter position. In a semi-arid inland dune, soil surface and buried leaf litters and buried fine roots of 25 species across three PFTs (herbs, legume shrubs and nonlegume shrubs) were incubated for 3, 6, 9, 12, 18 and 24 months to investigate litter decomposition and C and N dynamics. Morphological and chemical (nutrient and NMR carbon) traits of initial litters of leaves and fine roots were determined. The litter decomposition rates (k values) of surface leaves and buried fine roots did not differ, but buried fine roots and buried leaf litter decomposed faster than surface leaf litter. Ratios of k values of surface leaves to buried leaves decreased with leaf C:N ratio. Herbs and legume shrubs decomposed faster than nonlegume shrubs for buried fine roots, but not for leaves. At given C loss, buried fine roots had higher N loss than leaf litters; legume shrubs with relatively higher N or lower C:N ratio had higher N loss than nonlegume shrubs. Stronger positive relationships between C and N losses were shown in leaves and legume shrubs than in fine roots and nonlegume shrubs respectively. Synthesis. The generality of faster N release of legume litters at given C release highlights the importance of legumes in N cycling in semi-arid ecosystems where N is the limiting factor. The dynamics and coordination of C versus N release as a function of litter quality are modulated by litter position and PFT. These findings have important implications for the development of process-based models on C and N cycles in the context of on-going global change potentially altering the functional composition of plant communities and the relative quantities and qualities of above-ground versus below-ground litter. © 2022 The Authors. Journal of Ecology © 2022 British Ecological Society.</t>
  </si>
  <si>
    <t>198-213</t>
  </si>
  <si>
    <t>J. Ecol.</t>
  </si>
  <si>
    <t>litter decomposition; decomposition; global change; leaf litter; litter quality; plant–soil (below-ground) interactions; Digitized; fine root; dryland; dryland farming; leaf and fine root; legume; litter position; plant functional type; soil surface; soil-vegetation interaction</t>
  </si>
  <si>
    <t>K527IEPU</t>
  </si>
  <si>
    <t>Akhtar, N.; Goyal, D.; Goyal, A.</t>
  </si>
  <si>
    <t>18761070 (ISSN)</t>
  </si>
  <si>
    <t>https://www.scopus.com/inward/record.uri?eid=2-s2.0-84977943912&amp;doi=10.1016%2fj.jtice.2016.02.011&amp;partnerID=40&amp;md5=ae2ed04ca2fcaf4852e30cc6c00c9373</t>
  </si>
  <si>
    <t>Increase in energy demand across the world has put immense pressure on utilization of widely available lignocellulosic agricultural waste biomass and forest residues. Physico-chemical characteristics of leaf litter from largely grown tree species such as Mangifera indica, Populus deltoides and Polyalthia longifolia were evaluated for possible use in biorefinery. Physical and chemical properties of these leaf litter biomasses were examined using bomb calorimetry, SEM, XRD, TGA, CHNSO analysis, FTIR and solid state 13C CP/MAS NMR spectroscopy. Low ash content (3.70wt%), high volatile matter (76.05wt%) and cellulose (37.75wt%) was observed from leaf litter biomass of P. deltoides. SEM of leaf litter biomass revealed compacted surface morphology of M. indica, however a fibrillar structure was observed in P. deltoides and P. longifolia. Maximum crystallinity index (CrI) was observed in leaf litter biomass of M. indica (23.13%) followed by P. longifolia (20.94%) and P. deltoides (20.93%). The calorific values of all biomasses were in the range of 18.37 to 19.32MJ/kg. Delineation of these physico-chemical characteristics together per se shows that leaf litter biomass can also act as a potential feedstock for biofuel production. © 2016 Taiwan Institute of Chemical Engineers.</t>
  </si>
  <si>
    <t>239-246</t>
  </si>
  <si>
    <t>J. Taiwan Inst. Chem. Eng.</t>
  </si>
  <si>
    <t>Publisher: Taiwan Institute of Chemical Engineers</t>
  </si>
  <si>
    <t>Cotton; Biomass; Nuclear magnetic resonance spectroscopy; Digitized; Biofuel; Chemical analysis; Agricultural wastes; Biofuels; Crystallinity index; Fibrillar structures; Fourier transform infrared spectroscopy; Mangifera indica; Physical and chemical properties; Physicochemical characteristics; Polyalthia longifolia; Populus deltoides; Potential feedstock</t>
  </si>
  <si>
    <t>AFS7BHDV</t>
  </si>
  <si>
    <t>Esiana, Benneth O. I.; Coates, Christopher J.; Adderley, W. Paul; Berns, Anne E.; Bol, Roland</t>
  </si>
  <si>
    <t>Phenoloxidase activity and organic carbon dynamics in historic Anthrosols in Scotland, UK</t>
  </si>
  <si>
    <t>10.1371/journal.pone.0259205</t>
  </si>
  <si>
    <t>https://journals.plos.org/plosone/article?id=10.1371/journal.pone.0259205</t>
  </si>
  <si>
    <t>Phenolic compounds are chemical precursor building blocks of soil organic matter. Their occurrence can be inhibitory to certain enzymes present in soil, thereby influencing the rate of decomposition of soil organic matter. Microbe-derived phenoloxidases (laccases) are extracellular enzymes capable of degrading recalcitrant polyphenolic compounds. In this study, our aim was to investigate the relationships between phenoloxidase enzyme activity, organic carbon content and microbial abundance in the context of long-term anthropogenically amended soils. To achieve this, we used a series of complementary biochemical analytical methods including gas chromatography, enzyme assays and solid-state Carbon-13 Cross Polarisation Magic-Angle Spinning Nuclear Magnetic Resonance Spectroscopy (13C CPMAS NMR). Using several anthrosols found in St Andrews (Scotland, UK) that had been subjected to intense anthropogenic modification since the medieval period (11th century AD) to present-day, we were able to scope the impact of past waste disposal on soils. The long-term anthropogenic impact led to organic matter-rich soils. Overall, phenoloxidase activity increased by up to 2-fold with soil depth (up to 100 cm) and was inversely correlated with microbial biomass. Solid-state 13C NMR characterisation of carbon species revealed that the observed decline in soil organic matter with depth corresponded to decreases in the labile organic carbon fractions as evidenced by changes in the O/N-alkyl C region of the spectra. The increase in phenoloxidase activity with depth would appear to be a compensatory mechanism for the reduced quantities of organic carbon and lower overall nutrient environment in subsoils. By enzymatically targeting phenolic compounds, microbes can better utilise recalcitrant carbon when other labile soil carbon sources become limited, thereby maintaining metabolic processes.</t>
  </si>
  <si>
    <t>e0259205</t>
  </si>
  <si>
    <t>en</t>
  </si>
  <si>
    <t>PLoS Journals</t>
  </si>
  <si>
    <t>2 citations (Crossref) [2023-10-06] Publisher: Public Library of Science</t>
  </si>
  <si>
    <t>Soil respiration; Oxygen; Enzymes; NMR spectroscopy; Phenols; Enzyme assays; Soil mineralization; Solid-state NMR spectroscopy</t>
  </si>
  <si>
    <t>5HNETT3X</t>
  </si>
  <si>
    <t>Xu, DY; Jin, J; Yan, Y; Han, LF; Kang, MJ; Wang, ZY; Zhao, Y; Sun, K</t>
  </si>
  <si>
    <t>Characterization of Biochar by X-Ray Photoelectron Spectroscopy and 13C Nuclear Magnetic Resonance</t>
  </si>
  <si>
    <t>SPECTROSCOPY AND SPECTRAL ANALYSIS</t>
  </si>
  <si>
    <t>1000-0593</t>
  </si>
  <si>
    <t>The wood (willow branch) and grass (rice straw) materials were pyrolyzed at different temperatures (300, 450 and 600 degrees C) to obtain the biochars used in the present study. The biochars were characterized using elementary analysis, X-ray photoelectron spectroscopy (XPS) and solid state C-13 cross-polarization and magic angle spinning nuclear magnetic resonance spectroscopy (C-13 NMR) to illuminate the structure and composition of the biochars which were derived from the different thermal temperatures and biomass. The results showed that the H/C, O/C and (O+N)/C ratios of the biochars decreased with the increase in the pyrolysis temperatures. The surface polarity and ash content of the grass-derived biochars were higher than those of the wood-derived biochars. The minerals of the wood-derived biochars were mainly covered by the organic matter; in contrast, parts of the mineral surfaces of the grass-derived biochars were not covered by organic matter. The C-13 NMR of the low temperature-derived biochars revealed a large contribution of aromatic carbon, aliphatic carbon, carboxyl and carbonyl carbon, while the high temperature-derived biochars contained a large amount of aromatic carbon. Moreover, the wood-derived biochars produced at low heat treatment temperatures contained more lignin residues than grass-derived ones, probably due to the existence of high lignin content in the feedstock soures of wood-derived biochars. The results of the study would be useful for environmental application of biochars.</t>
  </si>
  <si>
    <t>2014-12</t>
  </si>
  <si>
    <t>3415-3418</t>
  </si>
  <si>
    <t>WOS:000346224300050</t>
  </si>
  <si>
    <t>NMR; MOLECULAR-STRUCTURE; ORGANIC-MATTER; ACID; Biochar; Elemental analysis; SOILS; BIOMASS; IMPACT; C-13 nuclear magnetic resonance; PHENANTHRENE; SORPTION MECHANISMS; STRUCTURAL-PROPERTIES; X-ray photoelectron spectroscopy</t>
  </si>
  <si>
    <t>3EDCV3XW</t>
  </si>
  <si>
    <t>Lin, Y.-H.; Lin, Y.-Z.; Lin, Y.-H.</t>
  </si>
  <si>
    <t>20452322 (ISSN)</t>
  </si>
  <si>
    <t>https://www.scopus.com/inward/record.uri?eid=2-s2.0-85138208324&amp;doi=10.1038%2fs41598-022-19714-3&amp;partnerID=40&amp;md5=a5ad21e9203b60feeb1aa3091e6ed20d</t>
  </si>
  <si>
    <t>The maturity of compost is involved in the availability of nutrients to crops and improvement of soil properties after fertilization. In the past, the determination of composts maturity mostly required analysis in the laboratory previously and it must consume a lot of time and cost. This study was conducted to use Fourier Transform Infrared (FTIR) spectroscopy and solid 13C Nuclear Magnetic Resonance (13C NMR) spectroscopy to understand the mature characteristics of five type of common composts. The FTIR analysis showed that all composts contained aromatic groups. In addition, the surface of five composts contained the functional groups including hydroxyl group, carboxyl group, amino group etc. However, these functional groups changed along with maturity degree. It is recognized that the aliphatic group located at 2930 cm−1 and 2850 cm−1 showed a decreasing peak, and amino acid at 1385 cm−1 was disappearing gradually due to the decomposition of organic matter by bacteria. There may be used to identify the maturity degree of composts. Increase of aromatic group at 1650 cm−1, carboxy (–COOH) and phenolic OH group at 1385 cm−1 may prove the full maturity of composts. 13C NMR analysis showed that five type of matured composts are mainly consisted with aliphatic groups and aromatic groups. The surfaces of the composts contained C–O bonds (ester, ethers, carbohydrate and other functional groups), COO− (carboxyl and ester carbons) and C=O bond (aldehydes and ketones). The strength of different absorptive characteristics of FTIR and 13C NMR may be a clue to identify the maturity of composts for the design of detective instruments in the future. © 2022, The Author(s).</t>
  </si>
  <si>
    <t>Sci. Rep.</t>
  </si>
  <si>
    <t>Publisher: Nature Research</t>
  </si>
  <si>
    <t>Soil; soil; Fertilizers; Carbohydrates; Composting; carbohydrate; ester; amino acid; chemistry; aldehyde; Aldehydes; Amino Acids; composting; Esters; ether derivative; Ethers; fertilizer; ketone; Ketones</t>
  </si>
  <si>
    <t>SWFUC7RY</t>
  </si>
  <si>
    <t>de Carvalho, A.M.; Marchão, R.L.; Bustamante, M.M.C.; de Alcântara, F.A.; Coser, T.R.</t>
  </si>
  <si>
    <t>00456888 (ISSN)</t>
  </si>
  <si>
    <t>https://www.scopus.com/inward/record.uri?eid=2-s2.0-84908216905&amp;doi=10.1590%2fs1806-66902014000500012&amp;partnerID=40&amp;md5=7a53b5043099d7a8bea8f5cf9d7f8ddc</t>
  </si>
  <si>
    <t>968-975</t>
  </si>
  <si>
    <t>Rev. Cienc. Agron.</t>
  </si>
  <si>
    <t>Publisher: Universidade Federal do Ceara</t>
  </si>
  <si>
    <t>Organic matter; Zea mays; Brazilian savanna; Cajanus cajan; Canavalia brasiliensis; Crotalaria juncea; Ecological intensification; Mucuna pruriens; Raphanus sativus; Solid-state CPMAS 13C NMR spectroscopy</t>
  </si>
  <si>
    <t>N9J7F7ZR</t>
  </si>
  <si>
    <t>Bonanomi, G.; Zotti, M.; Idbella, M.; Mazzoleni, S.; Abd-ElGawad, A.M.</t>
  </si>
  <si>
    <t>Litter decomposition; lignin; C/N; Lignin/N; Litter chemistry; Microbial diversity; Decomposition; nuclear magnetic resonance; decomposition; nitrogen; Bacteria; microbial community; Ecosystem; Carbon; Plants; carbon; Fungi; Ecology; Biogeochemistry; Pinus halepensis; Microbiota; leaf litter; Arabidopsis thaliana; Biology; root growth; ecosystem; litter; plant; Nuclear magnetic resonance spectroscopy; 13C CPMAS NMR; Allelopathy; allelopathy; Bacteria (microorganisms); bacterium; fungus; Article; nonhuman; chemistry; plant root; Fagus sylvatica; controlled study; plant leaf; Plant Leaves; Acanthus mollis; Acidobacteria; Actinobacteria; Allelopathic effects; Bacteroidetes; bioassay; Biogeochemical cycle; carbon 13 cross polarization magic angle spinning nuclear magnetic resonance spectroscopy; carbon nitrogen ratio; Coronilla emerus; Cross polarization magic-angle spinnings; Festuca drymeia; Firmicutes; Fraxinus ornus; fungal community; high throughput sequencing; ivy; Lepidium sativum; lignification; litter chemistry; Magic angle spinning; microflora; Mitigation effects; Next-generation sequencing; Non-sterile condition; nuclear magnetic resonance spectroscopy; operational taxonomic unit; Operational taxonomic units; Populus nigra; Quercus ilex; Robinia pseudoacacia; root length; species composition; taxonomy; white clover</t>
  </si>
  <si>
    <t>GFXC87I8</t>
  </si>
  <si>
    <t>Zhang, Y.; Jiang, P.; Li, Y.; Wu, J.; Xu, K.; Hill, S.; Wang, H.</t>
  </si>
  <si>
    <t>14390108 (ISSN)</t>
  </si>
  <si>
    <t>https://www.scopus.com/inward/record.uri?eid=2-s2.0-84872268515&amp;doi=10.1007%2fs11368-012-0592-z&amp;partnerID=40&amp;md5=68d0c83e7569dc0b489580143ba57ff0</t>
  </si>
  <si>
    <t>Purpose: Heavy winter mulch treatments are commonly practiced in Phyllostachys praecox bamboo forests to increase bamboo shoot production in early spring in subtropical China. The aim of this study was to quantify the chemical behaviour of the mulching materials and the immediate response of soil carbon (C) to the heavy winter mulch treatments. Material and methods: In the field study, in situ decomposition rates of the mulching materials, including bamboo leaves and rice straw, and soil respiration rates were determined. The chemical behaviour of the mulching materials and the impacts of the mulches on soil C dynamics were evaluated using solid state 13C NMR spectroscopy. Results and discussion: During the 12-month experimental period, bamboo leaves (C/N ratio, 20) lost 79 % of their mass, whereas rice straw (C/N, 49) lost 67 %. Mulch treatment enhanced soil respiration rate. The residual materials had a significantly higher alkyl C to O-alkyl C ratio, but lower aromaticity than those in the original materials. The soil beneath the mulches rapidly built up organic C, which was dominated by O-alkyl C with reduced aromaticity. Conclusions: Application of heavy mulch in a Phyllostachys praecox bamboo plantation can enhance sequestration of soil C; however, the relatively low aromatic C character would indicate that it is likely to be labile. © 2012 Springer-Verlag.</t>
  </si>
  <si>
    <t>24-33</t>
  </si>
  <si>
    <t>J. Soils Sed.</t>
  </si>
  <si>
    <t>Publisher: Springer Verlag</t>
  </si>
  <si>
    <t>Soil organic matter; soil carbon; Soil carbon sequestration; soil respiration; Bamboo forest; China; C NMR; experimental study; bamboo; decomposition analysis; Degradation; Mulch; mulching; Phyllostachys; Phyllostachys praecox; sequestration (chemistry); subtropical region; winter</t>
  </si>
  <si>
    <t>2RYNR4XE</t>
  </si>
  <si>
    <t>Anda, M.; Shamshuddin, J.</t>
  </si>
  <si>
    <t>00103624 (ISSN)</t>
  </si>
  <si>
    <t>https://www.scopus.com/inward/record.uri?eid=2-s2.0-84930574456&amp;doi=10.1080%2f00103624.2015.1043455&amp;partnerID=40&amp;md5=a18a585a96e66d0f2b89d8ae551f5afa</t>
  </si>
  <si>
    <t>Rice husk application and its long-term effects on charge characteristics and elemental composition of a chemically degraded Oxisol have not been rigorously studied. The objective of the study was to determine the ability of composted rice husk (CRH) to preserve organic carbon (C), generate negative charge, and release various ions in heavy clay Oxisol. The topsoil and subsoil, representing natural and erosion conditions, respectively, were incubated with CRH for 24 months. Results showed carbon types of CRH, as revealed by solid-state cross-polarization magic angle spinning 13C nuclear magnetic resonance (CP/MAS 13C NMR) spectroscopy, were relatively unchanged from months 5 to 12 after incubation, indicating limited decomposition. Carbon types were dominated by O-alkyl and di-O-alkyl C with small proportions of alkyl, methoxyl, aromatic, phenolic, and carboxyl C. After 24 months of incubation, O-alkyl and di-O-alkyl C decreased, indicating susceptibility, whereas alkyl, methoxyl, aromatic, and phenolic C increased, indicating resistance to decomposition. Values of pH0 and point zero net charge (PZNC) were measured using potentiometric titration and ion adsorption indices, respectively. Values of pH0 and PZNC decreased during CRH incubation for both topsoil and subsoil, suggesting the increase of soil negative charge. Total negative charge for topsoil and subsoil increased from 2.7 to 3.5 cmolc/kg and 2.5 to 3.2 cmolc/kg, respectively. This reflects that CRH was able to mask soil positive charge to increase negative charge. In situ soil solution study indicated CRH could release various elements in the order of potassium (K) &gt; sulfur (S) &gt; natrium (Na) &gt; silicon (Si) &gt; magnesium (Mg) &gt; calcium (Ca). In addition, toxic elements, aluminum (Al) and manganese (Mn), were significantly suppressed. The implication of the study is that CRH offers a means to increase cation exchange capacity and nutrient content of highly weathered soils while preserving organic C, thereby reducing CO2 emission from agriculture. © Taylor &amp; Francis Group, LLC.</t>
  </si>
  <si>
    <t>1419-1442</t>
  </si>
  <si>
    <t>Publisher: Bellwether Publishing, Ltd.</t>
  </si>
  <si>
    <t>soil organic matter; organic matter; nuclear magnetic resonance; decomposition; carbon dioxide; nutrient cycling; adsorption; compost; chemical composition; organic compound; carbon isotope; agricultural emission; Charge characteristics; chemical weathering; degraded soils; ion exchange; metal; nonmetal; Oxisol; Oxisols; pH; rice; rice husk; soil degradation; subsoil; topsoil</t>
  </si>
  <si>
    <t>KH44CEDU</t>
  </si>
  <si>
    <t>Preston, C.M.; Bhatti, J.S.; Norris, C.E.</t>
  </si>
  <si>
    <t>11956860 (ISSN)</t>
  </si>
  <si>
    <t>https://www.scopus.com/inward/record.uri?eid=2-s2.0-84945941308&amp;doi=10.2980%2f21-%283-4%29-3690&amp;partnerID=40&amp;md5=a039341f494b73853c52f0af41c4ae63</t>
  </si>
  <si>
    <t>202-216</t>
  </si>
  <si>
    <t>Publisher: Codicille</t>
  </si>
  <si>
    <t>nitrogen; carbon sequestration; boreal forest; leaf litter; litter; 13C NMR; chemical composition; tannin; black spruce; forest floor; phytochemistry; coniferous tree; Canada; carbon isotope; aboveground biomass; Bryophyta; jack pine; lichen; Manitoba; moss; phenolic compound; Picea mariana; Pinus banksiana; Saskatchewan; tannins; transect</t>
  </si>
  <si>
    <t>ZIUX3QFE</t>
  </si>
  <si>
    <t>Wang, G.; Zhang, L.; Zhang, X.; Wang, Y.; Xu, Y.</t>
  </si>
  <si>
    <t>01466380 (ISSN)</t>
  </si>
  <si>
    <t>https://www.scopus.com/inward/record.uri?eid=2-s2.0-84896326020&amp;doi=10.1016%2fj.orggeochem.2014.02.012&amp;partnerID=40&amp;md5=993292cce66ede9a6676c8aa63621ed2</t>
  </si>
  <si>
    <t>A litterbag method was used for studying the variability in chemical and carbon isotopic compositions of four grasses during litter decomposition. After the 300d degradation, &gt;90% of litter mass was lost for three C4 species (Setaria viridis, Eleusine indica, Amaranthus retroflexus) and one C3 species (Erigeron speciosus). The solid state 13C NMR spectra showed that mean proportion of aromatic and alkyl carbon increased from ca. 10% to 15% and ca. 10% to 20%, respectively, whereas that of O-alkyl carbon substantially decreased from ca. 70% to 50%. The carbon preference index and average chain length of n-alkanes remained relatively constant, whereas the carbon isotopic compositions of long chain n-alkanes varied &lt;2‰. Our results demonstrate that the degradation of litters alone does not significantly change the n-alkane chemical and carbon isotopic proxies. Compared to open plant-soil systems, our litterbag experiments present much less variability in chemical and carbon isotopic compositions of n-alkanes. Based on these facts, we recommend a combined measurement of chemical and carbon isotopic properties in evaluation of carbon sources, dynamics and paleoenvironments. © 2014 Elsevier Ltd.</t>
  </si>
  <si>
    <t>106-113</t>
  </si>
  <si>
    <t>Litter decomposition; Decomposition; organic matter; nuclear magnetic resonance; decomposition; Carbon; biodegradation; Isotopes; Carbon source; litter; chemical composition; Nuclear magnetic resonance spectroscopy; Litterbag method; paleoenvironment; carbon isotope; Degradation; alkane; Amaranthus retroflexus; C4 plant; Carbon isotopic composition; Combined measurements; Eleusine indica; Erigeron speciosus; Experiments; grass; isotopic composition; Isotopic properties; Long chain n-alkanes; measurement method; Paleoenvironments; Paraffins; Poaceae; Setaria viridis</t>
  </si>
  <si>
    <t>VMBERHP5</t>
  </si>
  <si>
    <t>Bonanomi, G.; Capodilupo, M.; Incerti, G.; Mazzoleni, S.</t>
  </si>
  <si>
    <t>307-321</t>
  </si>
  <si>
    <t>Publisher: Kluwer Academic Publishers</t>
  </si>
  <si>
    <t>C/N ratio; decomposition; soil carbon; soil temperature; Temperature sensitivity; ecosystem function; wood; litter; Ecosystem functions; Litter diversity; Litter-mix experiment; Wood decomposition; Quercus ilex; deciduous tree; Hedera; Hedera helix; Ilex; soil nitrogen</t>
  </si>
  <si>
    <t>BEIR24S6</t>
  </si>
  <si>
    <t>Chavez-Vergara, B.; Merino, A.; Vázquez-Marrufo, G.; García-Oliva, F.</t>
  </si>
  <si>
    <t>133-145</t>
  </si>
  <si>
    <t>Publisher: Elsevier</t>
  </si>
  <si>
    <t>soil organic matter; Lignin; microbial activity; Nutrients; nuclear magnetic resonance; Microbial activity; decomposition; microbial community; enzyme activity; Microbiology; Microorganisms; Climate change; Forests; Biogeochemistry; growth rate; Physiology; Differential scanning calorimetry; Biochemistry; Forestry; Decay; Nuclear magnetic resonance spectroscopy; forest floor; Organic compounds; soil nutrient; Nuclear Magnetic Resonance; Fourier transform infrared spectroscopy; Biochemical composition; Biological materials; deciduous forest; Enzymatic activities; Fertility; Foliar nutrient resorption; Foliar nutrients; Investment; Investments; Mexico [North America]; Microbial activities; Neotropical Region; Organic Matter; Organic matter compositions; Physiological characteristics; Quercus Castanea; resorption; Seasonal Variation; Specific enzymatic activity; Temperate deciduous forest; Thermolability</t>
  </si>
  <si>
    <t>ZL4EUW3J</t>
  </si>
  <si>
    <t>Li, A.-G.; Lin, C.-F.; Hu, M.-Y.; Liu, X.-F.; Song, H.-W.; Zhang, L.; Yang, Y.-S.</t>
  </si>
  <si>
    <t>Effects of warming on physicochemical property of Cunninghamia lanceolata branch and leaf litter in subtropical plantation</t>
  </si>
  <si>
    <t>10019332 (ISSN)</t>
  </si>
  <si>
    <t>2711-2717</t>
  </si>
  <si>
    <t>Chin. J. Appl. Ecol.</t>
  </si>
  <si>
    <t>增温对亚热带杉木枝和叶凋落物理化性质的影响</t>
  </si>
  <si>
    <t>Publisher: Science Press</t>
  </si>
  <si>
    <t>Soil; Litter; decomposition; soil; Carbon; carbon; Soil warming; soil temperature; leaf litter; amino acid; chemistry; plant leaf; Plant Leaves; Amino Acids; subtropical region; Chinese fir; Cunninghamia; dicotyledon; leaf area index; physicochemical property; Physicochemical property; Subtropical Cunninghamia lanceolata plantation</t>
  </si>
  <si>
    <t>EX5WSGA2</t>
  </si>
  <si>
    <t>Liu, J.-E.; Shu, Z.; Zhao, Y.-P.; Deng, D.; Zou, C.; Xin, Y.; Zhang, L.</t>
  </si>
  <si>
    <t>https://www.scopus.com/inward/record.uri?eid=2-s2.0-85106700734&amp;doi=10.1007%2fs11368-021-02975-2&amp;partnerID=40&amp;md5=327c4050c6a91883296ca33802ca1b0a</t>
  </si>
  <si>
    <t>Purpose: In this study, 1-year decomposition experiments were conducted to measure the litter carbon decomposition dynamics in saltmarsh and to determine the changes in the chemical structure of litter carbon during the litter decomposition process. Methods: Litterbags containing a mixture of Spartina alterniflora litter and burned sediment were buried at four S. alterniflora saltmarshes and one S. alterniflora–Suaeda salsa co-existing saltmarsh. The contents of total organic carbon (TOC) and recalcitrant carbon (RC) were determined by a Sercon Integra CN isotope ratio mass spectrometer, while the content of labile carbon (LC) was estimated by calculation. 13C nuclear magnetic resonance (NMR) spectroscopy was conducted to characterise the chemical structures of the organic carbon compounds in the S. alterniflora litter during decomposition. Solid-state 13C–CPMAS-NMR spectra were obtained using an AVANCE III 400 MHz (Bruker) spectrometer. Results: The results indicated that more RC than LC remained in the litterbag during decomposition. The organic carbon content of the S. alterniflora litter was largely composed of alcoxyl-C compounds (78.9%), the decomposition products of which dominated the litter organic carbon fractions, including the TOC, RC, and LC. In contrast, alkyl-C, aromatic-C, and carboxyl-C products contributed mostly to RC. Differences in the negative correlations between the litter carbon fractions and alkyl-C, aromatic-C, and carboxyl-C were found among the developing saltmarshes. Humus generated by the S. alterniflora litter was mainly composed of macromolecular organic compounds containing functional groups such as methyl, methylene, methine, methoxyl, aromatic rings, phenolic hydroxyl, and carboxyl. Conclusions: During decomposition, the organic carbon in the S. alterniflora litter was found to be dominated by O-alkyl-C, followed by aromatic-C, alkyl-C, and carboxyl-C. O-alkyl-C plays a major role in the LC proportion of organic carbon, while aromatic-C, alkyl-C, and carboxyl-C contribute more to the RC proportion. Alkyl-C was found to be more easily decomposed than aromatic-C in the S. alterniflora litter. During litter decomposition, the molecular structure complexity, humification degree, and decomposition degree of organic carbon exhibited seasonal variations. In the 3-year saltmarsh, more decomposition of the organic carbon in the S. alterniflora litter was observed as compared to other sites. © 2021, The Author(s), under exclusive licence to Springer-Verlag GmbH Germany, part of Springer Nature.</t>
  </si>
  <si>
    <t>3438-3450</t>
  </si>
  <si>
    <t>Litter decomposition; Chemical structure; Organic carbon; Saltmarsh; decomposition; organic carbon; litter; Suaeda salsa; chemical composition; No Proximate; sediment chemistry; grass; burial diagenesis; S. alterniflora; saltmarsh; Spartina alterniflora; total organic carbon</t>
  </si>
  <si>
    <t>5CEP2G5W</t>
  </si>
  <si>
    <t>Li, Y.; Chen, N.; Harmon, M.E.; Li, Y.; Cao, X.; Chappell, M.A.; Mao, J.</t>
  </si>
  <si>
    <t>Publisher: Nature Publishing Group</t>
  </si>
  <si>
    <t>lignin; Lignin; carbon; metabolism; climate change; Climate Change; Carbohydrates; principal component analysis; carbohydrate; Digitized; organic compound; chemistry; Trees; plant leaf; Plant Leaves; nuclear magnetic resonance spectroscopy; angiosperm; Angiosperms; Carbon Isotopes; Cupressaceae; Magnetic Resonance Spectroscopy; Organic Chemicals; pine; Pinus; plant protein; Plant Proteins; Principal Component Analysis; tree; wax; Waxes</t>
  </si>
  <si>
    <t>Biogeochemistry; Forest ecology</t>
  </si>
  <si>
    <t>NZ5VITIA</t>
  </si>
  <si>
    <t>Guadalix, M.E.; Almendros, G.; Martínez, A.T.; González-Vila, F.J.; Lankes, U.</t>
  </si>
  <si>
    <t>09608524 (ISSN)</t>
  </si>
  <si>
    <t>245-249</t>
  </si>
  <si>
    <t>BIORESOUR. TECHNOL.</t>
  </si>
  <si>
    <t>lignin; Cellulose; Lignin; Nuclear magnetic resonance; wheat; Fungi; Enzymes; Straw; hemicellulose; ester; Nuclear magnetic resonance spectroscopy; chemical structure; straw; Digitized; Wheat straw; priority journal; carbon nuclear magnetic resonance; article; Biopulping; cooking; deacetylation; macromolecule; Magic-angle spinning NMR; Phlebia; Pleurotus; Pulp cooking; pulp mill; reaction time; Soda pulping; Sodium compounds</t>
  </si>
  <si>
    <t>nuclear magnetic resonance; enzymes; biopulping; soda pulping</t>
  </si>
  <si>
    <t>B95VPBRI</t>
  </si>
  <si>
    <t>HIMMELSBACH, DS; BARTON, FE; WINDHAM, WR</t>
  </si>
  <si>
    <t>COMPARISON OF CARBOHYDRATE, LIGNIN, AND PROTEIN RATIOS BETWEEN GRASS SPECIES BY CROSS POLARIZATION MAGIC ANGLE SPINNING C-13 NUCLEAR MAGNETIC-RESONANCE</t>
  </si>
  <si>
    <t>401-404</t>
  </si>
  <si>
    <t>WOS:A1983QG74500054</t>
  </si>
  <si>
    <t>NOT USEFUL</t>
  </si>
  <si>
    <t>BKXUGSWM</t>
  </si>
  <si>
    <t>SAIZJIMENEZ, C; BOON, JJ; HEDGES, JI; HESSELS, JKC; DELEEUW, JW</t>
  </si>
  <si>
    <t>CHEMICAL CHARACTERIZATION OF RECENT AND BURIED WOODS BY ANALYTICAL PYROLYSIS - COMPARISON OF PYROLYSIS DATA WITH C-13 NMR AND WET CHEMICAL-DATA</t>
  </si>
  <si>
    <t>1987-10</t>
  </si>
  <si>
    <t>437-450</t>
  </si>
  <si>
    <t>WOS:A1987K913300034</t>
  </si>
  <si>
    <t>NOT USEFUL; No digital NMR</t>
  </si>
  <si>
    <t>lignin; Biomass; pyrolysis; polysaccharides; gas chromatography; mass spectrometry; wood.</t>
  </si>
  <si>
    <t>2NB34KKM</t>
  </si>
  <si>
    <t>Benner, R.; Hatcher, P.G.; Hedges, J.I.</t>
  </si>
  <si>
    <t>00167037 (ISSN)</t>
  </si>
  <si>
    <t>2003-2013</t>
  </si>
  <si>
    <t>Geochim. Cosmochim. Acta</t>
  </si>
  <si>
    <t>carbohydrate; leaf; tannin; NOT USEFUL; diagenesis; estuary; mangrove; paraffinic component; unreadale data</t>
  </si>
  <si>
    <t>ZIGBUKJD</t>
  </si>
  <si>
    <t>Kögel-Knabner, I.; Hatcher, P.G.; Tegelaar, E.W.; de Leeuw, J.W.</t>
  </si>
  <si>
    <t>https://www.scopus.com/inward/record.uri?eid=2-s2.0-0026614959&amp;doi=10.1016%2f0048-9697%2892%2990018-N&amp;partnerID=40&amp;md5=89aa7c72d964ed032b0efde139448885</t>
  </si>
  <si>
    <t>Forest soil organic matter contains a refractory alkyl-carbon component of unknown structure and composition. Soil samples obtained from different types of forest humus and from litter-bag experiments were examined by the complementary techniques of solid-state 13C NMR and analytical pyrolysis to determine the structural composition of the unknown alkyl carbon. The NMR techniques of cross polarization magic angle spinning and dipolar dephasing provide quantitative data on the average structural composition, whereas the pyrolysis method provides detailed molecular information. The data suggest that the unknown alkyl-carbon structures in fresh forest litter are composed of the plant polyester cutin and another aliphatic biopolymer. These components correspond to a mobile and a more rigid fraction of aliphatic carbon as determined by dipolar dephasing 13C NMR spectroscopy. With increasing humification in the forest soils the percentage of rigid carbon increases. This could be indicative of a selective preservation of rigid carbon moieties derived from plants or soil microorganisms. The molecular structure of the aliphatic moieties was further investigated with Curie-point pyrolysis-gas chromatography (-mass spectrometry). The results indicate that aliphatic biomacromolecules of plant or microbial origin are present in very small quantities in these soil samples. They are not selectively preserved during decomposition. It is concluded that the rigid carbon moieties result from an increase in cross linking during the humification process. © 1992.</t>
  </si>
  <si>
    <t>89-106</t>
  </si>
  <si>
    <t>NMR; organic matter; nuclear magnetic resonance; decomposition; soil; forest; litter; humic substances; pyrolysis; forest soils; NOT USEFUL; organic compound; aliphatic compound; alkyl carbon, 13C NMR, py-GC(-MS); carbon 13; conference paper; forest soil; humic substance</t>
  </si>
  <si>
    <t>alkyl carbon, C NMR, py-GC(-MS)</t>
  </si>
  <si>
    <t>M2H3MG8J</t>
  </si>
  <si>
    <t>LOVE, GD; SNAPE, CE; JARVIS, MC</t>
  </si>
  <si>
    <t>DETERMINATION OF THE AROMATIC LIGNIN CONTENT IN OAK WOOD BY QUANTITATIVE SOLID-STATE C-13-NMR</t>
  </si>
  <si>
    <t>BIOPOLYMERS</t>
  </si>
  <si>
    <t>0006-3525</t>
  </si>
  <si>
    <t>The problems concerning quantification with cross polarization (CP) and high-field C-13-nmr measurements has meant that, for ligno-cellulosic plant materials, aromatic carbons in lignins are often discriminated against. In this study, the aromatic lignin content of an American red oak sample has been determined at the relatively low field strength of 25 MHz to obviate problems with spinning side bands using both CP and Bloch decay or single pulse excitation (SPE), a more time-consuming acquisition technique but that is, in many cases, considerably more quantitative than CP. The value of 14 mole % carbon from SPE is in close agreement with that of 15 % derived from elemental analysis and the Klason lignin content. Although virtually all of the carbon was observed by both SPE and CP, the latter significantly underestimated the aromatic content at contact times less than 1.5 ms and thus longer times should be used for reliable quantification. The quaternary carbon content was estimated as 11 mole % carbon by combining dipolar dephasing with SPE and CP.</t>
  </si>
  <si>
    <t>1992-09</t>
  </si>
  <si>
    <t>1187-1192</t>
  </si>
  <si>
    <t>WOS:A1992JJ43200007</t>
  </si>
  <si>
    <t>NMR; COMPONENTS; NUCLEAR MAGNETIC-RESONANCE; CROSS POLARIZATION; CELL-WALLS; NOT USEFUL</t>
  </si>
  <si>
    <t>3VIEDJ9C</t>
  </si>
  <si>
    <t>Haw, James F.; Maciel, Gary E.; Schroeder, Herbert A.</t>
  </si>
  <si>
    <t>Carbon-13 nuclear magnetic resonance spectrometric study of wood and wood pulping with cross polarization and magic-angle spinning</t>
  </si>
  <si>
    <t>0003-2700</t>
  </si>
  <si>
    <t>10.1021/ac00272a028</t>
  </si>
  <si>
    <t>https://doi.org/10.1021/ac00272a028</t>
  </si>
  <si>
    <t>1323-1329</t>
  </si>
  <si>
    <t>Anal. Chem.</t>
  </si>
  <si>
    <t>ACS Publications</t>
  </si>
  <si>
    <t>141 citations (Crossref) [2023-10-06] Publisher: American Chemical Society</t>
  </si>
  <si>
    <t>QQNM8NU9</t>
  </si>
  <si>
    <t>Kögel, I.; Hempfling, R.; Hatcher, P.G.; Schulten, H.-R.</t>
  </si>
  <si>
    <t>111-113</t>
  </si>
  <si>
    <t>Nuclear magnetic resonance; decomposition; forest; Forestry; HUMIFICATION; NOT USEFUL; Organic compounds; priority journal; AROMATIC STRUCTURES; CHEMICAL REACTIONS - Pyrolysis; COPPER OXIDE - Oxidation; CPMAS 13-C NMR; FOREST HUMUS LAYERS; humus; Mass spectrometers; microorganism; PYROLYSIS-FIELD IONIZATION-MASS SPECTROMETRY; theoretical study</t>
  </si>
  <si>
    <t>37RIAG3R</t>
  </si>
  <si>
    <t>Zech, W.; Johansson, M.‐B.; Haumaier, L.; Malcolm, R.L.</t>
  </si>
  <si>
    <t>00443263 (ISSN)</t>
  </si>
  <si>
    <t>262-265</t>
  </si>
  <si>
    <t>ZRWPQ6XB</t>
  </si>
  <si>
    <t>Kögel‐Knabner, I.; Zech, W.; Hatcher, P.G.</t>
  </si>
  <si>
    <t>331-340</t>
  </si>
  <si>
    <t>K46U8UE9</t>
  </si>
  <si>
    <t>Cogle, A.L.; Saffigna, P.G.; Barron, P.F.</t>
  </si>
  <si>
    <t>15735036 (ISSN)</t>
  </si>
  <si>
    <t>https://www.scopus.com/inward/record.uri?eid=2-s2.0-0000574351&amp;doi=10.1007%2fBF02181930&amp;partnerID=40&amp;md5=07f5eddfcbafe66482de81811d4d4ab6</t>
  </si>
  <si>
    <t>13C-NMR was used to study the field decomposition of surface retained and incorporated wheat straw. Results showed decreasing proportions of straw carbon as carbohydrate and increasing proportions of aromatic compounds during straw decomposition. These changes were greater for the surface retained straw, however greater relative microbial contamination of incorporated straw may have affected results. The cost of 13C-NMR may lessen its role in studies of this nature. © 1989 Kluwer Academic Publishers.</t>
  </si>
  <si>
    <t>125-128</t>
  </si>
  <si>
    <t>13C-NMR; No Proximate; straw decomposition</t>
  </si>
  <si>
    <t>MZ57TQ5Z</t>
  </si>
  <si>
    <t>Hatcher, P.G.; Wilson, M.A.; Vassallo, A.M.; Lerch III, H.E.</t>
  </si>
  <si>
    <t>01665162 (ISSN)</t>
  </si>
  <si>
    <t>99-126</t>
  </si>
  <si>
    <t>Int. J. Coal Geol.</t>
  </si>
  <si>
    <t>nuclear magnetic resonance; wood; Australia; Coal; NOT USEFUL; Chemical Analysis; Nuclear Magnetic Resonance; angiosperm; analytical pyrolysis; Analytical Pyrolysis; Angiospermous Wood; Australian Brown Coal; brown coal; Chromatographic Analysis--Gas; coalification; Coalification Process; peatification; Wood--Chromatographic Analysis</t>
  </si>
  <si>
    <t>MRY9QN4A</t>
  </si>
  <si>
    <t>Baldock, Jeffrey; Oades, JM; Vassallo, Anthony; Wilson, Michael</t>
  </si>
  <si>
    <t>Solid-state CP/MAS 13 C NMR analysis of bacterial and fungal cultures isolated from a soil incubated fith glucose</t>
  </si>
  <si>
    <t>Australian Journal of Soil Research - AUST J SOIL RES</t>
  </si>
  <si>
    <t>10.1071/SR9900213</t>
  </si>
  <si>
    <t>Bacteria and fungi were isolated from a sample of the Meadows fine sandy loam, an Alfisol, and selectively cultured in nutrient solutions at 20°C for 5 days. The bacteria and fungi were collected, washed with deionized water, freeze dried and analysed using conventional and dipolar dephased solid state CP/MAS 13C n.m.r. spectroscopy. To obtain a quantitative estimate of the chemical composition of the bacterial and fungal carbon, a recycle delay of 3.0 s was required to allow complete relaxation between pulses, and the acquired signal intensities had to be corrected for the amount of signal relaxation which occurred during the contact time (i.e. T1pH effects). The bacterial materials contained more alkyl and carboxyl carbon but less O-alkyl and acetal carbon than the fungal materials. Comparison of the composition of the bacterial and fungal carbon with that of the native and residual substrate carbon contained in the clay and light fraction of a sample of Meadows fine sandy loam incubated with 13C-glucose indicated that the soil microbial population was dominated by fungi.</t>
  </si>
  <si>
    <t>ResearchGate</t>
  </si>
  <si>
    <t>82 citations (Crossref) [2023-10-06]</t>
  </si>
  <si>
    <t>Digitized</t>
  </si>
  <si>
    <t>3BIQLNCY</t>
  </si>
  <si>
    <t>Nordén, Bo; Berg, Björn</t>
  </si>
  <si>
    <t>A non-destructive method (solid state 13CNMR) for determining organic chemical components of decomposing litter</t>
  </si>
  <si>
    <t>10.1016/0038-0717(90)90097-J</t>
  </si>
  <si>
    <t>https://www.sciencedirect.com/science/article/pii/003807179090097J</t>
  </si>
  <si>
    <t>13CCP/MAS NMR spectra were measured in order to identify and quantify various forms of carbon in decomposing litter. The Klason-lignin content was also determined by conventional techniques. Quantitatively, the NMR results showed a decrease in carbohydrates as litter decomposition proceeded. An initial increase in polymethylene resonances levelled off in highly decomposed samples. Further, it is shown that by using a multivariate data analysis method, in this case partial least squares, NMR data can be used to determine sample-specific properties, such as lignin content.</t>
  </si>
  <si>
    <t>271-275</t>
  </si>
  <si>
    <t>38 citations (Crossref) [2023-10-06]</t>
  </si>
  <si>
    <t>9DYYN9HD</t>
  </si>
  <si>
    <t>Preston, C.M.; Sollins, P.; Sayer, B.G.</t>
  </si>
  <si>
    <t>00455067 (ISSN)</t>
  </si>
  <si>
    <t>https://www.scopus.com/inward/record.uri?eid=2-s2.0-0025597645&amp;doi=10.1139%2fx90-183&amp;partnerID=40&amp;md5=596d665940f9a1197879b9b7baa0f1f1</t>
  </si>
  <si>
    <t>1382-1391</t>
  </si>
  <si>
    <t>NOT USEFUL; Pseudotsuga menziesii; No digital NMR; Douglas-fir; heartwood; hemlock; red cedar; Thuja plicata; Tsuga heterophylla; western hemlock; western red cedar</t>
  </si>
  <si>
    <t>WAGGJHFJ</t>
  </si>
  <si>
    <t>Zech, W.; Hempfling, R.; Haumaier, L.; Schulten, H.-R.; Haider, K.</t>
  </si>
  <si>
    <t>123-138</t>
  </si>
  <si>
    <t>litter decomposition; humification; NOT USEFUL; Germany, Bavarian Alps; Rendzina</t>
  </si>
  <si>
    <t>YTXY2DWN</t>
  </si>
  <si>
    <t>Benner, Ronald; Pakulski, J. Dean; McCarthy, Matthew; Hedges, John I.; Hatcher, Patrick G.</t>
  </si>
  <si>
    <t>Bulk Chemical Characteristics of Dissolved Organic Matter in the Ocean</t>
  </si>
  <si>
    <t>Science</t>
  </si>
  <si>
    <t>10.1126/science.255.5051.1561</t>
  </si>
  <si>
    <t>https://www.science.org/doi/10.1126/science.255.5051.1561</t>
  </si>
  <si>
    <t>Dissolved organic matter (DOM) is the largest reservoir of reduced carbon in the oceans. The nature of DOM is poorly understood, in part, because it has been difficult to isolate sufficient amounts of representative material for analysis. Tangential-flow ultrafiltration was shown to recover milligram amounts of &gt;1000 daltons of DOM from seawater collected at three depths in the North Pacific Ocean. These isolates represented 22 to 33 percent of the total DOM and included essentially all colloidal material. The elemental, carbohydrate, and carbon-type (by 13C nuclear magnetic resonance) compositions of the isolates indicated that the relative abundance of polysaccharides was high (∼50 percent) in surface water and decreased to ∼25 percent in deeper samples. Polysaccharides thus appear to be more abundant and reactive components of seawater DOM than has been recognized.</t>
  </si>
  <si>
    <t>1561-1564</t>
  </si>
  <si>
    <t>science.org (Atypon)</t>
  </si>
  <si>
    <t>658 citations (Crossref) [2023-10-06] Publisher: American Association for the Advancement of Science</t>
  </si>
  <si>
    <t>3P7GM7V4</t>
  </si>
  <si>
    <t>Kögel-Knabner, Ingrid; de Leeuw, Jan W.; Hatcher, Patrick G.</t>
  </si>
  <si>
    <t>Nature and distribution of alkyl carbon in forest soil profiles: implications for the origin and humification of aliphatic biomacromolecules</t>
  </si>
  <si>
    <t>10.1016/0048-9697(92)90085-7</t>
  </si>
  <si>
    <t>https://www.sciencedirect.com/science/article/pii/0048969792900857</t>
  </si>
  <si>
    <t>Resistant residues isolated from whole soils were subjected to analysis by solid-state CPMAS 13C NMR and Curie-point pyrolysis-gas chromatography-mass spectrometry to delineate the nature of the resistant aliphatic components. These components constitute a major fraction of soil organic matter and associated humic substances and appear to be concentrated during soil formation initially by a process of selective preservation. Changes in the nature of these biomacromolecules with increasing depth and decomposition in the soil profile indicate that they are being altered significantly. The NMR data show that the aliphatic structures in forest soil organic matter can be assigned to mobile and rigid carbon moieties. The mobile and rigid carbon types are possibly associated with different types of macromolecules. One type are the polyesters cutin and suberin from leaves, barks and roots, the other is a resistant non-saponifiable aliphatic biomacromolecule derived from leaves and barks or microorganisms. At depth in the soil profile the mobile components are degraded but the rigid aliphatic biomacromolecules appear to be selectively preserved. However, the pyrolysis data indicate that these non-saponifiable aliphatic macromolecules bear no resemblance to the resistant aliphatic biomacromolecules in fresh leaf cuticles or microbial cell walls. This lack of resemblance is probably due to the fact the selective preservation of resistant, non-saponifiable plant or microbial macromolecules is not the dominant process leading to the accumulation of alkyl carbon moieties in forest soil organic matter. Alternatively, it seems possible that the structural differences observed between the alkyl carbon moieties in forest litter and humified soil horizons result from an increase in cross-linking during humification.</t>
  </si>
  <si>
    <t>175-185</t>
  </si>
  <si>
    <t>Nature and distribution of alkyl carbon in forest soil profiles</t>
  </si>
  <si>
    <t>Advances in Humic Substances Research</t>
  </si>
  <si>
    <t>104 citations (Crossref) [2023-10-06]</t>
  </si>
  <si>
    <t>humification; CPMAS C NMR; forest soils; alkyl carbon; py-GC(-MS)</t>
  </si>
  <si>
    <t>3LQQ7N2J</t>
  </si>
  <si>
    <t>Beyer, L.; Schulten, H.-R.; Fruend, R.; Irmler, U.</t>
  </si>
  <si>
    <t>587-596</t>
  </si>
  <si>
    <t>organic matter; Digitized; forest soil; humic substance; fulvic acid; Hapludalf; soil organism</t>
  </si>
  <si>
    <t>W33DJ8E4</t>
  </si>
  <si>
    <t>KOGELKNABNER, I; DELEEUW, JW; TEGELAAR, EW; HATCHER, PG; KERP, H</t>
  </si>
  <si>
    <t>A LIGNIN-LIKE POLYMER IN THE CUTICLE OF SPRUCE NEEDLES - IMPLICATIONS FOR THE HUMIFICATION OF SPRUCE LITTER</t>
  </si>
  <si>
    <t>Information on the type and amount of refractory biopolymers produced by plants is still insufficient. The aim of the present work was to determine the chemical (structural) composition of spruce cuticles as a source material for humification. Intact cuticles were isolated by conventional techniques from fully developed needles of Norway spruce (Picea abies (L.) Karst.). The cuticles were subjected to a series of selective treatments to remove different types of polymers. Extraction with organic solvents, to remove lipids and waxes, was followed by saponification to remove the cutin polyester. Finally, the cuticle residues were hydrolyzed to remove polysaccharides. Through investigations combining CP/MAS C-13-NMR spectroscopy, analytical pyrolysis, and wet chemical methods (CuO oxidation), the chemical composition of the polymer was determined in the cuticle, and in the residues obtained by the selective chemical treatments. These data show that the isolated spruce cuticles consist of extractable lipids, polysaccharides, and cutin, biopolymers commonly found in plant cuticles. In addition, a lignin-type polymer was identified, which was selectively isolated after the treatments described above, from the final residue. In conjunction with results from a microscopic survey of the cuticles, these investigations provide evidence for the presence of a lignin-like polymer as a component of intact cuticles of Norway spruce. The consequences of this finding for the humification process of spruce litter are discussed.</t>
  </si>
  <si>
    <t>1994-12</t>
  </si>
  <si>
    <t>1219-1228</t>
  </si>
  <si>
    <t>WOS:A1994PL57600006</t>
  </si>
  <si>
    <t>LIGNIN; SOIL ORGANIC-MATTER; C-13 NMR; CHEMICAL-COMPOSITION; NUCLEAR MAGNETIC-RESONANCE; CROSS POLARIZATION; PYROLYSIS; CUO OXIDATION; HUMIFICATION; NOT USEFUL; FOREST HUMUS LAYERS; C-13-NMR SPECTROSCOPY; DECOMPOSITION PATTERN; OXIDE OXIDATION-PRODUCTS; PLANT CUTICLE; PLANT CUTICLES</t>
  </si>
  <si>
    <t>lignin; humification; CuO oxidation; plant cuticle; pyrolysis, C-NMR spectroscopy</t>
  </si>
  <si>
    <t>4KX8FD7F</t>
  </si>
  <si>
    <t>VANBERGEN, PF; GONI, M; COLLINSON, ME; BARRIE, PJ; DAMSTE, JSS; DELEEUW, JW</t>
  </si>
  <si>
    <t>CHEMICAL AND MICROSCOPIC CHARACTERIZATION OF OUTER SEED COATS OF FOSSIL AND EXTANT WATER PLANTS</t>
  </si>
  <si>
    <t>GEOCHIMICA ET COSMOCHIMICA ACTA</t>
  </si>
  <si>
    <t>0016-7037</t>
  </si>
  <si>
    <t>Sclerotic outer seed coat layers (testae) of three fossil and two extant water plant species were analyzed using scanning electron and light microscopy in addition to Curie-point pyrolysis, solid state C-13 NMR, and CuO oxidation. Comparison between the chemical results from the fossil and extant samples reveals that the original resistant constituents in the sclerotic testae are native lignin-celluloses which are transformed to polyphenol macromolecules recognized in the fossil samples. The combination of microscopic and chemical data provides new insights regarding the early diagenetic processes by which lignin-cellulose-containing plant remains may have been transformed. In particular, the unaltered morphology in combination with major chemical modifications is used as the basis to postulate the timing and nature of lignin transformations. The combination of pyrolysis, solid state C-13 NMR, and CuO oxidation is shown to be a powerful tool to characterize the chemical structure of testae of fossil and extant water plants.</t>
  </si>
  <si>
    <t>1994-09</t>
  </si>
  <si>
    <t>3823-3844</t>
  </si>
  <si>
    <t>WOS:A1994PJ56800006</t>
  </si>
  <si>
    <t>NUCLEAR-MAGNETIC-RESONANCE; GAS-CHROMATOGRAPHY; NOT USEFUL; ANALYTICAL PYROLYSIS; BOTRYOCOCCUS-BRAUNII; BURIED WOODS; CHROMATOGRAPHY MASS-SPECTROMETRY; EARLY COALIFICATION; NYMPHAEACEAE SENSU-LATO; RESISTANT BIO-POLYMER; SYRINGYL LIGNINS</t>
  </si>
  <si>
    <t>KQQ8AS3U</t>
  </si>
  <si>
    <t>Hopkins, D.W.; Chudek, J.A.; Webster, E.A.; Barraclough, D.</t>
  </si>
  <si>
    <t>https://www.scopus.com/inward/record.uri?eid=2-s2.0-0031472104&amp;doi=10.1111%2fj.1365-2389.1997.tb00562.x&amp;partnerID=40&amp;md5=18ca1c90f30794af2396dfba77f4ce59</t>
  </si>
  <si>
    <t>Investigating the biogeochemistry of plant material decomposition in soil has been restricted by difficulties extracting and identifying organic compounds. In this study the decomposition of 13C- and 15N-labelled Lolium perenne leaves mixed with mineral soil has been investigated over 224 days of incubation under laboratory conditions. Decomposition was followed using short-term rates of CO2 evolution, the amounts of 13C and 15N remaining were determined by mass spectrometry, and 13C and 15N solid-state nuclear magnetic resonance (NMR) spectroscopy was used to characterize chemically the plant material as it decomposed. After 224 days 48% of the added 13C had been lost with a rapid period of CO2 evolution over the first 56 days. The fraction of cross-polarization magic angle spinning (CP MAS) 13C NMR spectra represented by O-alkyl-C signal probably in carbohydrates (chemical shift, 60-90 p.p.m.) declined from 60 to 20% of the spectrum (chemical shift, 0-200 p.p.m.) over 224 days. The rate of decline of the total 13C exceeded that of the 60-90 p.p.m. signal during the first 56 clays and was similar thereafter The fraction of the CP MAS 13C NMR spectra represented by the alkyl- and methyl-C (chemical shift, 10-45 p.p.m.) signal increased from 5 to 14% over the first 14 days and was 19% after 224 days. CP MAS 13C NMR of 13C- and 15N-L. perenne contained in 100-μm aperture mesh bags incubated in the soil for 56 days indicated that the remaining material was mainly carbohydrate but there was an increase in the alkyl- and methyl-C associated with the bag's contents. After 224 days incubation of the labelled 13C- and 15N-L. perenne mixed with the soil, 40% of the added 15N had been lost. Throughout the incubation there was only one signal centred around 100 p.p.m. detectable in the CP MAS 15N NMR spectra. This signal corresponded to amide 15N in peptides and may have been of plant or microbial origin or both. Although there bad been substantial interaction between the added 15N and the soil microorganisms, the associated redistribution of 15N from plant to microbial tissues occurred within the amide region. The feasibility of following some of the component processes of plant material decomposition in soil using NMR has been demonstrated in this study and evidence that microbial synthesis contributes to the increase in alkyl- and methyl-C content of soil during decomposition has been represented.</t>
  </si>
  <si>
    <t>623-631</t>
  </si>
  <si>
    <t>spectroscopy; decomposition; biogeochemistry; NOT USEFUL; carbon-13; nitrogen-15; NWR; plant matter</t>
  </si>
  <si>
    <t>MCRAECH6</t>
  </si>
  <si>
    <t>Neto, CP; Seca, A; Nunes, AM; Coimbra, MA; Domingues, F; Evtuguin, D; Silvestre, A; Cavaleiro, JAS</t>
  </si>
  <si>
    <t>INDUSTRIAL CROPS AND PRODUCTS</t>
  </si>
  <si>
    <t>0926-6690</t>
  </si>
  <si>
    <t>Arundo donax plants were manually separated into fractions of different morphological regions (internodes, nodes and foliage) at different stages of maturity and submitted to chemical composition studies. General chemical composition was determined by established methods. The polysaccharides were fractionated by successive extractions of holocellulose with aqueous KOH solutions. The sugar composition was determined by hydrolysis of polysaccharides followed by GC analysis of neutral sugars as alditol acetates and spectrophotometric determination of uronic acids. In situ lignins, milled wood lignins (MWL) and dioxane lignin were characterised by permanganate oxidation followed by GC and GC-MS analysis of the methylated oxidation products and by quantitative C-13 NMR spectroscopy. The results of general chemical analysis evidenced the different relative abundance of holocellulose, lignin, proteins, extractives and ashes in internodes, nodes and foliage, at different stages of maturity. In internodes, nodes and foliage about 70-80% of hemicelluloses (21-30% o.d. material) were easily extracted with 5% KOH aqueous solutions. The analysis of hemicelluloses indicated that they are constituted mainly by arabinoglucuronoxylans with a xylose:arabinose:uronic acid ratio of 91-93:5-7:2 for internodes. The high content of xylose in Arundo donax stem (24-27% o.d. material) and the easy extraction of hemicelluloses opens new perspectives for the use of this reed as a source of pentosans. The results obtained by the permanganate oxidation method indicated that Arundo donax lignins are essentially H-G-type with approximate H:G:S proportions of (32-36):(59-61):(5-8) in internodes. The H units are constituted mainly by esterified p-coumaric acid. These results were confirmed by quantitative C-13 NMR spectroscopy of isolated dioxane lignin. The quantity of condensed structures in in situ lignin decreases from the older to the younger parts of the stems and is much higher in nodes than internodes. (C) 1997 Elsevier Science B.V.</t>
  </si>
  <si>
    <t>1997-02</t>
  </si>
  <si>
    <t>51-58</t>
  </si>
  <si>
    <t>WOS:A1997WM03300007</t>
  </si>
  <si>
    <t>lignin; cellulose; chemical composition; NOT USEFUL; Arundo donax; hemicelluloses; permanganate oxidation; reed; sugars; uronic acids</t>
  </si>
  <si>
    <t>Cellulose; Lignin; Chemical composition; Hemicelluloses; Permanganate oxidation; Reed; Sugars; Uronic acids</t>
  </si>
  <si>
    <t>JQSJJP7B</t>
  </si>
  <si>
    <t>Preston, C.M.; Trofymow, J.A.; Sayer, B.G.; Niu, J.</t>
  </si>
  <si>
    <t>00084026 (ISSN)</t>
  </si>
  <si>
    <t>1601-1613</t>
  </si>
  <si>
    <t>Can. J. Bot.</t>
  </si>
  <si>
    <t>Publisher: Canadian Science Publishing</t>
  </si>
  <si>
    <t>Decomposition; Litter quality; Proximate analysis; Klason lignin; 13C CPMAS NMR; Digitized; Tannin</t>
  </si>
  <si>
    <t>46UF435K</t>
  </si>
  <si>
    <t>1993-02</t>
  </si>
  <si>
    <t>NUCLEAR-MAGNETIC-RESONANCE; ORGANIC-MATTER; HUMUS; DECOMPOSITION; LIGNIN; FOREST SOILS; C-13 NMR; CHEMICAL-COMPOSITION; PRODUCTS; BRITISH-COLUMBIA; CUO OXIDATION; NOT USEFUL; CEDAR HEMLOCK CUTOVERS; FOLIAR ANALYSIS; SALAL; TANNIN</t>
  </si>
  <si>
    <t>RBSFU4IG</t>
  </si>
  <si>
    <t>Preston, C.M.; Hempfling, R.; Schulten, H.-R.; Schnitzer, M.; Trofymow, J.A.; Axelson, D.E.</t>
  </si>
  <si>
    <t>69-82</t>
  </si>
  <si>
    <t>NMR; organic matter; decomposition; pyrolysis-mass spectrometry; litterfall; humic acid; humin; NOT USEFUL; forest soil; humic substance; Douglas-fir; fulvic acid; Canada, British Columbia; pyrolysis-mass; spectrometry</t>
  </si>
  <si>
    <t>ESQXGAYD</t>
  </si>
  <si>
    <t>Trofymow, J. A.; Preston, C. M.; Prescott, C. E.</t>
  </si>
  <si>
    <t>Litter quality and its potential effect on decay rates of materials from Canadian forests</t>
  </si>
  <si>
    <t>Water, Air, and Soil Pollution</t>
  </si>
  <si>
    <t>1573-2932</t>
  </si>
  <si>
    <t>10.1007/BF01182835</t>
  </si>
  <si>
    <t>https://doi.org/10.1007/BF01182835</t>
  </si>
  <si>
    <t>Decomposition is influenced by a wide array of factors including macroclimate, microclimate, soil biota, soil nutrients, substrate piece size and substrate quality. To separate the influence of some of these factors a 10-year study, the Canadian Intersite Decomposition Experiment, was established in 1992 to measure the decay of 11 standard litter types on a range of forest types at 21 sites across Canada. As part of the study we analysed the initial elemental contents (N, P, S, K, Ca, Mg) and carbon (C) fractions (extractables, cellulose, hemicellulose, lignin) by13C NMR and wet chemical proximate analysis in a total of 37 primarily foliar litter types representative of the range of species found at the different CIDET sites. Litter types especially non-conifer species varied greatly in their qualities. Principal component analyses showed that the litter types could be distinguished by the elemental macronutrient contents through the ratio of N+P+K:S, by proximate chemical analyses through the ratio of water soluble:acid fractions, and by NMR through the ratio of O-alkyl:alkyl C. Litter quality data was used in three simple models of litter decay to predict how the mass loss of the different litter types could vary. Two models using a linear or single exponential decay equation and litter lignin and N content predicted a 2–5 fold difference in total mass loss for the different litter types. A third model using a summed exponential decay equation for three chemical fractions and a ligno-cellulose index predicted that for all but one litter type, variation in mass loss between types would be less than a 20%.</t>
  </si>
  <si>
    <t>215-226</t>
  </si>
  <si>
    <t>Water Air Soil Pollut</t>
  </si>
  <si>
    <t>Springer Link</t>
  </si>
  <si>
    <t>59 citations (Crossref) [2023-10-06]</t>
  </si>
  <si>
    <t>KJE2H6ZV</t>
  </si>
  <si>
    <t>WOOTEN, JB</t>
  </si>
  <si>
    <t>C-13 CPMAS NMR OF BRIGHT AND BURLEY TOBACCOS</t>
  </si>
  <si>
    <t>C-13 CPMAS NMR spectra were obtained of the leaf laminae and stems of cured bright and burley tobaccos. The solid phase NMR spectra of some of the most abundant tobacco components were also obtained, including cellulose, hemicellulose, and pectin (each isolated from tobacco), calcium and potassium salts of malic and citric acid, calcium oxalate, rutin, chlorogenic acid, and nicotine (in the form of a crystalline ditartrate salt). The tobacco spectra have keen interpreted in light of these reference materials, as well as the chemical analyses of similar samples. Multiple cross-polarization contact times, interrupted decoupling, and single-pulse excitation were employed to improve the discrimination between overlapping resonances, to reveal new spectral features, and to detect tobacco components obscured by the complexity of the spectra. These alternative pulse experiments permitted the selective detection of microscopic calcium oxalate crystals, solanesol and other mobile waxes, nicotine, citrate, and fructose.</t>
  </si>
  <si>
    <t>1995-11</t>
  </si>
  <si>
    <t>2858-2868</t>
  </si>
  <si>
    <t>WOS:A1995TF69600017</t>
  </si>
  <si>
    <t>C-13 CPMAS NMR; PLANTS; WOOD; NUCLEAR-MAGNETIC-RESONANCE; SPECTRA; SPECTROSCOPY; CROSS-POLARIZATION; ANGLE SPINNING NMR; BRIGHT TOBACCO; BURLEY TOBACCO; CARBOHYDRATE; CELL-WALL; SPECTROMETRY; NOT USEFUL</t>
  </si>
  <si>
    <t>H2ZXY7ZB</t>
  </si>
  <si>
    <t>Chefetz, B.; Hatcher, P.G.; Hadar, Y.; Chen, Y.</t>
  </si>
  <si>
    <t>00472425 (ISSN)</t>
  </si>
  <si>
    <t>https://www.scopus.com/inward/record.uri?eid=2-s2.0-0030199624&amp;doi=10.2134%2fjeq1996.00472425002500040018x&amp;partnerID=40&amp;md5=fea7f174fb879e5c64106de16ee8ba6e</t>
  </si>
  <si>
    <t>776-785</t>
  </si>
  <si>
    <t>J. ENVIRON. QUAL.</t>
  </si>
  <si>
    <t>Publisher: American Soc of Agronomy Inc</t>
  </si>
  <si>
    <t>organic matter; spectroscopy; mineralization; Organic acids; Municipal solid waste; Composting; Mass spectrometry; Nuclear magnetic resonance spectroscopy; Humic acid; NOT USEFUL; nonhuman; chemical analysis; Chemical analysis; composting; article; Bioassay; Biological characterization; Characterization; Chemical characterization; climate; Fulvic acid; plant growth; solid waste management; thermophilic bacterium</t>
  </si>
  <si>
    <t>EE2VX4KF</t>
  </si>
  <si>
    <t>Gregorich, EG; Monreal, CM; Schnitzer, M; Schulten, HR</t>
  </si>
  <si>
    <t>During the stabilization of plant residues into soil humus, organic matter is transformed continuously to different chemical compounds. To obtain a better understanding of these changes, we used C-13 nuclear magnetic resonance (C-13 NMR) and pyrolysis-field ionization mass spectrometry (Py-FIMS) to characterize plant: tissue, isolated fractions, and whole surface soils and subsoils from a forest system and a maize (Zea mays L.) system, Both methods indicated that chemical components of the light fraction (LF) were similar to those in the plant material hom which the LF was derived, but a lesser amount of carbohydrates and a greater amount of sterols in the LF signalled the early stages of decomposition of organic matter in soil, Accumulation of alkyl C in the maize LF was attributed to microbial structures or metabolites, Larger differences in the abundance and range of organic components were observed between the LF and sand-size fraction (SSP) of the soil under maize. The mass spectra showed that fewer lignin monomers and dimers, Lipids, and alky-aromatic compounds were present in the SSF compared with the LF. Carbon-13 NMR data indicated that the SSF contained relatively lesser amounts of carbohydrates and aliphatic compounds and had a higher degree of aromaticity than the LF. Differences between the organic matter in the soils under forest and maize reflected the effects of deforestation, cultivation, and cropping to maize on soil organic matter, Carbon-13 NMR results indicated that the surface soil tinder maize had less O-alkyl and alkyl C but more aromatic and carboxyl C than the forest soil, in addition, Py-FIMS results indicated that lipids and sterols, which are derived from plant material, were reduced in the soil under maize, Microbial degradation of these high-molecular-weight compounds probably resulted in their transformation into polysaccharides in the soil humus. The presence of numerous N-compounds in the soils under maize was attributed to N from fertilizers that had been stabilized in heterocyclic forms.</t>
  </si>
  <si>
    <t>1996-10</t>
  </si>
  <si>
    <t>680-693</t>
  </si>
  <si>
    <t>WOS:A1996VN81500005</t>
  </si>
  <si>
    <t>ACIDS; STATE C-13 NMR; SPECTROSCOPY; ABUNDANCE; PARTICLE-SIZE FRACTIONS; IONIZATION MASS-SPECTROMETRY; CULTIVATION; PYROLYSIS; DENSITY FRACTIONS; NOT USEFUL</t>
  </si>
  <si>
    <t>G3QQEVVP</t>
  </si>
  <si>
    <t>Wershaw, RL; Leenheer, JA; Kennedy, KR; Noyes, TI</t>
  </si>
  <si>
    <t>Use of C-13 NMR and FTIR for elucidation of degradation pathways during natural litter decomposition and composting .1. Early stage leaf degradation</t>
  </si>
  <si>
    <t>Oxidative degradation of plant tissue leads to the formation of natural dissolved organic carbon (DOG) and humus, Infrared (IR) and C-13 nuclear magnetic resonance (NMR) spectrometry have been used to elucidate the chemical reactions of the early stages of degradation that give rise to DOC derived from litter and compost, The results of this study indicate that oxidation of the lignin components of plant tissue follows the sequence of O-demethylation, and hydroxylation followed by ring-fission, chain-shortening, and oxidative removal of substituents, Oxidative ring-fission leads to the formation of carboxylic acid groups on the cleaved ends of the rings and, in the process, transforms phenolic groups into aliphatic alcoholic groups,The carbohydrate components are broken down into aliphatic hydroxy acids and aliphatic alcohols.</t>
  </si>
  <si>
    <t>667-679</t>
  </si>
  <si>
    <t>WOS:A1996VN81500004</t>
  </si>
  <si>
    <t>ORGANIC-MATTER; LIGNIN; FULVIC-ACID; NOT USEFUL; CARBOXYL-GROUP STRUCTURES; GEORGIA; no full text; SUWANNEE RIVER</t>
  </si>
  <si>
    <t>72LBYIJU</t>
  </si>
  <si>
    <t>Baldock, J.A.; Oades, J.M.; Nelson, P.N.; Skene, T.M.; Golchir, A.; Clarke, P.</t>
  </si>
  <si>
    <t>00049573 (ISSN)</t>
  </si>
  <si>
    <t>1061-1083</t>
  </si>
  <si>
    <t>AUST. J. SOIL RES.</t>
  </si>
  <si>
    <t>Publisher: CSIRO</t>
  </si>
  <si>
    <t>NMR; organic matter; Chemical composition; Soil organic matter; Peat; Fungi; decomposition rate; Composts; No Proximate; NOT USEFUL; carbon-13; Forest litter; Wood</t>
  </si>
  <si>
    <t>E2Q3YSRN</t>
  </si>
  <si>
    <t>Vinceslas-Akpa, M.; Loquet, M.</t>
  </si>
  <si>
    <t>Organic matter transformations in lignocellulosic waste products composted or vermicomposted (Eisenia fetida andrei): Chemical analysis and 13C CPMAS NMR spectroscopy</t>
  </si>
  <si>
    <t>https://www.scopus.com/inward/record.uri?eid=2-s2.0-0030918363&amp;doi=10.1016%2fS0038-0717%2896%2900201-5&amp;partnerID=40&amp;md5=49e0d8aa1fb8154e18ff62176b95f43c</t>
  </si>
  <si>
    <t>Lignocellulosic wastes (of maple) were composted and vermicomposted for 10 months under controlled conditions. Chemical and 13C CPMAS NMR spectroscopic analyses were made to characterize the transformations of the organic matter. At first, the total organic matter and carbon mass underwent a relatively rapid decrease. There was a concomitant decomposition of polysaccharides including cellulose. The degradation of aromatic structures and lignin began after one month of composting. The rapidity of this process was at its greatest during the following three months. NMR analysis showed that more ligninolysis occurred in the vermicompost, which was not apparent from the chemical analyses. The C-to-N ratio decreased, reflecting the changes in the C fractions as well as a higher proportion of N in the vermicompost. Polycondensation or neosynthesis was observed during the final stages. The two types of compost evolved differently: a higher proportion of aromatic compounds, polysaccharides and a lower aromaticity ratio occurred in the vermicompost as well as an increase of the ionic protein-to-organic matter ratio, which are interpreted as a more advanced developed state of humification.</t>
  </si>
  <si>
    <t>751-758</t>
  </si>
  <si>
    <t>SOIL BIOL. BIOCHEM.</t>
  </si>
  <si>
    <t>Compost; NOT USEFUL; Eisenia fetida</t>
  </si>
  <si>
    <t>S59H4BGJ</t>
  </si>
  <si>
    <t>1998-10</t>
  </si>
  <si>
    <t>1517-1528</t>
  </si>
  <si>
    <t>NMR; WOOD; ORGANIC-MATTER; LIGNIN; COALIFICATION; PEAT; GAS-CHROMATOGRAPHY; No Proximate; CHROMATOGRAPHY MASS-SPECTROMETRY; PEATIFICATION; SUBBITUMINOUS COAL</t>
  </si>
  <si>
    <t>3JPRUFJD</t>
  </si>
  <si>
    <t>Preston, C.M.; Cade-Menun, B.J.; Sayer, B.G.</t>
  </si>
  <si>
    <t>1065657X (ISSN)</t>
  </si>
  <si>
    <t>https://www.scopus.com/inward/record.uri?eid=2-s2.0-0002387215&amp;doi=10.1080%2f1065657X.1998.10701931&amp;partnerID=40&amp;md5=129d49fbe5d85e5db093494259e22dd6</t>
  </si>
  <si>
    <t>Despite the growing interest in backyard composting as a means to reduce residential refuse at source, there has been little study of its chemical nature and state of maturity. We obtained samples of mature compost from backyard sources in Newfoundland, Ontario and British Columbia, Canada, as well as raw input and immature compost from one BC municipal source. Chemical analysis indicated that composting was effective, proceeding with loss of C, decrease in C:N ratio, increase in pH to near neutrality, and high available N and P. Contents of heavy metals were low. Solution 31P nuclear magnetic resonance (NMR) spectroscopy of extracts showed a high proportion of orthophosphate P, indicating vigorous microbial activity and high P availability. Solid state 13C NMR with cross-polarization and magic angle spinning (CPMAS NMR) of whole composts showed that decomposition proceeds to some extent with increasing ratio of alkyl to O-alkyl C, as observed in many studies of organic soils, forest floor and composts of low substrate quality. However, the backyard operations also produced much more peak broadening, and a marked tendency for increase of carboxyl C. These also indicate vigorous biological activity. The chemical and spectroscopic analyses confirm traditional knowledge of the efficacy of backyard composting, and suggest that it is a worthwhile object of research. © Copyright Taylor &amp; Francis.</t>
  </si>
  <si>
    <t>53-66</t>
  </si>
  <si>
    <t>Compost  Sci. Util.</t>
  </si>
  <si>
    <t>Substrate quality; Heavy metals; Nuclear magnetic resonance spectroscopy; NOT USEFUL; Magic angle spinning; Microbial activities; Backyard composting; Bioactivity; British Columbia , Canada; Cross polarizations; Nuclear magnetic resonance(NMR); P availabilities; Refuse composting; Spectroscopic analysis; Traditional knowledge</t>
  </si>
  <si>
    <t>678YWLGT</t>
  </si>
  <si>
    <t>Hedges, J.I.; Baldock, J.A.; Gélinas, Y.; Lee, C.; Peterson, M.L.; Wakeham, S.G.</t>
  </si>
  <si>
    <t>03044203 (ISSN)</t>
  </si>
  <si>
    <t>https://www.scopus.com/inward/record.uri?eid=2-s2.0-0036221927&amp;doi=10.1016%2fS0304-4203%2802%2900009-9&amp;partnerID=40&amp;md5=7fda9b80c114403ef7146932ae22e139</t>
  </si>
  <si>
    <t>The traditional Redfield-Ketchum-Richards (1963) equation for the production (or respiration) of "average marine plankton" 106 CO2 + 16 HNO3 + H3PO4 + 122 H2O = (CH2O)106(NH3)16(H3PO 4) + 138 O2 has long been a useful guideline for establishing the ratios and reaction extents of the bioactive elements in ocean systems. The empirical formula on the right of the above equation for marine plankton biomass adequately represents the C/N/P of mixed marine plankton collected in towed nets, but includes an impossibly elevated hydrogen content and a questionably high level of organic oxygen. An elevated estimate of oxygen content is particularly critical because it would lead to an underestimate of the amount of O2 required for complete respiration of plankton biomass. Although direct biochemical measurements have been used previously to constrain the compositions, and hence the reaction stoichiometries, of marine plankton and their remains, such analyses can be prone to error and analytical bias. To cast a new light on the chemical composition of marine plankton, we determined the major functional group distribution of organic carbon in mixed plankton tows from five contrasting ocean sites using cross-polarization, magic-angle spinning carbon-13 nuclear magnetic resonance (CP/MAS 13C NMR). Using a mixing model that relates NMR spectral data to biochemical composition, we estimate an average major biochemical composition (weight basis) for these plankton samples of 65% protein, 19% lipid and 16% carbohydrate. This biochemical composition corresponds to an average elemental formula for plankton biomass of C106H177O37N17S0.4, whose complete oxidation requires 154 moles of O2. Although preliminary, this 13C NMR-based estimate indicates elemental compositions and respiratory oxygen demands that are widely different from those indicated by the RKR composition (C106H260O106N16 and 138 O2, respectively) and those determined in many previous field studies. © 2002 Published by Elsevier Science B.V.</t>
  </si>
  <si>
    <t>47-63</t>
  </si>
  <si>
    <t>Mar. Chem.</t>
  </si>
  <si>
    <t>NMR; respiration; oxygen; Photosynthesis; plankton; Biochemical; Elemental; Marine plankton; Redfield ratios; Digitized; biochemical composition; marine environment</t>
  </si>
  <si>
    <t>YPHXNFDF</t>
  </si>
  <si>
    <t>McColl, J.G.; Powers, R.F.</t>
  </si>
  <si>
    <t>https://www.scopus.com/inward/record.uri?eid=2-s2.0-0031665182&amp;doi=10.1080%2f00103629809370144&amp;partnerID=40&amp;md5=957f70394639a573a7399655313c122e</t>
  </si>
  <si>
    <t>Red fir (Abies magnifica A. Murr.) woody debris decomposing for 17 years in untreated (Control) and nitrogen-fertilized plus widely thinned (NT2) plots was examined by 13C nuclear magnetic resonance (NMR). Total carbon (c) and total N concentrations were also determined. Combined data of wood and bark showed correlations between carboxylic, aromatic, O-alkyl and aliphatic C fractions, and C fractions with C/N, but phenolic and methoxyl correlations were non-significant. Wood mass losses averaged 38% for both Controls and NT2. Bark mass losses were 61% for Controls and 66% for NT2, but these were not significantly different at p&lt;0.05; bark sloughing added considerable variance. Wood in Controls decreased O-alkyl (66 to 50%) and aromatic (16 to 13%), increased carboxyl (1.5 to 6.5%) and aliphatic (2.0 to 15.5%), and decreased Cm/Lm, i.e., carbohydrate/lignin monomers (2.78 to 1.82). In NT2 plots, open crowns allowed greater drying of the forest floor during warm, dry summers. The C/N averages were slightly lower in NT2 than in Controls for wood (167 versus 188), and the same for bark (45 and 43), but differences were not significant at p&lt;0.05. Decompositional pathways in different environments, by brown-rot and white-rot fungi, are discussed.</t>
  </si>
  <si>
    <t>2691-2704</t>
  </si>
  <si>
    <t>17-18</t>
  </si>
  <si>
    <t>Publisher: Marcel Dekker Inc.</t>
  </si>
  <si>
    <t>lignin; decomposition; nitrogen; Fungi; forest; fractionation; Digitized; Abies; nuclear magnetic resonance spectroscopy; aliphatic compound; Abies magnifica; Animalia; aromatic carboxylic acid; brown rot fungi; carbohydrate analysis; carboxylic acid; Phanerochaete; phenolic acid; plant model; summer; white rot fungi; wood debris</t>
  </si>
  <si>
    <t>A7XIB4A6</t>
  </si>
  <si>
    <t>Wachendorf, C.</t>
  </si>
  <si>
    <t>14368730 (ISSN)</t>
  </si>
  <si>
    <t>249-254</t>
  </si>
  <si>
    <t>J. Plant Nutr. Soil Sci.</t>
  </si>
  <si>
    <t>Publisher: Wiley-VCH Verlag</t>
  </si>
  <si>
    <t>Spatial heterogeneity; Organic matter; NOT USEFUL; Beech forest; Wet-chemistry</t>
  </si>
  <si>
    <t>organic matter; spatial heterogeneity; beech forest; wet-chemistry; 13C CPMAS NMR-spectroscopy</t>
  </si>
  <si>
    <t>TQ8N3KXK</t>
  </si>
  <si>
    <t>Hyodo, F; Inoue, T; Azuma, JI; Tayasu, I; Abe, T</t>
  </si>
  <si>
    <t>In order to investigate the role of the mutualistic fungus, Termitomyces sp., in the fungus-growing termite, Macrotermes gilvus, we applied CP/MAS C-13 NMR and selected proximate analyses to fungus comb of different ages and degrees of maturation. We found evidence that lignin degradation took place progressively in the fungus comb. In vitro digestibility of cellulose in old fungus comb, on which the termites feed, was approximately 3-fold higher than that in the fresh part. These results confirm the 'lignin degradation hypothesis' that the role of the mutualistic fungi is lo degrade lignin and enhance the digestibility of cellulose for the termites, suggesting the ability of the termite-fungus association to make extremely efficient use of plant material. (C) 2000 Elsevier Science Ltd. All rights reserved.</t>
  </si>
  <si>
    <t>2000-05</t>
  </si>
  <si>
    <t>653-658</t>
  </si>
  <si>
    <t>WOS:000086956900009</t>
  </si>
  <si>
    <t>NMR; ORIGIN; lignin degradation; NOT USEFUL; No digital NMR; cellulose digestibility; CELLULOSE DIGESTION; ENZYMES; fungus-growing termite; Macrotermes gilvus; NATALENSIS; Termitomyces sp.</t>
  </si>
  <si>
    <t>sp.; Lignin degradation; Cellulose digestibility; Fungus-growing termite</t>
  </si>
  <si>
    <t>EY5FB7M9</t>
  </si>
  <si>
    <t>Webster, EA; Chudek, JA; Hopkins, DW</t>
  </si>
  <si>
    <t>We investigated the effect of lime addition to an upland organic soil on the decomposition of Lolium perenne leaves and isolated fractions of L. perenne leaves in a laboratory experiment lasting 75 d. The L. perenne plants were grown in a (CO2)-C-13-enriched environment and some leaf material was pretreated with ethanol and detergent in order to remove some cell contents and soluble material. The ethanol- and detergent-treated leaves had less alkyl-C, as seen by solid-state C-13 nuclear magnetic spectroscopy (NMR), and a greater proportion of cellulose and hemicellulose than the untreated leaves. Solid-state C-13 NMP spectroscopy and scanning electron microscopy (SEM) were used to follow aspects of the C transformations during decomposition. C mineralization was estimated from total CO2 production. The size and activity of the microbial community was greater in limed than in soils without lime, and microbial respiration was less in both soils amended with ethanol- and detergent-treated leaves compared to soils amended with untreated leaves. In both limed and unlimed soils, amendment with untreated leaves led to additional CO2 production within 7 d of addition. whereas amendment with treated leaves led to a smaller increase in CO2 production. The flush of CO2 production was attributed to decomposition of the more accessible and soluble plant components that, in the ethanol- and detergent-treated leaves, had been removed during the ethanol and detergent treatment. The C-13 NMR spectra recorded for plant material separated from soil 1 d after addition of ethanol- and detergent-treated leaves had larger alkyl-C (30 ppm) signals compared with spectra from untreated leaves. This was interpreted as representing an accumulation of residues from decomposition of plant structural components. (C) 2000 Elsevier Science Ltd. All rights reserved.</t>
  </si>
  <si>
    <t>2000-03</t>
  </si>
  <si>
    <t>301-314</t>
  </si>
  <si>
    <t>WOS:000085551800002</t>
  </si>
  <si>
    <t>ORGANIC-MATTER; STATE C-13 NMR; scanning electron microscopy; SPECTROSCOPY; BIOMASS; N-15; Digitized; C-13 solid-state NMR; GLUCOSE; Lolium perenne; PASTORAL AGRICULTURE</t>
  </si>
  <si>
    <t>Scanning electron microscopy; C solid-state NMR</t>
  </si>
  <si>
    <t>ADTCBI9Z</t>
  </si>
  <si>
    <t>Spaccini, R.; Piccolo, A.</t>
  </si>
  <si>
    <t>00218561 (ISSN)</t>
  </si>
  <si>
    <t>2303-2311</t>
  </si>
  <si>
    <t>lignin; Lignin; Soil; soil; Time Factors; Heat; TMAH; NOT USEFUL; time; nuclear magnetic resonance spectroscopy; Magnetic Resonance Spectroscopy; article; 13C-CPMAS-NMR; Compost maturity; Gas Chromatography-Mass Spectrometry; heat; mass fragmentography; Offline pyrolysis; Plant biomarkers</t>
  </si>
  <si>
    <t>TJLWFRR8</t>
  </si>
  <si>
    <t>Irbe, I.; Andersone, I.; Andersons, B.; Chirkova, J.</t>
  </si>
  <si>
    <t>09648305 (ISSN)</t>
  </si>
  <si>
    <t>37-45</t>
  </si>
  <si>
    <t>Fungi; biodegradation; wood; cell wall; Pinus sylvestris; fungus; NOT USEFUL; carbon nuclear magnetic resonance; nonhuman; chemical analysis; hydrophobicity; pine; article; Gloeophyllum trabeum; Postia placenta</t>
  </si>
  <si>
    <t>QTL7ZPEU</t>
  </si>
  <si>
    <t>Martı́nez, A. T; Almendros, G; González-Vila, F. J; Fründ, R</t>
  </si>
  <si>
    <t>Solid-state spectroscopic analysis of lignins from several Austral hardwoods</t>
  </si>
  <si>
    <t>Solid State Nuclear Magnetic Resonance</t>
  </si>
  <si>
    <t>10.1016/S0926-2040(99)00045-4</t>
  </si>
  <si>
    <t>https://www.sciencedirect.com/science/article/pii/S0926204099000454</t>
  </si>
  <si>
    <t>In order to gain information about lignin molecular characteristics with a direct bearing on the remarkable susceptibility of some Austral hardwoods to biological delignification, milled-wood lignins were isolated and analyzed by spectroscopic techniques in the solid state. Cross polarization and magic-angle spinning 13C nuclear magnetic resonance (13C CPMAS NMR) and Fourier-transform infrared (FTIR) spectra of the lignin preparations were obtained. The most diagnostic peaks were assigned and quantified as percentages of the total spectral area, and the differences observed discussed in terms of lignin composition. The spectral patterns obtained revealed that the woods from Gevuina avellana, Eucryphia cordifolia and Nothofagus dombeyii have lignin with high syringyl/guaiacyl ratio, as evidenced by relative areas of 13C NMR signals at 153 and 148 ppm, and FTIR bands at 1335 and 1275 cm−1. The presence of syringyl-rich lignins, characterized by lower redox potential and condensation degree than guaiacyl-rich lignins, could be a structural factor contributing to the ease of extensive delignification of these woods by white-rot fungi.</t>
  </si>
  <si>
    <t>41-48</t>
  </si>
  <si>
    <t>67 citations (Crossref) [2023-10-06]</t>
  </si>
  <si>
    <t>CPMAS NMR; FTIR; Lignin; Fungi; Biodegradation; Wood; Delignification; Syringyl/guaiacyl ratio</t>
  </si>
  <si>
    <t>UJVV635D</t>
  </si>
  <si>
    <t>Rumpel, C.; Kögel-Knabner, I.; Hüttl, R.F.</t>
  </si>
  <si>
    <t>161-168</t>
  </si>
  <si>
    <t>Publisher: Springer Netherlands</t>
  </si>
  <si>
    <t>organic matter; Soil organic matter; Lignite; humification; chronosequence; NOT USEFUL; Germany; 13C CPMAS NMR spectroscopy; 14C activity; coniferous forest; lignite; Mine soils; mine waste; mining; soil remediation; Wet chemical analyses</t>
  </si>
  <si>
    <t>EDPPGTB5</t>
  </si>
  <si>
    <t>Almendros, G.; Dorado, J.; González-Vila, F.J.; Blanco, M.J.; Lankes, U.</t>
  </si>
  <si>
    <t>793-804</t>
  </si>
  <si>
    <t>litter decomposition; Litter; Biodegradation; biodegradation; biomass; forest; Humification; tannin; Digitized; composting; nuclear magnetic resonance spectroscopy; Ilex; Pinus; Arctostaphylos; Calluna; Heather; Oak; Pine; plant residue; protein stability</t>
  </si>
  <si>
    <t>3WMH4B7L</t>
  </si>
  <si>
    <t>Knicker, H; Saggar, S; Bäumler, R; McIntosh, PD; Kögel-Knabner, I</t>
  </si>
  <si>
    <t>BIOLOGY AND FERTILITY OF SOILS</t>
  </si>
  <si>
    <t>0178-2762</t>
  </si>
  <si>
    <t>https://doi.org/10.1007/s003740000234</t>
  </si>
  <si>
    <t>To study the effect of Hieracium pilosella L. invasion on the transformations of soil organic matter of New Zealand tussock grassland soils (Ustochrepts), plant material and soils underneath Hierucium, the surrounding halo, and the adjacent herbfield (depleted tussock grassland) were examined for their chemical composition. An attempt was made to reveal possible changes in chemical composition of the soil organic matter,induced by H. pilosella invasion. Small differences were detected by solid-state C-13 nuclear magnetic resonance (NMR) spectroscopy in the composition of the plant and soil materials from these zones. Most of the differences in soil organic matter occurred due to differences in the amount and quality of plant-residue inputs, Comparable amounts of phenolic C were detected in the solid-state C-13 NMR spectra of H. pilosella and herbfield vegetation, while alkaline CuO oxidation yielded considerable lower lignin oxidation products for H. pilosella. A slightly higher proportion of these compounds in H. pilosella soil revealed an accumulation and a low degradation rate of lignin compounds under H. pilosella. The HCl hydrolysis and solid-state N-15 NMR spectroscopy showed similar chemical compositions of the N fractions of the three different soils. The absence of N-15 NMR Signal intensity assignable to aniline derivatives or aromatic heterocyclic N indicates that the condensation of phenolic compounds with N groups plays a minor role in N sequestration in these soils.</t>
  </si>
  <si>
    <t>2000-11</t>
  </si>
  <si>
    <t>194-201</t>
  </si>
  <si>
    <t>WOS:000165620100003</t>
  </si>
  <si>
    <t>SUBSTANCES; NUCLEAR-MAGNETIC-RESONANCE; lignin; LIGNIN; FRACTIONS; SPECTROSCOPY; C-13; CHROMATOGRAPHY; LITTER; MAGIC-ANGLE; Digitized; OXIDE OXIDATION-PRODUCTS; carbon-13 nuclear magnetic resonance; nitrogen-15 nuclear magnetic resonance; organic nitrogen; phenols</t>
  </si>
  <si>
    <t>ZKBKW7DQ</t>
  </si>
  <si>
    <t>Lorenz, K.; Preston, C.M.; Raspe, S.; Morrison, I.K.; Feger, K.H.</t>
  </si>
  <si>
    <t>779-792</t>
  </si>
  <si>
    <t>litter decomposition; Litter decomposition; lignin; decomposition; enzyme activity; litter; Norway spruce; Picea abies; tannin; catalase; 13C CPMAS NMR; Condensed tannins; NOT USEFUL; forest ecosystem; Germany; Canada; carbon nitrogen ratio; nuclear magnetic resonance spectroscopy; Picea mariana; carbon 13; humus; coniferous forest; Black spruce; canada; Catalase; earthworm; Forest floor; germany</t>
  </si>
  <si>
    <t>C CPMAS NMR</t>
  </si>
  <si>
    <t>FS8RSTB3</t>
  </si>
  <si>
    <t>Parfitt, R.L.; Newman, R.H.</t>
  </si>
  <si>
    <t>273-278</t>
  </si>
  <si>
    <t>Cellulose; Lignin; Litter; nuclear magnetic resonance; decomposition; Nitrogen; litter; NOT USEFUL; Pinus radiata; plantation; Tannins</t>
  </si>
  <si>
    <t>lignin; nitrogen; cellulose; tannins</t>
  </si>
  <si>
    <t>M9AJHHLT</t>
  </si>
  <si>
    <t>Preston, Caroline M; Trofymow, JA (Tony); Working Group, the Canadian Intersite Decomposition Experiment</t>
  </si>
  <si>
    <t>https://cdnsciencepub.com/doi/10.1139/b00-101</t>
  </si>
  <si>
    <t>2000-10</t>
  </si>
  <si>
    <t>1269-1287</t>
  </si>
  <si>
    <t>cdnsciencepub.com (Atypon)</t>
  </si>
  <si>
    <t>64 citations (Crossref) [2023-10-06] Publisher: NRC Research Press</t>
  </si>
  <si>
    <t>JI6DXJ4F</t>
  </si>
  <si>
    <t>19-27</t>
  </si>
  <si>
    <t>DYNAMICS; NITROGEN; CARBON; FRACTIONS; carbon; PARTICLE-SIZE; PINE; Mediterranean-type ecosystems; No Proximate; 4 DECADES; ACCELERATOR MASS-SPECTROMETRY; AMS radiocarbon measurements; OAK; San Dimes experimental forest; soil fractions; TOSS CPMAS C-13 NMR spectroscopy</t>
  </si>
  <si>
    <t>GXBMYVVU</t>
  </si>
  <si>
    <t>Spaccini, R.; Piccolo, A.; Haberhauer, G.; Gerzabek, M. H.</t>
  </si>
  <si>
    <t>10.1111/j.1365-2389.2000.00341.x</t>
  </si>
  <si>
    <t>https://onlinelibrary.wiley.com/doi/abs/10.1111/j.1365-2389.2000.00341.x</t>
  </si>
  <si>
    <t>The dynamics of incorporation of fresh organic residues into the various fractions of soil organic matter have yet to be clarified in terms of chemical structures and mechanisms involved. We studied by 13C-dilution analysis and CPMAS-13C-NMR spectroscopy the distribution of organic carbon from mixed or mulched maize residues into specific defined fractions such as carbohydrates and humic fractions isolated by selective extractants in a year-long incubation of three European soils. The contents of carbohydrates in soil particle size fractions and relative δ13C values showed no retention of carbohydrates from maize but rather decomposition of those from native organic matter in the soil. By contrast, CPMAS-13C-NMR spectra of humic (HA) and fulvic acids (FA) extracted by alkaline solution generally indicated the transfer of maize C (mostly carbohydrates and peptides) into humic materials, whereas spectra of organic matter extracted with an acetone solution (HE) indicated solubilization of an aliphatic-rich, hydrophobic fraction that seemed not to contain any C from maize. The abundance of 13C showed that all humic fractions behaved as a sink for C from maize residues but the FA fraction was related to the turnover of fresh organic matter more than the HA. Removal of hydrophobic components from incubated soils by acetone solution allowed a subsequent extraction of HA and, especially, FA still containing much C from maize. The combination of isotopic measurements and NMR spectra indicated that while hydrophilic compounds from maize were retained in HA and FA, hydrophobic components in the HE fraction had chemical features similar to those of humin. Our results show that the organic compounds released in soils by mineralization of fresh plant residues are stored mainly in the hydrophilic fraction of humic substances which are, in turn, stabilized against microbial degradation by the most hydrophobic humic matter. Our findings suggest that native soil humic substances contribute to the accumulation of new organic matter in soils.</t>
  </si>
  <si>
    <t>583-594</t>
  </si>
  <si>
    <t>Wiley Online Library</t>
  </si>
  <si>
    <t>_eprint: https://onlinelibrary.wiley.com/doi/pdf/10.1111/j.1365-2389.2000.00341.x</t>
  </si>
  <si>
    <t>9L5CJEYS</t>
  </si>
  <si>
    <t>Gélinas, Yves; Baldock, Jeff A.; Hedges, John I.</t>
  </si>
  <si>
    <t>Demineralization of marine and freshwater sediments for CP/MAS 13C NMR analysis</t>
  </si>
  <si>
    <t>10.1016/S0146-6380(01)00018-3</t>
  </si>
  <si>
    <t>https://www.sciencedirect.com/science/article/pii/S0146638001000183</t>
  </si>
  <si>
    <t>A method was developed to demineralize sediment trap material and marine sediments containing labile organic matter (OM), in preparation for cross polarization and magic angle spinning (CP/MAS) solid-state 13C NMR analysis. Carbonate and silicate minerals were dissolved with HCl and a mixture of dilute HCl/HF, respectively. Demineralization kinetics were assessed for a range of freshwater and marine sediments, as well as pure mineral and organic samples. For samples with a very low organic carbon (OC) concentration (&lt;1 wt.%) and samples containing a large fraction of acid-soluble OC, the organic molecules solubilized during the dissolution of the mineral fraction were recovered by freeze-drying the supernatants following (i) removal of dissolved calcium and residual HF by CaF2 precipitation, (ii) removal of the dissolved paramagnetic metals by sulfide precipitation, and (iii) desalting using ion retardation chromatography. When applied to a wide range of freshwater and marine particles, demineralization resulted in OC enrichment factors that varied between 2.2 and 20.8, with losses representing less than 20.5% of the initial OC content. X-ray diffraction and fluorescence analysis of the natural and demineralized samples showed that minerals and paramagnetic metals were effectively removed. While molecular fractionation might be substantial when the mineral constituents were dissolved with HCl and HF, the small changes (&lt;11%) in the (C/N)a and (H/C)a ratios when the acid-soluble organic matter was recovered suggest that the molecular composition of the organic fraction was not appreciably altered. In combination with CP/MAS 13C NMR spectroscopy, this demineralization method allows comprehensive elucidation of the chemical structure of total OC, especially in samples with very low OC concentrations and/or with a significant fraction of chemically labile organic compounds.</t>
  </si>
  <si>
    <t>677-693</t>
  </si>
  <si>
    <t>106 citations (Crossref) [2023-10-06]</t>
  </si>
  <si>
    <t>Sediment; CP/MAS C NMR; Demineralization; Sedimentary organic matter</t>
  </si>
  <si>
    <t>TNSF86Y3</t>
  </si>
  <si>
    <t>Gélinas, Yves; Baldock, Jeffrey A.; Hedges, John I.</t>
  </si>
  <si>
    <t>Organic Carbon Composition of Marine Sediments: Effect of Oxygen Exposure on Oil Generation Potential</t>
  </si>
  <si>
    <t>10.1126/science.1062363</t>
  </si>
  <si>
    <t>https://www.science.org/doi/full/10.1126/science.1062363</t>
  </si>
  <si>
    <t>Anaerobic sedimentary conditions have traditionally been linked to the generation of the source rocks for petroleum formation. However, the influence of sedimentary redox conditions on the composition of freshly deposited organic matter (OM) is not clear. We assessed the effect of in situ exposure time to oxic conditions on the composition of OM accumulating in different coastal and deep-sea sediments using solid-state 13C nuclear magnetic resonance (NMR). 13C NMR spectra were resolved into mixtures of model components to distinguish between alkyl carbon present in protein and nonprotein structures. There is an inverse relation between the length of exposure to oxic conditions and the relative abundance of nonprotein alkyl (alkylNP) carbon, whose concentration is two orders of magnitude higher in coastal sediments with short exposure times than in deep-sea sediments with long exposure times. All alkylNP-rich samples contain a physically separate polymethylene component similar in composition to algaenans and kerogens in type I oil shales. The duration of exposure to oxic conditions appears to directly influence the quality and oil generation potential of OM in marine shales.</t>
  </si>
  <si>
    <t>145-148</t>
  </si>
  <si>
    <t>Organic Carbon Composition of Marine Sediments</t>
  </si>
  <si>
    <t>59 citations (Crossref) [2023-10-06] Publisher: American Association for the Advancement of Science</t>
  </si>
  <si>
    <t>63VHWXBH</t>
  </si>
  <si>
    <t>Veeken, A.H.M.; Adani, F.; Nierop, K.G.J.; De Jager, P.A.; Hamelers, H.V.M.</t>
  </si>
  <si>
    <t>https://www.scopus.com/inward/record.uri?eid=2-s2.0-0034837617&amp;doi=10.2134%2fjeq2001.3051675x&amp;partnerID=40&amp;md5=3d8be15dafa1fa0f311acc405b5f0d69</t>
  </si>
  <si>
    <t>Pig (Sus scrofa) feces, separately collected and amended with wheat straw, was composted in a tunnel reactor connected with a cooler. The composting process was monitored for 4 wk and the degradation of organic matter was studied by two chemical extraction methods, 13C cross polarization magic angle spinning (CPMAS) nuclear magnetic resonance (NMR) and pyrolysis gas chromatography-mass spectrometry (GC-MS). Wet-chemical extraction methods were not adequate to study the degradation of specific organic compounds as the extraction reagents did not give selective separation of hemicellulose, cellulose, proteins, and lignins. A new method was proposed to calculate the contribution of four biomacromolecules (aliphatics, proteins, polysaccharides, and lignin) from the 13C CPMAS NMR spectrum. Pyrolysis GC-MS allowed identification of the composition of the biomacromolecules. The biomacromolecules showed different rates of degradation during composting. High initial degradation rates of aliphatics, hemicellulose, and proteins were observed, where aliphatics were completely degraded and hemicellulose and proteins were partly recalcitrant during the four weeks of composting. The degradation rate of cellulose was much lower and degradation was not completed within the four weeks of composting. Lignin was not degraded during the thermophilic stage of composting but started to degrade slowly during the mesophilic stage. A combination of 13C CPMAS NMR and pyrolysis GC-MS gave good qualitative and semi-quantitative assessments of the degradation of biomacromolecules during composting.</t>
  </si>
  <si>
    <t>1675-1684</t>
  </si>
  <si>
    <t>Publisher: ASA/CSSA/SSSA</t>
  </si>
  <si>
    <t>Cellulose; Lignin; Extraction; wheat; Composting; Mass spectrometry; Macromolecules; Pyrolysis; Digitized; Gas chromatography; composting; nuclear magnetic resonance spectroscopy; Degradation; article; gas chromatography; Agricultural products; chemical procedures; feces; Polarization; Separation; Sus scrofa; swine; Tunnel reactors; waste management</t>
  </si>
  <si>
    <t>IAE5QFJN</t>
  </si>
  <si>
    <t>Filley, T.R.; Cody, G.D.; Goodell, B.; Jellison, J.; Noser, C.; Ostrofsky, A.</t>
  </si>
  <si>
    <t>111-124</t>
  </si>
  <si>
    <t>lignin; Decomposition; Lignin; Nuclear magnetic resonance; decomposition; carbon; Fungi; biodegradation; oxidation; wood; forest floor; fungus; NOT USEFUL; carbon 13; plant residue; 1,4 benzoquinone; brown rot; catechol; chemical reaction kinetics; concentration (parameters); demethylation; Demethylation; glycerol; plant metabolism; plant tissue; polysaccharide; Polysaccharides; time series analysis</t>
  </si>
  <si>
    <t>SC3CALLV</t>
  </si>
  <si>
    <t>Mathers, N.J.; Xu, Z.; Blumfield, T.J.; Berners-Price, S.J.; Saffigna, P.G.</t>
  </si>
  <si>
    <t>03781127 (ISSN)</t>
  </si>
  <si>
    <t>467-488</t>
  </si>
  <si>
    <t>soil organic matter; Nuclear magnetic resonance; nuclear magnetic resonance; carbon; Vegetation; Nuclear magnetic resonance spectroscopy; Australia; No Proximate; Magic angle spinning; plantation; Cross-polarisation; harvesting; Harvesting; Hoop pine; Organic Materials; Organic minerals; Soil mechanics; temporal NMR</t>
  </si>
  <si>
    <t>6HBGRXGJ</t>
  </si>
  <si>
    <t>Chabbi, A.; Rumpel, C.</t>
  </si>
  <si>
    <t>1161-1169</t>
  </si>
  <si>
    <t>organic matter; Litterbags; decomposition; Rhizosphere; Soils; Oxidation; Lignin decomposition; Sediments; NOT USEFUL; Plants (botany); 13C CPMAS NMR spectroscopy; Tissue; mine waste; Acidic mining; Acidic mining lakes; Copper oxides; Fraxinus; Juncus; Juncus bulbosus; lake; Lakes; pioneer species; Plant tissues; sediment pollution</t>
  </si>
  <si>
    <t>XJWIC37S</t>
  </si>
  <si>
    <t>Vignon, MR; Heux, L; Malainine, ME; Mahrouz, M</t>
  </si>
  <si>
    <t>CARBOHYDRATE RESEARCH</t>
  </si>
  <si>
    <t>0008-6215</t>
  </si>
  <si>
    <t>The ultrastructure of the spines decorating the cladodes of the cactus Opuntia ficus-indica was investigated by optical microscopy, scanning and transmission electron microscopy, wide angle X-ray, and solid state C-13 NMR analyses. Each spine consisted of a compact parallel arrangement of slender cellulosic fibers (0.4 mm. in length and 6-10 mum in diameter) with small lumens. The fibers were disencrusted by alkali and sodium chlorite bleaching, yielding a remarkable arabinan-cellulose (1:1) product. X-ray fiber diagrams of the spines before and after purification confirmed the presence of crystalline cellulose domains with molecular axis parallel to the spine axis. CP-MAS C-13 T1 NMR data showed a strong interaction at a nanometric level of a fraction of the arabinan and the cellulose crystalline domains. By sequential hydrothermal extractions, followed by a trifluoroacetic acid treatment, a relatively pure cellulose was isolated while the extracted fibers became fibrillated into slender microfibrils having no more than 4-6 nm diameter. The hydrothermal extract yielded the alpha-L-arabinofuranan consisting of a chain of (1--&gt;5)-linked L-arabinosyl residues with branching either at C-2 or C-3 or at both C-2 and C-3. Taken together, these observations suggest that the bulk of the spine fibers consists of an intimate composite of cellulose microfibrils embedded in an arabinan matrix. (C) 2003 Elsevier Ltd. All rights reserved.</t>
  </si>
  <si>
    <t>123-131</t>
  </si>
  <si>
    <t>WOS:000187803900013</t>
  </si>
  <si>
    <t>C-13-NMR; HYDROLYSIS; cellulose; POLYSACCHARIDES; FIBERS; microscopy; MAS NMR; NOT USEFUL; arabinan; ARABINOGALACTAN; C-13 CP-MAS NMR; cactus spine; HAIRY FRAGMENTS; Opuntia ficus-indica; SIDE-CHAINS; STRUCTURAL FEATURES; SUGAR-BEET PECTINS; ultrastructure</t>
  </si>
  <si>
    <t>Cellulose; Microscopy; Arabinan; C CP-MAS NMR; Cactus spine; Ultrastructure</t>
  </si>
  <si>
    <t>LGRKBV6J</t>
  </si>
  <si>
    <t>Nogueira, M.C.J.A.; Tavares, M.I.B.; Nogueira, J.D.S.</t>
  </si>
  <si>
    <t>00323861 (ISSN)</t>
  </si>
  <si>
    <t>1217-1222</t>
  </si>
  <si>
    <t>Publisher: Elsevier BV</t>
  </si>
  <si>
    <t>Nuclear magnetic resonance; cellulose; wood; 13C NMR; chemical composition; NOT USEFUL; carbon nuclear magnetic resonance; nonhuman; chemical analysis; controlled study; article; Wood; Cells; Civil construction; Fibers; Hymenolobium paetrum; molecular dynamics; Molecular dynamics; physical chemistry; Polymers</t>
  </si>
  <si>
    <t>QRAR634E</t>
  </si>
  <si>
    <t>Kögel-Knabner, Ingrid</t>
  </si>
  <si>
    <t>The macromolecular organic composition of plant and microbial residues as inputs to soil organic matter</t>
  </si>
  <si>
    <t>10.1016/S0038-0717(01)00158-4</t>
  </si>
  <si>
    <t>https://www.sciencedirect.com/science/article/pii/S0038071701001584</t>
  </si>
  <si>
    <t>Plant litter and the microbial biomass are the major parent materials for soil organic matter (SOM) formation. Plant litter is composed of complex mixtures of organic components, mainly polysaccharides and lignin, but also aliphatic biopolymers and tannins. The composition and relative abundance of these components vary widely among plant species and tissue type. Whereas some components, such as lignin, are exclusively found in plant residues, specific products are formed by microorganisms, e.g. amino sugars. A wide variety of chemical methods is available for characterizing the chemical composition of these materials, especially the chemolytic methods, which determine individual degradation products and solid-state 13C NMR spectroscopy, that gives an overview of the total organic chemical composition of the litter material. With the development of these techniques, an increasing number of studies are being carried out to investigate the changes during decay and the formation of humic substances. An overview is given on the amount of litter input, the proportion of various plant parts and their distribution (below-ground/above-ground), as well as the relative proportion of the different plant tissues. Major emphasis is on the organic chemical composition of the parent material for SOM formation and thus this paper provides information that will help to identify the changes occurring during biodegradation of plant litter in soils.</t>
  </si>
  <si>
    <t>139-162</t>
  </si>
  <si>
    <t>1345 citations (Crossref) [2023-10-06]</t>
  </si>
  <si>
    <t>No Proximate</t>
  </si>
  <si>
    <t>Lignin; Litter; Soil organic matter; Nuclear magnetic resonance; Plant residues; Lipids; Polysaccharides; Biopolymers; Microbial residues</t>
  </si>
  <si>
    <t>8KPDQKR8</t>
  </si>
  <si>
    <t>2002-05</t>
  </si>
  <si>
    <t>109-141</t>
  </si>
  <si>
    <t>lignin; MINERALIZATION; WHEAT-STRAW; decomposition; carbohydrates; RESIDUE; CELLULOSE; INCUBATION; N-15; DETERMINING QUANTITATION; C-13 NMR-SPECTRA; labile C; labile N; LIGNIN DEGRADATION; polyphenolics; recalcitrant C; recalcitrant N; soil depth; TRANSFORMATIONS; NOT USEFUL</t>
  </si>
  <si>
    <t>AV5N56AR</t>
  </si>
  <si>
    <t>Rumpel, C.; Kögel-Knabner, I.; Bruhn, F.</t>
  </si>
  <si>
    <t>Vertical distribution, age, and chemical composition of organic carbon in two forest soils of different pedogenesis</t>
  </si>
  <si>
    <t>https://www.scopus.com/inward/record.uri?eid=2-s2.0-0036028563&amp;doi=10.1016%2fS0146-6380%2802%2900088-8&amp;partnerID=40&amp;md5=d61008ab9d7c390b79955740e9d612be</t>
  </si>
  <si>
    <t>Recent carbon inventories have shown that significant amounts of soil organic matter (SOM), even though at low concentrations, can be stored in the subsoil (B and C horizons). Its quantity, turnover and chemical composition are largely unknown. The objective of the present study was to analyse the organic matter in the mineral horizons of two forest soils with different pedogenetic history and to assess the quantity, turnover and chemical composition of SaM stored in the subsoil compared to the topsoil (A horizon and litter layers). Samples were taken from a Dystric Cambisol under beech and a Haplic Podzol under spruce forest down to a depth of 140 and 80 cm, respectively. They were analysed for elemental composition, carbon storage and chemical structure of SOM by 13C CPMAS NMR spectroscopy, radiocarbon age by accelerator mass spectrometry and plant derived phenols as well as hydroxyalkanoic acids by CuO oxidation. Special attention was drawn to the contribution of phenols and hydroxyalkanoic acids, because they are major contributors of root litter. Up to 75% of the organic carbon present in the mineral soil of the two profiles was found below the A horizon. Radiocarbon measurements showed that the organic carbon in the subsoil had an apparent age of several thousand years. The structural analyses indicated a similar chemical composition of the organic matter present in the litter layers of both soils. In the mineral soils, the chemical composition of the SOM differed according to the pedogenetic processes operating at the two sites. A high contribution of alkyl carbon was recorded in the B horizons of the Dystric Cambisol which may be partly explained by the contribution of hydroxy-alkanoic acids which are preserved preferentially in this soil compared to phenols. In the Haplic Podzol, spectra of the B horizons indicate a higher contribution of O-alkyl and carboxylic carbon due to carbon leaching during podzolisation. In the C horizons of both soils, most of the organic carbon was mobilised after demineralisation by treatment with 10% hydrofluouric acid (HF) and may therefore be adsorbed to the soil minerals. Our data indicated that there is, apart from root litter, a strong influence of soil-forming processes on the composition of organic carbon in subsoils. © 2002 Elsevier Science Ltd. All rights reserved.</t>
  </si>
  <si>
    <t>1131-1142</t>
  </si>
  <si>
    <t>soil organic matter; Carbon; Subsoils; Soils; Mass spectrometry; organic carbon; chemical composition; Nuclear magnetic resonance spectroscopy; Phenols; NOT USEFUL; forest soil; Inorganic acids; pedogenesis</t>
  </si>
  <si>
    <t>E8HS79SF</t>
  </si>
  <si>
    <t>Kraus, T.E.C.; Yu, Z.; Preston, C.M.; Dahlgren, R.A.; Zasoski, R.J.</t>
  </si>
  <si>
    <t>00980331 (ISSN)</t>
  </si>
  <si>
    <t>https://www.scopus.com/inward/record.uri?eid=2-s2.0-0037359142&amp;doi=10.1023%2fA%3a1022876804925&amp;partnerID=40&amp;md5=3243998218f6ed541431511cc04838d6</t>
  </si>
  <si>
    <t>703-730</t>
  </si>
  <si>
    <t>J. Chem. Ecol.</t>
  </si>
  <si>
    <t>Chemical structure; decomposition; Ecosystem; Animals; leaf litter; ecosystem; forest; nutrient cycling; Nutrient cycling; 13C NMR; precipitation; tannin; chemical structure; No Proximate; carbon nuclear magnetic resonance; nonhuman; Trees; Plant Leaves; Magnetic Resonance Spectroscopy; Plant Proteins; article; plant growth; Tannins; Acid butanol; Astringency; butanol; chemical ecology; chemical reaction; foliage; Folin-Ciocalteu; herbivory; Phenolics; Polyphenols; Precipitation; protein; stereochemistry; Structure-Activity Relationship; tannin derivative; United States; vanillin; Vanillin</t>
  </si>
  <si>
    <t>FX5VKNWK</t>
  </si>
  <si>
    <t>Vane, Christopher H.; Drage, Trevor C.; Snape, Colin E.</t>
  </si>
  <si>
    <t>Biodegradation of Oak (Quercus alba) Wood during Growth of the Shiitake Mushroom (Lentinula edodes):  A Molecular Approach</t>
  </si>
  <si>
    <t>10.1021/jf020932h</t>
  </si>
  <si>
    <t>https://doi.org/10.1021/jf020932h</t>
  </si>
  <si>
    <t>The chemical transformations that occur during growth of the shiitake mushroom (Lentinula edodes) on oak (Quercus alba) were investigated to improve mushroom cultivation and utilization of the spent substrate. Oak logs were decayed by L. edodes over 8 years, during which time they were sampled at six intervals (30, 40, 66, 76, 77, and 101 months). Fresh and decayed oak samples were analyzed using solid-state 13C NMR and pyrolysis−gas chromatography−mass spectrometry as well as off-line thermochemolysis with tetramethylammonium hydroxide. Degraded oak exhibited lower carbon contents and increased oxygen content compared to the control. Solid-state 13C NMR analysis revealed that polysaccharides were the major component of both fresh and decayed oak but that L. edodes mediated the preferential loss of cellulose and xylans as compared to lignin, which remained in an altered form. Several trends point toward the degradation of lignin, including a decrease in the proportion of syringyl units as compared to guaiacyl units and a reduction in side-chain length. An increase in guaiacyl and syringyl acid-to-aldehyde ratios occurred with growth, which suggested that the fungus had caused oxidation of Cα−Cβ bonds. The overall effect of L. edodes on oak is similar to that of many white-rot fungi, which simultaneously degrade all cell wall components. Keywords: Lignin; polysaccharide; degradation; shiitake mushroom; Lentinula edodes; thermochemolysis, pyrolysis; solid-state 13C NMR; Quercus alba; oak</t>
  </si>
  <si>
    <t>947-956</t>
  </si>
  <si>
    <t>Biodegradation of Oak (Quercus alba) Wood during Growth of the Shiitake Mushroom (Lentinula edodes)</t>
  </si>
  <si>
    <t>47 citations (Crossref) [2023-10-06] Publisher: American Chemical Society</t>
  </si>
  <si>
    <t>XSWW4SDK</t>
  </si>
  <si>
    <t>Blumfield, T.J.; Xu, Z.; Mathers, N.J.; Saffigna, P.G.</t>
  </si>
  <si>
    <t>03615995 (ISSN)</t>
  </si>
  <si>
    <t>https://www.scopus.com/inward/record.uri?eid=2-s2.0-4544289025&amp;doi=10.2136%2fsssaj2004.1751&amp;partnerID=40&amp;md5=556d5a24570cf1f09585d91eca2c9fdb</t>
  </si>
  <si>
    <t>1751-1761</t>
  </si>
  <si>
    <t>Publisher: Soil Science Society of America</t>
  </si>
  <si>
    <t>Decomposition; decomposition; nitrogen; Soils; Vegetation; Carbohydrates; Forestry; soil fertility; Nuclear magnetic resonance spectroscopy; Australia; No Proximate; Araucaria; Araucaria cunninghamii; Australasia; crop residue; Foliage decomposition; Soil fertility</t>
  </si>
  <si>
    <t>LSTG65NN</t>
  </si>
  <si>
    <t>Ganjegunte, G.K.; Condron, L.M.; Clinton, P.W.; Davis, M.R.; Mahieu, N.</t>
  </si>
  <si>
    <t>10.1016/S0378-1127(03)00332-3</t>
  </si>
  <si>
    <t>https://www.scopus.com/inward/record.uri?eid=2-s2.0-0347950028&amp;doi=10.1016%2fS0378-1127%2803%2900332-3&amp;partnerID=40&amp;md5=43589bf5243d48fa157bbee58470ff39</t>
  </si>
  <si>
    <t>The dynamics of decomposition of thinning slash and nutrient release were studied in a radiata pine (Pinus radiata D Don) plantation forest in New Zealand. This study examined decomposition of coarse woody debris (CWD) components (log-wood, log-bark, and side branches) originating from stands thinned between 1 and 13 years previously. Changes in component density were used to estimate the decay rates. Both chemical analyses and 13C nuclear magnetic resonance (NMR) spectroscopy were conducted to investigate relationships between decomposition and chemical composition. The rate of decomposition was the fastest for log-wood followed by log-bark, which in turn decomposed faster than side-branch material. After 13 years, log-wood, log-bark and side branches lost 59, 55 and 24% of their initial mass, respectively. Single exponential model analysis indicated that the half-life of total thinning slash (sum of log-wood, log-bark and side branches) was 13.25 years. Proximate analyses showed that the faster rate of decomposition of log-wood was mainly due to greater carbohydrate concentration, while greater concentrations of polyphenol and lignin were responsible for the slower decomposition rate of log-bark. The slow rate of decomposition of side branches was due to unfavorable micro-climate (most of the side branches were not in contact with soil even after 9 years of decomposition) as well as greater lignin and polyphenol concentrations. Carbon-13 NMR analysis revealed that during decomposition the relative proportions of O-alkyl and acetal C, which represent carbohydrates, decreased while N-alkyl, aromatic, and phenolic C, which represent tannins and acid insoluble compounds including lignin, increased in all thinning slash components. Net release of nutrients (N, P, K, Ca and Mg) occurred during thinning slash decomposition, in contrast to earlier studies, although the concentrations of most nutrients increased with time. Nutrient release was attributed to the nature of the thinning slash materials and the high proportion of bark material in particular. Although there was a net release, the rate of release of C and the majority of nutrients from thinning slash was slow making it an important C sink and long-term source of nutrients. © 2003 Elsevier B.V. All rights reserved.</t>
  </si>
  <si>
    <t>197-211</t>
  </si>
  <si>
    <t>Decomposition; Lignin; Nutrients; Wood density; decomposition; Composition; Litter quality; Carbohydrates; nutrient dynamics; Forestry; 13C NMR; Nuclear magnetic resonance spectroscopy; Digitized; carbon isotope; forest soil; Wood; Pinus radiata; Australasia; Bark; coarse woody debris; Coarse woody debris; Coarse woody debris (CWD); Concentration (process); New Zealand; plantation forestry; Plantations; silviculture; thinning; Thinning slash</t>
  </si>
  <si>
    <t>NMR</t>
  </si>
  <si>
    <t>Q3LKNNBG</t>
  </si>
  <si>
    <t>Hatcher, Patrick G.</t>
  </si>
  <si>
    <t>The CHNs of organic geochemistry: characterization of molecularly uncharacterized non-living organic matter</t>
  </si>
  <si>
    <t>0304-4203</t>
  </si>
  <si>
    <t>10.1016/j.marchem.2004.06.014</t>
  </si>
  <si>
    <t>https://www.sciencedirect.com/science/article/pii/S0304420304001902</t>
  </si>
  <si>
    <t>The CHNs of organic geochemistry</t>
  </si>
  <si>
    <t>New Approaches in Marine Organic Biogeochemistry: A Tribute to the Life and Science of John I. Hedges</t>
  </si>
  <si>
    <t>9 citations (Crossref) [2023-10-06]</t>
  </si>
  <si>
    <t>CHN; MUC; Organic geochemistry</t>
  </si>
  <si>
    <t>CXQCCYIH</t>
  </si>
  <si>
    <t>Sun, RunCang; Tomkinson, Jeremy</t>
  </si>
  <si>
    <t>0149-6395</t>
  </si>
  <si>
    <t>10.1081/SS-120027565</t>
  </si>
  <si>
    <t>https://doi.org/10.1081/SS-120027565</t>
  </si>
  <si>
    <t>Highly purified cellulose was separated from wheat straw by sequential treatments of dewaxed straw with 0.5‐M aqueous KOH at 35°C for 2.5 h under ultrasonic irradiation time of 0 to 35 min, 2% H2O2–0.2% TAED at pH 11.8 for 12 h at 48°C, and with 80% acetic acid–70% nitric acid (10/1, v/v) at 120°C for 15 min. The yield of crude cellulose preparations obtained by first two‐stage treatments ranged between 45.3% and 46.9% of the dry weight straw which contained 7.3 to 7.9% residual hemicelluloses and 3.3 to 3.7% residual lignin, and had molecular weights ranging from 269,960 and 258,280 g mol−1 determined by their viscosity, while the purified cellulose samples separated by a further treatment of the corresponding crude cellulose with 80% acetic acid–70% nitric acid, are relatively free of bound lignin (0.1 to 0.2%) and contained minor amounts of associated hemicelluloses (∼3%), but gave much lower molecular weights ranging between 42,300 and 44,650 g mol−1 estimated by GPC in DMAc/LiCl system indicating that the final step treatment with 80% acetic acid–70% nitric acid resulted in a noticeable degradation of the cellulose except for removal of residual hemicelluloses and lignin. However, there was no evidence of increased acid or aldehyde by oxidation in all the purified cellulosic preparations. Both crude and purified cellulose samples were characterized by FT‐IR and CP/MAS 13C‐NMR spectroscopy. The thermal stability of the purified cellulosic preparation was higher than that of the crude cellulosic sample.</t>
  </si>
  <si>
    <t>391-411</t>
  </si>
  <si>
    <t>Taylor and Francis+NEJM</t>
  </si>
  <si>
    <t>Publisher: Taylor &amp; Francis _eprint: https://doi.org/10.1081/SS-120027565</t>
  </si>
  <si>
    <t>Cellulose; TGA; DSC; Molecular weight; Wheat straw; CP/MAS 13C‐NMR; FT‐IR; Viscosity</t>
  </si>
  <si>
    <t>UAQXU23F</t>
  </si>
  <si>
    <t>Hannam, KD; Quideau, SA; Kishchuk, BE; Oh, SW; Wasylishen, RE</t>
  </si>
  <si>
    <t>CANADIAN JOURNAL OF FOREST RESEARCH</t>
  </si>
  <si>
    <t>0045-5067</t>
  </si>
  <si>
    <t>10.1139/X05-140</t>
  </si>
  <si>
    <t>Alterations in the chemical properties of the forest floor following clear-cut harvesting may have implications for forest productivity in boreal stands. We used proximate analysis, carbon-13 (C-13) isotopic determination, and cross- polarization, magic-angle spinning (CPMAS) C-13 nuclear magnetic resonance (NMR) spectroscopy to examine differences in the characteristics of the forest floors from uncut stands and clear-cut stands dominated by white spruce (Picea glauca (Moench) Voss; SPRUCE) and trembling aspen (Populus tremuloides Michx.; ASPEN) in northern Alberta. Proximate analysis revealed no difference in the chemical properties of forest floors from clear-cut and uncut stands in either stand type, but the acid-insoluble residue of forest floors from clear-cut ASPEN stands was enriched in C-13 compared with those from uncut ASPEN stands. CPMAS C-13 NMR spectroscopy revealed that forest floors from clearcuts were enriched in total aromatic C, particularly in ASPEN stands, and depleted in phenolic C, particularly in SPRUCE stands. These patterns indicate that forest floors from the clearcuts have become more humified, which may reflect stand-type differences in the amount of labile C available to the forest-floor microbial community and reductions in above- and below-ground inputs to the forest floor following clear-cutting in both stand types. Changes in the chemical properties of forest floors from clear-cut SPRUCE and ASPEN stands could exacerbate C limitation in these soils and alter patterns of nutrient cycling.</t>
  </si>
  <si>
    <t>2005-10</t>
  </si>
  <si>
    <t>2457-2468</t>
  </si>
  <si>
    <t>WOS:000233800900017</t>
  </si>
  <si>
    <t>NITROGEN; QUALITY; LITTER DECOMPOSITION; MATTER; SOIL; C-13 NMR; Digitized; DISSOLVED ORGANIC-CARBON; MAGNETIC-RESONANCE-SPECTROSCOPY; NATIONAL-PARK; RAPID METHOD</t>
  </si>
  <si>
    <t>HVIWF2N5</t>
  </si>
  <si>
    <t>Vane, C.H.; Drage, T.C.; Snape, C.E.; Stephenson, M.H.; Foster, C.</t>
  </si>
  <si>
    <t>Decomposition; Cellulose; Lignin; Thermochemolysis; Fungi; biodegradation; Mass spectrometry; Wood Decay; Ascomycota; 13C NMR; Nuclear magnetic resonance spectroscopy; TMAH; No Proximate; fungus; Decay (organic); Gas chromatography; Nuclear Magnetic Resonance; Tannin; Polysaccharides; Armeniaca; Ascomycete; Gas Chromatography; Hypocrea; Hypocrea sulphurea; Lignins; Prunus; Prunus armeniaca; Signal intensity; Soft-rot; Tetramethylammonium hydroxide (TMAH); Wood products</t>
  </si>
  <si>
    <t>E46YZ6A6</t>
  </si>
  <si>
    <t>Huang, Zhiqun; Xu, Zhihong; Boyd, Sue; Williams, David</t>
  </si>
  <si>
    <t>Chinese Science Bulletin</t>
  </si>
  <si>
    <t>1861-9541</t>
  </si>
  <si>
    <t>10.1007/BF03183654</t>
  </si>
  <si>
    <t>https://doi.org/10.1007/BF03183654</t>
  </si>
  <si>
    <t>Decomposition of stumps in successive rotation of Chinese fir (Cunninghamia lanceolata (Lamb.) Hook.) plantations was studied using a chronosequence approach. The results showed that decomposition rate constant of Chinese fir stump was 0.02695 as calculated from Olson’s model. The N content of stump increased during the first two-year decomposition. When the dead stump C/N ratio was 463.2 ± 27.3, the stumps started to release N. The pattern of P release was similar to that for N. However, K content of stumps showed a consistent declining trend over time during the whole decomposition.13C nuclear magnetic resonance spectroscopy with cross polarization and magic-angle spinning (13C CPMAS-NMR) was used to analyse organic carbon (C) components in decomposing stumps. The13C CPMAS-NMR spectra of stumps displayed that stump was dominated by cellulose and hemicellulose. The spectra also showed the accumulation of intensity in alkyl C, aromatic C, and carboxyl C spectral regions, which was expected as the labile cellulose and hemicellulose components inO-alkyl C spectral region were selectively decomposed first.</t>
  </si>
  <si>
    <t>2581-2586</t>
  </si>
  <si>
    <t>No Proximate; temporal NMR</t>
  </si>
  <si>
    <t>decomposition; 13C CPMAS-NMR; carbon pool; Cunninghamia lanceolata; stump; successive rotation</t>
  </si>
  <si>
    <t>H8IGMQ36</t>
  </si>
  <si>
    <t>Johnson, C.E.; Smernik, R.J.; Siccama, T.G.; Kiemle, D.K.; Xu, Z.; Vogt, D.J.</t>
  </si>
  <si>
    <t>1821-1831</t>
  </si>
  <si>
    <t>Can. J. For. Res.</t>
  </si>
  <si>
    <t>Publisher: National Research Council of Canada</t>
  </si>
  <si>
    <t>spectroscopy; Nuclear magnetic resonance; nuclear magnetic resonance; Biodiversity; No Proximate; phytochemistry; carbon isotope; Tissue; Nuclear Magnetic Resonance; Acer; Acer saccharum; Betula alleghaniensis; Fagus; Fagus grandifolia; Hardwoods; Magic-angle spinning; Natural organic matter; Plant Tissues; Saccharum hybrid cultivar; Softwoods; wood quality</t>
  </si>
  <si>
    <t>LNZQMXJ5</t>
  </si>
  <si>
    <t>Sanchez, F.G.</t>
  </si>
  <si>
    <t>https://www.scopus.com/inward/record.uri?eid=2-s2.0-21044436345&amp;doi=10.1007%2fs11104-004-1309-x&amp;partnerID=40&amp;md5=41350f5e088ee67a56927f9fac47ec7e</t>
  </si>
  <si>
    <t>Changes in carbon chemistry (i.e., carbon compound classes such as aromatics, phenolics, etc.) of loblolly pine (Pinus taeda L.) litter were examined during three years of decomposition under factorial combinations of irrigation and fertilization treatments. Cross polarization magic angle spinning 13C nuclear magnetic resonance revealed that total carbon and nutrient concentrations correlated strongly with carbohydrate and O-alkyl carbon concentrations but did not relate well with concentrations of lignin, aromatic and phenolic carbon, or with lignin-related decomposition indices. The best correlations to carbon and nutrient concentrations occurred with the C/N (R 2=0.86, P &gt; 0.0001) and alkyl/O-alkyl (R 2=0.75, P &gt; 0.0001) decomposition indices. In all situations, the carbon chemistry of the decomposing litter followed the general pattern of accumulation of alkyl and carbonyl carbon with a loss of O-alkyl and methoxy carbon. Only small variations in the aromatic and phenolic carbon concentrations were detected. Since lignin is composed primarily of aromatic and phenolic carbons, the observation that there were only small changes in the aromatic and phenolic carbons of the litter is consistent with the general stability of lignin in these ecosystems. Trends in carbon chemistry during decomposition suggested that fertilization accelerated the decomposition process by about 100% as compared with the control plots. Irrigation also accelerated the decomposition process but to a lower extent (about 62% greater than control plots). Initial litter quality, as defined by the litter C/N, did not have a significant effect on the carbon chemistry of the decomposing litter. This study demonstrated that the decomposition mechanisms were not altered by the treatments but there were important changes in the relative chemistry of the decomposing litter which impacted the rate of decomposition. © Springer 2004.</t>
  </si>
  <si>
    <t>113-122</t>
  </si>
  <si>
    <t>Litter decomposition; decomposition; nutrient cycling; litter; No Proximate; CPMAS 13C NMR; fertilizer application; irrigation; Loblolly pine; Pinus taeda</t>
  </si>
  <si>
    <t>GLL8DG2X</t>
  </si>
  <si>
    <t>Sannigrahi, Poulomi; Ingall, Ellery D.; Benner, Ronald</t>
  </si>
  <si>
    <t>Cycling of dissolved and particulate organic matter at station Aloha: Insights from 13C NMR spectroscopy coupled with elemental, isotopic and molecular analyses</t>
  </si>
  <si>
    <t>Deep Sea Research Part I: Oceanographic Research Papers</t>
  </si>
  <si>
    <t>0967-0637</t>
  </si>
  <si>
    <t>10.1016/j.dsr.2005.04.001</t>
  </si>
  <si>
    <t>https://www.sciencedirect.com/science/article/pii/S0967063705001019</t>
  </si>
  <si>
    <t>Compositions of ultrafiltered dissolved organic matter (UDOM) and ultrafiltered particulate organic matter (UPOM) were characterized in samples collected from a depth profile (20–4000m) in the North Pacific at Station Aloha. 13C Nuclear Magnetic Resonance (NMR) analyses together with δ13C values, carbon/nitrogen (C/N) ratios and molecular characterizations of UDOM and UPOM indicate different bulk chemical compositions and sources for these two size fractions. Carbohydrates and amino acids are the major biomolecules present in UDOM and UPOM. At all depths, UPOM had higher amino acid and lower carbohydrate contents compared to UDOM. UDOM and UPOM samples showed a decrease in the relative contribution of carbohydrates to the total organic carbon with increasing depth, whereas the contributions of lipids increased. Amino acids did not show any clear depth trends for UDOM, but decreased in UPOM. The compositional trends with depth indicate that selective degradation processes, which preferentially remineralize reactive biomolecules such as carbohydrates, affect UDOM and UPOM compositions in the water column. Molecular analyses of carbohydrates and amino acids characterized ∼9% of the C in UDOM and ∼28% of the C in UPOM. Although a relatively small proportion of the total C was characterizable with molecular analyses, the depth trends and the ratio of amino acids to carbohydrates in UPOM and UDOM were similar to those determined by 13C NMR. This suggests that the organic matter fraction characterized by molecular analyses is representative of the molecularly uncharacterized fraction of organic matter. It is postulated that the molecularly uncharacterized fraction is encapsulated or shielded by a hydrolysis-resistant matrix or the individual amino acid and sugar units have been altered to form a chemical entity unrecognizable by the molecular analyses.</t>
  </si>
  <si>
    <t>1429-1444</t>
  </si>
  <si>
    <t>Cycling of dissolved and particulate organic matter at station Aloha</t>
  </si>
  <si>
    <t>45 citations (Crossref) [2023-10-06]</t>
  </si>
  <si>
    <t>Particulate organic matter; Dissolved organic matter; C NMR spectroscopy; Marine organic matter; Station Aloha</t>
  </si>
  <si>
    <t>D5T7MIQ8</t>
  </si>
  <si>
    <t>Jalota, R.; Dalal, R.; Harms, B.; Page, K.; Mathers, N.; Wang, W.</t>
  </si>
  <si>
    <t>15322416 (ISSN)</t>
  </si>
  <si>
    <t>1859-1875</t>
  </si>
  <si>
    <t>soil organic matter; Lignin; decomposition; carbon cycle; Wheat; litter; Digitized; Triticum aestivum; Acacia; Acacia aneura; Aryl C; Biomass loss; Buffel grass; Cenchrus; Cenchrus ciliaris; Lucerne; Medicago sativa; Mulga; O-aryl C; Plant decomposition</t>
  </si>
  <si>
    <t>lignin; wheat; biomass loss; buffel grass; lucerne; mulga; O‐aryl C; plant decomposition</t>
  </si>
  <si>
    <t>FAL67JXJ</t>
  </si>
  <si>
    <t>Krzyszowska-Waitkus, A.; Vance, G.F.; Preston, C.M.</t>
  </si>
  <si>
    <t>00084271 (ISSN)</t>
  </si>
  <si>
    <t>35-46</t>
  </si>
  <si>
    <t>Publisher: Agricultural Institute of Canada</t>
  </si>
  <si>
    <t>soil organic matter; Humic substances; Litter; Soil organic matter; Carbon; litter; forest floor; No Proximate; coniferous tree; forest soil; United States; coarse woody debris; Coarse wood; Forest; North America; Pinus contorta; soil horizon; Wyoming</t>
  </si>
  <si>
    <t>B6TM4FEA</t>
  </si>
  <si>
    <t>Majdi, H.</t>
  </si>
  <si>
    <t>17245575 (ISSN)</t>
  </si>
  <si>
    <t>214-221</t>
  </si>
  <si>
    <t>Plant Biosyst.</t>
  </si>
  <si>
    <t>Litterbags; Nitrogen; 13C NMR; Picea abies; Picea; ADL; CuO-oxidation; Roots</t>
  </si>
  <si>
    <t>nitrogen; roots; litterbags</t>
  </si>
  <si>
    <t>HCGKZVLB</t>
  </si>
  <si>
    <t>Fimmen, Ryan L.; Cory, Rose M.; Chin, Yu-Ping; Trouts, Tamara D.; McKnight, Diane M.</t>
  </si>
  <si>
    <t>Probing the oxidation–reduction properties of terrestrially and microbially derived dissolved organic matter</t>
  </si>
  <si>
    <t>10.1016/j.gca.2007.04.009</t>
  </si>
  <si>
    <t>https://www.sciencedirect.com/science/article/pii/S0016703707001925</t>
  </si>
  <si>
    <t>Dissolved organic matter (DOM) has been shown to be an integral component in biogeochemical electron transfer reactions due to its demonstrated ability to facilitate redox reactions. While the role of DOM as a facilitator of electron transfer processes has been demonstrated, greater knowledge would lead to better understanding of the structural components responsible for redox behavior, such as quinones and nitrogen and sulfur (N/S) functional groups. This investigation uses direct scan voltammetry (DSV) coupled with fluorescence and NMR spectroscopy as well as thermochemolysis gas chromatography mass spectrometry (GC–MS) and X-ray photoelectron spectroscopy (XPS) to elucidate the organic moieties responsible for facilitating electron transfer reactions. We contrast electrochemical properties and structural details of three organic matter isolates from diverse sources; Great Dismal Swamp DOM (terrestrially derived, highly aromatic), Pony Lake DOM (microbially derived, highly aliphatic) and Toolik Lake (terrestrially derived, photochemically and microbially altered) with juglone (a redox-active model quinone). Aromatic and phenolic constituents were detected (by 13C NMR) and recovered (by thermochemolysis GC–MS) from all three fulvic acid samples, highlighting the ubiquity of these compounds and suggesting that the quinone–phenol redox couple is not limited to DOM derived from lignin precursors. The range of hydroxy-benzene and benzoic acid derivatives may explain the lack of a single pair of well-defined oxidation and reduction peaks in the DSV scans. The presence of a wide-range of hydroxylated benzoic acid isomers and other redox-active aromatic residues implies that native DOM possesses overlapping redox potentials analogous to their characteristic range of pKa values.</t>
  </si>
  <si>
    <t>3003-3015</t>
  </si>
  <si>
    <t>128 citations (Crossref) [2023-10-06]</t>
  </si>
  <si>
    <t>RYDSBYFC</t>
  </si>
  <si>
    <t>Mathers, N.J.; Jalota, R.K.; Dalal, R.C.; Boyd, S.E.</t>
  </si>
  <si>
    <t>https://www.scopus.com/inward/record.uri?eid=2-s2.0-33847678628&amp;doi=10.1016%2fj.soilbio.2006.11.009&amp;partnerID=40&amp;md5=6dd502332a396523e8cf3aed1532ad06</t>
  </si>
  <si>
    <t>Plant litter and fine roots are important carbon (C) inputs to soil and a direct source of CO2 to the atmosphere. Solid-state carbon-13 nuclear magnetic resonance (13C-NMR) spectroscopy was used to investigate the nature of C changes during decomposition of plant litter and fine roots of mulga (Acacia aneura F. Muell. Ex. Benth.), wheat (Triticum aestivum L.), lucerne (Medicago sativa) and buffel grass (Cenchrus ciliaris) over an 18-month period. Alkyl C was closely associated with total N concentrations in all litter materials during decay and as alkyl C increased so did total N, indicating an increase in refractory biomacromolecules. Mulga phyllodes had the greatest alkyl C concentration of all litter and fine root materials, and also exhibited the NMR peaks assigned to tannins that may slow or hinder decomposition rates and nitrification. Mulga litter and fine roots decomposed slower than all other litter materials and the soil under mulga had the highest soil C concentration, indicating slower CO2 release. The alkyl C-to-O-alkyl C ratio is generally used as an index of the extent of decomposition, but is not useful for the decay of woody components. Of all the NMR ratios studied that may indicate the extent of decomposition, the carbohydrate C-to-methoxyl C ratio proved to have the strongest and most consistent relationship with decay time, fraction of mass remaining and total C, even though increases in alkyl C were observed with decreases in carbohydrate C. © 2006 Elsevier Ltd. All rights reserved.</t>
  </si>
  <si>
    <t>993-1006</t>
  </si>
  <si>
    <t>Litter decomposition; Decomposition; nuclear magnetic resonance; decomposition; nitrogen; soil carbon; C sequestration; Soils; carbon dioxide; litter; plant; Nuclear magnetic resonance spectroscopy; Australia; 13C-NMR spectroscopy; No Proximate; Triticum aestivum; Decay (organic); Plants (botany); fine root; carbon isotope; temporal NMR; Australasia; Acacia; Acacia aneura; Buffel grass; Cenchrus; Cenchrus ciliaris; Medicago sativa; Mulga; Biomolecules; Decay time; Fine roots; isotopic analysis; Land-use change; Mulga Lands; Phyllodes; Queensland; Semi-arid; semiarid region; temporal C and N</t>
  </si>
  <si>
    <t>C-NMR spectroscopy</t>
  </si>
  <si>
    <t>LUIN9TPZ</t>
  </si>
  <si>
    <t>Said-Pullicino, D.; Kaiser, K.; Guggenberger, G.; Gigliotti, G.</t>
  </si>
  <si>
    <t>00456535 (ISSN)</t>
  </si>
  <si>
    <t>2166-2176</t>
  </si>
  <si>
    <t>lignin; Decomposition; organic matter; microbial biomass; Composition; Amino sugars; Biomass; Composting; Biochemistry; plant; carbohydrate; chemical composition; Nuclear magnetic resonance spectroscopy; NOT USEFUL; carbon nuclear magnetic resonance; chemical analysis; hydrophobicity; composting; article; Acidic carbohydrates; biotransformation; chemical alteration; Decomposition products; Extractable organic matter; hydrophilicity; Lignin-decomposition products; Liquid-state NMR; Neutral and acidic carbohydrates; Neutral carbohydrates; phenol derivative; proton nuclear magnetic resonance; Solid wastes; stabilization; sugar; ultraviolet spectroscopy; urban area; waste; Water-extractable organic matter</t>
  </si>
  <si>
    <t>UN4N9NVN</t>
  </si>
  <si>
    <t>Yang, JS; Ni, JR; Yuan, HL; Wang, ET</t>
  </si>
  <si>
    <t>Biodegradation of three different wood chips by Pseudomonas sp PKE117</t>
  </si>
  <si>
    <t>Biodegradation of wood chips of broad-leaved trees Eucalyptus grandis x Eucalyptus urophylla and Populus canadensis, and of the conifer Larix olgensis by Pseudomonas sp. PKE117 was studied. After 60 days of biopulping by PKE117, the weight losses of E. grandis x E. urophylla, P. canadensis and L. olgensis were 7.58%, 17.15% and 26.75%, respectively. Elemental analysis showed that the C, H contents of three wood chips decreased and 0 content increased after the biopulping. FT-IR results also showed that the lignin structure was destroyed more than that of cellulose. Solid-state CP/MAS 13C-NMR spectroscopy results showed that the content of guaiacylpropanoid (G) lignin-unit in lignin of three samples decreased after biodegradation. The hemicellulose in L. Olgensis decreased much more than other samples. All the results demonstrated that the degradation of L. olgensis by Pseudomonas sp. PKE117 was more efficient than that of P. canadensis and E. grandis x E. urophylla. The strain Pseudomonas sp. PKE117 could be an alternative bioagent to replace the white-rot fungi in the biopulping of softwood. (C) 2007 Elsevier Ltd. All rights reserved.</t>
  </si>
  <si>
    <t>2007-07</t>
  </si>
  <si>
    <t>90-95</t>
  </si>
  <si>
    <t>WOS:000249110100004</t>
  </si>
  <si>
    <t>lignin; DECAY; FUNGI; PURIFICATION; biodegradation; LIGNIN DEGRADATION; NOT USEFUL; biopulping; EUCALYPTUS; HEMICELLULOSES; Pseudomonas sp.; PY-GC/MS; SOFTWOOD; WHITE; wood chip</t>
  </si>
  <si>
    <t>Lignin; Biodegradation; sp.; Biopulping; Wood chip</t>
  </si>
  <si>
    <t>CW2RY63D</t>
  </si>
  <si>
    <t>Alarcón-Gutiérrez, E.; Floch, C.; Ziarelli, F.; Albrecht, R.; Le Petit, J.; Augur, C.; Criquet, S.</t>
  </si>
  <si>
    <t>Characterization of a Mediterranean litter by 13C CPMAS NMR: Relationships between litter depth, enzyme activities and temperature</t>
  </si>
  <si>
    <t>13652389 (ISSN)</t>
  </si>
  <si>
    <t>https://www.scopus.com/inward/record.uri?eid=2-s2.0-43749114223&amp;doi=10.1111%2fj.1365-2389.2007.01003.x&amp;partnerID=40&amp;md5=0c984d8e91a908a6e7755327e3885ddb</t>
  </si>
  <si>
    <t>Organic matter mineralization of forest litter is catalysed by the action of different extracellular enzymes produced by microorganisms. Coupling enzyme activities with data on the general macromolecular structure of organic matter, provided by cross-polarization magic angle spinning 13C nuclear magnetic resonance (13C CPMAS NMR), allows researchers new insights into organic matter degradation processes. In this paper, the effect of the temperature of incubation on the degradation processes was evaluated in three distinct layers (OhLn, OhLv and OhLf) of an evergreen oak litter (Quercus ilex L.), located in the Mediterranean area of south-eastern France. We studied degradation phenomena by a combination of 13C CPMAS NMR and microbiological analysis. In order to determine the microbial activity of litter layers, three enzyme activities (laccase, cellulase and butyrate esterase) were measured in a 6-month mesocosm study. Results showed an increase in the alkyl C to O-alkyl-C ratio and an increase of the phenolic C and carboxyl C regions, indicating a preferential degradation of polysaccharides. The aromaticity also increased with litter depth and degradation, and humification processes were more elevated at 30°C. anova showed significant effects (P &lt; 0.001) of increased temperature, depth and time of degradation on microbiological variables. Further information is needed about the variations in temperature and temperature-litter response and soil functions to link fundamental understanding of carbon stabilization, climate change and global C cycling. © 2008 The Authors.</t>
  </si>
  <si>
    <t>486-495</t>
  </si>
  <si>
    <t>organic matter; nuclear magnetic resonance; enzyme activity; temperature; carbon cycle; biodegradation; litter; soil microorganism; No Proximate; Quercus ilex; deciduous tree; Ilex; bioremediation</t>
  </si>
  <si>
    <t>ZXU727FX</t>
  </si>
  <si>
    <t>Bäumler, R.; Kögel-Knabner, I.</t>
  </si>
  <si>
    <t>146-153</t>
  </si>
  <si>
    <t>lignin; biodegradability; organic matter; Lignin; spectroscopy; decomposition; Carbon; Nitrogen; carbon; methanogenesis; oxygen; Carbohydrates; hydrolysis; carbohydrate; Nuclear magnetic resonance spectroscopy; Lipids; chemical modification; NOT USEFUL; carbon nuclear magnetic resonance; organic compound; chemical analysis; Germany; Degradation; Biological materials; Magnetic Resonance Spectroscopy; article; protein; Solid wastes; anaerobic cell culture; aromatic compound; bacterium culture; cell heterogeneity; Chlorine compounds; chloroform; copper; degradation kinetics; energy resource; Hazardous materials; Land fill; landfill; lipid; methanol; moisture; municipal solid waste; organic waste; Proteins; Recirculation systems; Refuse Disposal; Seepage water cleaning; solid waste; temperature dependence; Waste Products; Wet chemicals; wet deposition; Wetting</t>
  </si>
  <si>
    <t>VVMSMRW3</t>
  </si>
  <si>
    <t>Bierke, A; Kaiser, K; Guggenberger, G</t>
  </si>
  <si>
    <t>Intensified rice cropping is not only increasing rice yields but also the amount of crop residue. In particular the lignin component of the residues may accumulate in submerged systems such as paddy soils due to incomplete decomposition under oxygen-limited conditions. Here, we examined the short and long-term effects of crop residue management on soil organic matter (SOM) in paddy soils of two experimental sites in China (Nanjing, Changsha) and one in the Philippines (Los Banos, Laguna). We determined organic C and total N, characterized the composition of alkaline-extractable SOM by C-13 NMR spectroscopy, and the lignin component by CuO oxidation. The results revealed no significant changes in organic C, total N and total lignin-derived phenols upon incorporation of crop residue at the recently established experiments at Nanjing and Los Banos. In contrast, all tested variables increased at the long-term experiment at Changsha. Within 16 years (1990 to 2005), the organic C increased by 41% in the 'residue incorporated' plots while at the 'residue removed' plots the increase was 16%. Similar trends were found for total N. Lignin-derived phenols in 'residue incorporation' plots increased about 45% (12% for 'residue removed' plots). Parameters addressing alteration of lignin changed at the initial stages of the experiments. These changes are comparable to those observed in aerated cropping systems. No further changes in the lignin composition occurred at later stages of the experiments. The C-13 NMR spectra revealed a largely unchanged SOM composition, thus supporting the results of the CuO oxidation. In summary, the additional input of crop residue in paddy soils seems to result in the mere accumulation of OM; the larger proportion of lignin-derived phenols reflects the input of crop residue. The comparable degree in oxidative alteration of lignin between 'residue removed' and 'residue incorporated' treatments indicates that the soil systems can cope with the increased residue-derived lignin input. (c) 2008 Elsevier B.V. All rights reserved.</t>
  </si>
  <si>
    <t>48-57</t>
  </si>
  <si>
    <t>WOS:000258995600006</t>
  </si>
  <si>
    <t>DEGRADATION; NMR; HUMIC SUBSTANCES; lignin; DECOMPOSITION; organic matter; C-13; LOWLAND RICE SOILS; EARLY DIAGENESIS; NOT USEFUL; crop residue; INORGANIC NITROGEN-SOURCES; paddy-soils; PLANT-TISSUES; residue management; YIELD DECLINE</t>
  </si>
  <si>
    <t>Lignin; Organic matter; Crop residue; Paddy-soils; Residue management</t>
  </si>
  <si>
    <t>DFGMIYGY</t>
  </si>
  <si>
    <t>Abraham, J.; Chudek, J.A.</t>
  </si>
  <si>
    <t>https://www.scopus.com/inward/record.uri?eid=2-s2.0-38749108829&amp;doi=10.1007%2fs11104-007-9505-0&amp;partnerID=40&amp;md5=d392d741e7c91eae862b1e0a4de628cb</t>
  </si>
  <si>
    <t>The leaf litter is the major source of soil organic matter in natural and many plantation crop ecosystems. Quantity and quality of organic matter in a soil ecosystem is of utmost importance in regulating the soil health. Hence assessment of quality of organic matter input, viz., litter is important and is attempted in this study. The leaf litter of rubber (Hevea brasiliensis), pueraria (Pueraria phaseoloides), mucuna (Mucuna bracteata), teak (Tectona grandis) and forest (mixed species) were analyzed using solid state 13C nuclear magnetic resonance (NMR) to study the relative abundance of different carbon compounds present. The spectra revealed that litter of all species studied contain relatively larger amounts of polysaccharides compared to other C containing compounds. Also it could be observed that the alkyl-C to O-alkyl-C ratio of rubber litter was much higher compared to that of others. Aromatics and carbonyl compounds were also present in all litter species. The resource quality based on alkyl-C to O-alkyl-C ratio of the litter samples studied can be arranged in the order pueraria &gt; teak &gt; mucuna &gt; forest &gt; rubber. The respiration rate, substrate induced respiration rate and biomass-C (Cmic) of the litter samples were estimated. It could be observed that litter associated microbial activity decreased as alkyl-C to O-alkyl-C ratio increased. Resource quality derived from the NMR spectra and the litter biological properties were complementary. Soil samples (0-15 cm) from the five soil ecosystems (rubber, pueraria, mucuna, teak and forest) were analyzed for respiration rate, substrate induced respiration rate, Cmic, total-C and total-N. The forest soil had higher respiration rate, total-C and total-N compared to cultivated soil systems. Pueraria, mucuna and teak soils were comparable for their biological properties while rubber soil recorded comparatively lower microbial activity. © 2007 Springer Science+Business Media B.V.</t>
  </si>
  <si>
    <t>265-273</t>
  </si>
  <si>
    <t>soil organic matter; microbial activity; Soil organic matter; Microbial activity; respiration; leaf litter; Litter quality; India; 13C NMR; No Proximate; assessment method; evergreen tree; plantation; Asia; Eurasia; herb; Hevea brasiliensis; Kerala; Mucuna; Mucuna bracteata; Pueraria; Pueraria phaseoloides; Rubber; soil ecosystem; South Asia; Tectona grandis</t>
  </si>
  <si>
    <t>PC84U7HA</t>
  </si>
  <si>
    <t>Okino, EYA; Santana, MAE; Resck, IS; Alves, MVDS; Falcomer, VAS; da Cunha, JBM; dos Santos, PHD</t>
  </si>
  <si>
    <t>CARBOHYDRATE POLYMERS</t>
  </si>
  <si>
    <t>0144-8617</t>
  </si>
  <si>
    <t>The main objective of this research was to determine quantitatively the amount of structural sugar polymers (glucan, mannan, and xylan) and acid lignin, after decaying of a conifer wood Cupressus glauca Lam., exposed to brown-rot fungi Gloeophyllum trabeum (Ltd ex Fries) Murril. and Lentinus lepideus Fr. and white-rot fungi Trametes versicolor (Linnaeus ex Fries) Pilat and Ganoderma applanatum (Pers. ex Wallr.) Patouillard. Extractive and ash contents were homogeneous and showed low value. Chromatographic and spectroscopic techniques were important tools for detecting changes in the wood chemical composition. White-rot fungi showed two different class resistances with almost unchanged decay wood constituents. Brown-rot fungi removed the polysaccharides but not lignin. G. trabeum and L. lepideus had similar effects on chemical composition of cypress wood. This cypress wood showed lower mannan contents than xylan. (C) 2007 Elsevier Ltd. All rights reserved.</t>
  </si>
  <si>
    <t>164-172</t>
  </si>
  <si>
    <t>WOS:000255450200021</t>
  </si>
  <si>
    <t>DEGRADATION; NUCLEAR-MAGNETIC-RESONANCE; lignin; DECAY; LIGNIN; HPLC; HYDROLYSIS; fungi; biodegradation; carbohydrate; COMPONENTS; UV; CELLULOSE; PHANEROCHAETE-CHRYSOSPORIUM; COLORADO BLUE SPRUCE; Digitized; ash; CP/MAS C-13 NMR; cypress; PAPER BIRCH</t>
  </si>
  <si>
    <t>Lignin; Fungi; Biodegradation; Ash; Carbohydrate; CP/MAS C NMR; Cypress</t>
  </si>
  <si>
    <t>PTUKT87M</t>
  </si>
  <si>
    <t>18630650 (ISSN)</t>
  </si>
  <si>
    <t>152-157</t>
  </si>
  <si>
    <t>Clean Soil Air Water</t>
  </si>
  <si>
    <t>nuclear magnetic resonance; decomposition; Physical chemistry; Composting; Compost; Spectroscopy; compost; Nuclear magnetic resonance spectroscopy; Lipids; DRIFT; No Proximate; extraction method; hydrophobicity; molecular analysis; spectrometry; 13C-CPMAS-NMR; stabilization; Cellulose derivatives; enrichment; Environment; Hydrophobicity; maturation; Maturity; Molecular changes</t>
  </si>
  <si>
    <t>Molecular Changes</t>
  </si>
  <si>
    <t>I79NPXL4</t>
  </si>
  <si>
    <t>Alarcón-Gutiérrez, E.; Floch, C.; Augur, C.; Petit, J.L.; Ziarelli, F.; Criquet, S.</t>
  </si>
  <si>
    <t>00314056 (ISSN)</t>
  </si>
  <si>
    <t>https://www.scopus.com/inward/record.uri?eid=2-s2.0-68249103600&amp;doi=10.1016%2fj.pedobi.2009.01.002&amp;partnerID=40&amp;md5=3ee7e98feba179388093751e62405f87</t>
  </si>
  <si>
    <t>Litter decomposition on the forest floor is an essential process in soil nutrient cycles and formation. These processes are controlled by abiotic factors such as climate and chemical litter quality, and by biotic factors such as microbial community diversity and activity. The aim of this study was to investigate the importance of litter depth with respect to (i) chemical litter quality as evaluated by solid-state 13C NMR, (ii) enzyme activities, and (iii) microbial functional diversity in four different litter layers (OLn, OLv, OF, and OH). A Mediterranean soil profile under an evergreen oak (Quercus ilex L.) forest was used as a model. The recalcitrant OM fraction, corresponding to the deepest layer, showed low enzyme activities. Peroxidases and fluorescein diacetate hydrolases (FDA) were more active in the OLn layer and probably originated largely from plants. High cellulase activity in the OLn and the OLv layers, which are rich in polysaccharides, corresponded with the high content of O-alkyl carbon compounds. Following polysaccharide degradation, laccases and lipases were much more evident in the intermediate layers. This spatial variation in nutrient demand reflected a preferential degradation of the specific plant polymers. Phosphatases were more active along the three upper layers and probably reflected a P limitation during litter degradation. Alkaline/acid (AcPAlP/AcP) ratio increased in the deepest layer, suggesting an increased participation of bacteria AlP in phosphatase pools. Results of BiologTM also indicated spatial variations in microbial functionality. Indeed, FF plates showed the highest functional diversity in the uppermost layer, while ECO plate functional diversity was highest in the intermediate layers. Finally, our results indicated that microbial activity and functional diversity of micro-organisms change with litter depth on a very small scale and vary with chemical organic matter (OM) composition. Thus, the observed increases in the biological variables studied were determined by the evolution of OM chemical structures, the nature and availability in C nutrients, and they ultimately resulted in a progressive accumulation of recalcitrant compounds. © 2009 Elsevier GmbH. All rights reserved.</t>
  </si>
  <si>
    <t>387-399</t>
  </si>
  <si>
    <t>microbial activity; nuclear magnetic resonance; microbial community; enzyme activity; Soil depth; litter; soil microorganism; chemical composition; forest floor; soil depth; 13C CPMAS NMR; Chemical litter composition; No Proximate; Bacteria (microorganisms); bacterium; soil profile; soil nutrient; species diversity; carbon isotope; Quercus ilex; Ilex; deciduous forest; forest soil; polysaccharide; BiologTM; degradation; evergreen forest; polymer; spatial variation</t>
  </si>
  <si>
    <t>C CPMAS NMR; Biolog</t>
  </si>
  <si>
    <t>4KXBN6C8</t>
  </si>
  <si>
    <t>Enloe, H.A.; Quideau, S.A.; Graham, R.C.; Sillett, S.C.; Oh, S.-W.; Wasylishen, R.E.</t>
  </si>
  <si>
    <t>161-171</t>
  </si>
  <si>
    <t>soil organic matter; microbial activity; Soil; Nuclear magnetic resonance; nuclear magnetic resonance; decomposition; Biogeochemistry; Soils; leaf litter; Isotopes; Carbohydrates; Biochemistry; Forestry; Pollution; Decay; Nuclear magnetic resonance spectroscopy; NOT USEFUL; Decay (organic); Nuclear Magnetic Resonance; Magic angle spinning; Biological materials; No digital NMR; forest soil; Wood; Cross polarizations; coniferous forest; Polarization; Acid-insoluble residues; ACID, acid-soluble extractable; AIR, acid-insoluble residue; CPMAS, crosspolarization magic-angle spinning; Filicophyta; Geochemistry; NMR, nuclear magnetic resonance; old-growth forest; Polypodium (plant); Polypodium scouleri; Residues; Resonance; Sequoia sempervirens; Soil pollution; Spinning</t>
  </si>
  <si>
    <t>V34FQ49H</t>
  </si>
  <si>
    <t>Osono, T.; Takeda, H.; Azuma, J.-I.</t>
  </si>
  <si>
    <t>14401703 (ISSN)</t>
  </si>
  <si>
    <t>https://www.scopus.com/inward/record.uri?eid=2-s2.0-38149103519&amp;doi=10.1007%2fs11284-007-0336-5&amp;partnerID=40&amp;md5=c09e84479344421d7baa36c01bbd8839</t>
  </si>
  <si>
    <t>We studied the dynamics of the stable C isotope ratio (δ 13C) of Swida controversa and Fagus crenata leaf litter during decomposition for 35 months with reference to the relative enrichment of the residue by lignin fraction-derived C. The study was carried out on upper and lower parts of a forest slope in a cool temperate forest in Japan. The enrichment of lignin fraction-C was associated with a decrease in the δ13C of S. controversa residue. The decrease in δ13C was greater at the lower than the upper site for S. controversa. In contrast, the relative increase in lignin fractions in F. crenata residue was not associated with the changes of δ13C. 13C nuclear magnetic resonance analysis, which revealed the relative decrease in alkyl-C and O-alkyl-C and the relative increase in aromatic-C and carbonyl-C, provided further evidence for the contribution of the selective preservation of lignin of plant origin to the increase in the lignin fraction. © 2007 The Ecological Society of Japan.</t>
  </si>
  <si>
    <t>51-55</t>
  </si>
  <si>
    <t>Ecol. Res.</t>
  </si>
  <si>
    <t>lignin; decomposition; leaf litter; nutrient dynamics; Digitized; carbon isotope; plant residue; Fagus; Asia; Eurasia; Beech; Carbon-13 nuclear magnetic resonance; Cornus; Discrimination; Dogwood; Fagus crenata; Far East; Japan; nutrient enrichment; Stable carbon isotope ratio; Swida controversa; temperate forest</t>
  </si>
  <si>
    <t>GGNXH5IX</t>
  </si>
  <si>
    <t>Baumann, K.; Marschner, P.; Smernik, R.J.; Baldock, J.A.</t>
  </si>
  <si>
    <t>https://www.scopus.com/inward/record.uri?eid=2-s2.0-68849114766&amp;doi=10.1016%2fj.soilbio.2009.06.022&amp;partnerID=40&amp;md5=de1088ec9532cca230f357496e3e81b4</t>
  </si>
  <si>
    <t>Previous studies have shown that residue chemistry and microbial community structure change during decomposition, however little is known about the relationship between C-chemistry and microbial community structure. To address this knowledge gap, we studied C-chemistry and microbial community structure during the decomposition of eucalypt, wheat and vetch residues with and without additional inorganic N. Bags containing ground residues of eucalypt, wheat, and vetch were buried in sand microcosms after inoculation with a diverse microbial community. Respiration was measured over an incubation period of 150 days. At different times during incubation, total C and N of the residues were analysed and residue carbon chemistry was determined by 13C-NMR (nuclear magnetic resonance) spectroscopy. Microbial communities were assessed by phospholipid fatty acid (PLFA) analyses. Results indicated that during decomposition, residue C-chemistry and microbial community composition changed over time and differed between residue types. Changes in microbial community structure were associated with changes in residue C-chemistry, mainly the relative content of aryl-C and O-alkyl-C. Addition of N increased cumulative respiration, altered C-chemistry during decomposition, particularly in high C/N residues (wheat and eucalypt), and changed microbial succession leading to an earlier establishment of a stable microbial community structure. N addition to eucalypt and wheat reduced the decomposition of aryl-C compounds. © 2009 Elsevier Ltd.</t>
  </si>
  <si>
    <t>1966-1975</t>
  </si>
  <si>
    <t>NMR; Decomposition; Nuclear magnetic resonance; nuclear magnetic resonance; decomposition; microbial community; wheat; PLFA; Microbial community structure; community structure; succession; Forestry; Nuclear magnetic resonance spectroscopy; No Proximate; Triticum aestivum; temporal NMR; C-Chemistry; community composition; Fatty acids; inoculation; inorganic nitrogen; microcosm; Phospholipids; Residue decomposition; Social sciences; Vicia</t>
  </si>
  <si>
    <t>R269UDKQ</t>
  </si>
  <si>
    <t>Carvalho, A.M.; Bustamante, M.M.C.; Alcântara, F.A.; Resck, I.S.; Lemos, S.S.</t>
  </si>
  <si>
    <t>https://www.scopus.com/inward/record.uri?eid=2-s2.0-57649171531&amp;doi=10.1016%2fj.still.2008.08.006&amp;partnerID=40&amp;md5=5fb06e3dc0e23006cd709a89ec0ada48</t>
  </si>
  <si>
    <t>The Savanna region of Central Brazil is currently the most important area for grain production in the country but intensive agricultural activities are related to high losses of soil organic carbon. No-tillage systems were introduced in the mid 1980's but the use of cover plants in no-tillage systems is poorly studied and there is a demand for selection of suitable species to improve soil organic carbon. This study characterizes the chemical composition of decomposing plant residues of different cover plants (Crotalaria juncea, Canavalia brasiliensis, Cajanus cajan, Mucuna pruriens, Helianthus annuus, Pennisetum glaucum, Raphanus sativus and natural fallow, as a control). Cover plants were used in rotation with maize, under conventional and no-tillage systems. Decomposition rates were estimated using litter bags and residues of C. juncea, C. brasiliensis, M. pruriens and R. sativus were analyzed by CPMAS 13C NMR. The highest decomposition rates were found for C. brasiliensis and C. juncea, while the lowest for M. pruriens, C. cajan and P. glaucum. C. cajan presented the lowest content of polysaccharides and along with M. pruriens, the highest percentage of aromatic C, reflecting the slow decomposition of highly lignified material. The residues of these two species also presented high hydrophobicity, as a consequence of the presence of aromatic groups. Incorporation of plant residues accelerated the decomposition in comparison to no-tillage system. C. cajan, P. glaucum and M. pruriens are more appropriate to increase soil cover due to lower decomposition rates while C. brasiliensis, R. sativus and H. annus, which presented higher decomposition rates, are indicated for an improvement of nutrient availability. © 2008 Elsevier B.V. All rights reserved.</t>
  </si>
  <si>
    <t>144-150</t>
  </si>
  <si>
    <t>Decomposition; soil organic matter; 13C NMR spectroscopy; Organic carbon; nuclear magnetic resonance; decomposition; Soils; organic carbon; maize; 13C NMR; tillage; Nuclear magnetic resonance spectroscopy; Aromatic compounds; Grain (agricultural product); No Proximate; Zea mays; hydrophobicity; Cajanus cajan; Canavalia brasiliensis; Crotalaria juncea; Mucuna pruriens; Raphanus sativus; plant residue; polysaccharide; CPMAS 13C NMR; Mucuna; Agricultural activities; Agricultural machinery; Brazil; Canavalia; Carbon groups; Chemical compositions; Cover plants; Crotalaria; Cultivation; Decomposition rate; Helianthus; Helianthus annuus; Nutrient availability; Pennisetum glaucum; savanna; Savanna; South America</t>
  </si>
  <si>
    <t>CPMAS C NMR</t>
  </si>
  <si>
    <t>PPSXWYAW</t>
  </si>
  <si>
    <t>Esteves, Valdemar I.; Otero, Marta; Duarte, Armando C.</t>
  </si>
  <si>
    <t>Comparative characterization of humic substances from the open ocean, estuarine water and fresh water</t>
  </si>
  <si>
    <t>10.1016/j.orggeochem.2009.06.006</t>
  </si>
  <si>
    <t>https://www.sciencedirect.com/science/article/pii/S0146638009001405</t>
  </si>
  <si>
    <t>Humic substances were isolated from ocean, estuarine water and fresh water using a two column array of XAD-8 and XAD-4 resins in series. The extracted fulvic acids and XAD-4 fraction from different origins were characterized using UV–vis., molecular fluorescence, Fourier transform infrared (FTIR) spectroscopy and cross polarization magic angle spinning (CPMAS)-13C nuclear magnetic resonance (NMR) spectroscopy. The isolation procedure allowed us to obtain the necessary amount of sample for characterization, even in the case of open ocean water, which has a very low amount of dissolved organic carbon (DOC). Humic substances from the open ocean showed the lowest chromophore and fluorophore contents and showed relatively greater fluorescence at lower wavelengths than those from fresh water. FTIR and 13C NMR spectra highlighted the idea that humic substances from a marine environment have a more branched aliphatic structure and less aromatic structure than those highly influenced by terrestrial sources. The spectra also suggest that the open ocean humic substances have a higher content of olefinic carbons than aromatic- or alkyl-substituted carbons.</t>
  </si>
  <si>
    <t>942-950</t>
  </si>
  <si>
    <t>57 citations (Crossref) [2023-10-06]</t>
  </si>
  <si>
    <t>VXARF56K</t>
  </si>
  <si>
    <t>Kovaleva, N.O.; Kovalev, I.V.</t>
  </si>
  <si>
    <t>10642293 (ISSN)</t>
  </si>
  <si>
    <t>1270-1281</t>
  </si>
  <si>
    <t>Eurasian Soil Sci.</t>
  </si>
  <si>
    <t>lignin; soil organic matter; Lignin; Organic matter; Organic acids; Soils; leaf litter; Oxidation; oxidation; NMR spectroscopy; Nuclear magnetic resonance spectroscopy; humic acid; Humic acid; Phenols; NOT USEFUL; paleosol; Chemical analysis; Biochemical composition; Biological materials; biochemical composition; Plant tissues; Biomolecules; Asia; Eurasia; Caucasus; Degree of oxidations; Embryophyta; Higher plants; Histology; In-plants; Lignin contents; Lignin fragments; Lignin structure; Molecular fragments; Quantitative analysis; Soil humus; Tien Shan; Vegetation type</t>
  </si>
  <si>
    <t>57HHZ39T</t>
  </si>
  <si>
    <t>Tambone, F.; Genevini, P.; D'Imporzano, G.; Adani, F.</t>
  </si>
  <si>
    <t>3140-3142</t>
  </si>
  <si>
    <t>lignin; organic matter; Cellulose; spectroscopy; Nuclear magnetic resonance; Oxygen; Anaerobic digestion; Computer Simulation; Organic matter; carbon; Biogeochemistry; biomass; cellulose; oxygen; Carbohydrates; Biomass; carbohydrate; C CPMAS NMR; hemicellulose; chemical composition; Nuclear magnetic resonance spectroscopy; 13C CPMAS NMR; Digestate; transformation; Biological stability; Digitized; assessment method; priority journal; carbon nuclear magnetic resonance; crop; Nuclear Magnetic Resonance; Biological materials; Organic Matter; Organic Chemicals; article; Spectroscopic analysis; concentration (parameters); Solid wastes; lipid; municipal solid waste; Refuse Disposal; degradation; agricultural waste; Alkylation; anaerobic digestion; Anaerobic digestion process; Anaerobic Process; anoxic conditions; Bacteria, Anaerobic; Chemical Composition; Cities; Columns (structural); Concentration of; cow; Digestion; Effluent Treatment; fiber; Full-scale plants; Good correlations; Higher degrees; industrial waste; Industrial Waste; Labile fractions; Models, Biological; molecule; Organic fraction of municipal solid wastes; Organic fractions; oxygen consumption; Oxygen uptakes; sample; Solid Wastes; Spectrochemical Analysis; Stability; Wastewater treatment</t>
  </si>
  <si>
    <t>NUYWVVRN</t>
  </si>
  <si>
    <t>Abdulla, Hussain A. N.; Minor, Elizabeth C.; Dias, Robert F.; Hatcher, Patrick G.</t>
  </si>
  <si>
    <t>Changes in the compound classes of dissolved organic matter along an estuarine transect: A study using FTIR and 13C NMR</t>
  </si>
  <si>
    <t>10.1016/j.gca.2010.04.006</t>
  </si>
  <si>
    <t>https://www.sciencedirect.com/science/article/pii/S001670371000181X</t>
  </si>
  <si>
    <t>In this work, we use Fourier transform infrared spectroscopy (FTIR) and nuclear magnetic resonance spectroscopy (13C NMR) data to quantify the changes of major chemical compound classes (carboxylic acid, amide, ester, aliphatic, aromatic and carbohydrate) in high molecular weight (HMW, &gt;1kDa) dissolved organic matter (DOM) isolated along a transect through the Elizabeth River/Chesapeake Bay system to the coastal Atlantic Ocean off Virginia, USA. Results show that carboxylic acids and aromatic compounds are lost along the transect, while HMW DOC becomes enriched in carbohydrate moieties that could have a mid-transect source, perhaps the intensive red tide bloom (Choclodinium polykrikoides) which occurred during our sampling period. Taking the second derivative of the FTIR spectra resolved three pools of de-protonated carboxylic acids at our Dismal Swamp site (used to represent terrestrial organic matter in this area): one carboxylic acid pool, complexed with iron, seems to be lost between the Dismal Swamp and river sites; the second appears biogeochemically active throughout the riverine transect, disappearing in the coastal ocean sample; the third seems refractory, with the potential to be transported to and to accumulate within the open ocean. Five-member ring esters (γ-lactones) were the major ester form in the Dismal Swamp; aliphatic and acetate esters were the dominant esters in the estuary/marine DOM. No amide groups were detectable in Dismal Swamp DOM; secondary amides were present at the estuarine/marine sites. Coupling FTIR with 13C NMR provides new insights into the biogeochemical roles of carboxylic acid, amide and ester compounds in aquatic ecosystems.</t>
  </si>
  <si>
    <t>3815-3838</t>
  </si>
  <si>
    <t>Changes in the compound classes of dissolved organic matter along an estuarine transect</t>
  </si>
  <si>
    <t>158 citations (Crossref) [2023-10-06]</t>
  </si>
  <si>
    <t>4EHDSNK9</t>
  </si>
  <si>
    <t>Bonanomi, G.; Antignani, V.; Capodilupo, M.; Scala, F.</t>
  </si>
  <si>
    <t>https://www.scopus.com/inward/record.uri?eid=2-s2.0-71849095335&amp;doi=10.1016%2fj.soilbio.2009.10.012&amp;partnerID=40&amp;md5=3d6f19c79f7030bd60250815e123e9c9</t>
  </si>
  <si>
    <t>Application of organic amendments has been proposed as a strategy for the management of diseases caused by soilborne pathogens. However, inconsistent results seriously hinder their practical use. In this work we use an extensive data set of 2423 studies derived from 252 papers to explore this strategy. First, we assess the capability of a specific organic amendment to control different diseases; second, we investigate the influence of organic matter (OM) decomposition on disease suppressiveness; and third, we search for physical, chemical and biological parameters able to identify suppressive OM. OM was found to be consistently suppressive to different pathogens in only a few studies where a limited number of pathogens were tested. In the majority of studies a material suppressive to a pathogen was ineffective or even conducive to other pathogens, suggesting that OM suppressiveness is often pathogen-specific. OM decomposition in many studies (73%, n = 426) emerged as a crucial process affecting suppressiveness. During decomposition, disease suppression either increased, decreased, was unchanged or showed more complex responses, such as 'hump-shaped' dynamics. Peat suppressiveness generally decreased during decomposition, while responses of composts and crop residues were more complex. However, due to the many interactions of contributing factors (OM quality, microbial community composition, pathosystem tested and decomposition time), it was difficult to identify specific predictors of disease suppression. Among the 81 parameters analysed, only some of the 643 correlations showed a consistent relationship with disease suppression. The response of pathogen populations to OM amendments was a reliable feature only for some organic matter types (e.g. crop residues and organic wastes with C-to-N ratio lower than ∼15) and for pathogens with a limited saprophytic ability (e.g., Thielaviopsis basicola and Verticillium dahliae). Instead, population responses of the pathogenic fungi Phytophthora spp., Rhizoctonia solani and Pythium spp. appeared unrelated to disease suppression. Overall, enzymatic and microbiological parameters, rather than chemical ones, were much more informative for predicting suppressiveness. The most useful features were FDA activity, substrate respiration, microbial biomass, total culturable bacteria, fluorescent pseudomonads and Trichoderma populations. We conclude that the integration of different parameters (e.g. FDA hydrolysis and chemical composition by 13C NMR) may be a promising approach for identification of suppressive amendments. © 2009 Elsevier Ltd. All rights reserved.</t>
  </si>
  <si>
    <t>136-144</t>
  </si>
  <si>
    <t>Disease suppression; Microbial diversity; soil organic matter; Fusarium; Rhizoctonia solani; Fungi; Biogeochemistry; Soils; Crops; Biomass; Composting; Compost; C-to-N ratio; Bacteria (microorganisms); NOT USEFUL; Organic compounds; Decay (organic); Agricultural wastes; Biological materials; Enzymatic activities; data set; disease control; Disease control; disease incidence; Hyphomycetes; pathogenicity; Pathogens; Phytophthora; plant community; Pseudomonas fluorescens group; Pythium; Sewage; soil amendment; Thanatephorus cucumeris; Thielaviopsis basicola; Trichoderma; Verticillium dahliae</t>
  </si>
  <si>
    <t>BN44F4SM</t>
  </si>
  <si>
    <t>Baumann, K.; Marschner, P.; Kuhn, T.K.; Smernik, R.J.; Baldock, J.A.</t>
  </si>
  <si>
    <t>https://www.scopus.com/inward/record.uri?eid=2-s2.0-80052966970&amp;doi=10.1111%2fj.1365-2389.2011.01380.x&amp;partnerID=40&amp;md5=f80bd65afc222c6d93a1b42a46e494e4</t>
  </si>
  <si>
    <t>There is limited understanding of the relationship between carbon (C) chemistry and microbial community structure during decomposition of shoot and root residues and how plant age affects this. In this study, residues of young wheat shoots and roots, mature wheat shoots and roots or a 1:1 mix of mature shoot + root (MSR) were added to sand inoculated with a diverse microbial community. Respiration was measured over 60 days. On days 0, 15, 30 and 60, total C and nitrogen were measured, residue C chemistry was determined by 13C-NMR (nuclear magnetic resonance) spectroscopy and microbial community structure was assessed by phospholipid fatty acid (PLFA) analyses. Cumulative respiration was least in young roots and did not differ among the other residue types. In MSR, decomposition was similar to that of shoots and roots alone; shoot material appeared to be preferentially decomposed. The decomposition rate of all residues combined was not related to C chemistry. However, mineralized C (Cmin) was negatively correlated with the percentage of (aryl + O-aryl)-C in mature but not in young residues. Mineralized C of roots was positively correlated with the percentage of (di-O-alkyl + O-alkyl)-C, whereas this was not the case for shoots. Microbial community structure was influenced by time, plant organ and plant age. There was no general relationship between microbial community structure and C chemistry of the residues. © 2011 The Authors. Journal compilation © 2011 British Society of Soil Science.</t>
  </si>
  <si>
    <t>666-675</t>
  </si>
  <si>
    <t>spectroscopy; nuclear magnetic resonance; decomposition; nitrogen; root; microbial community; wheat; carbon; community structure; No Proximate; soil chemistry; Triticum aestivum; plant residue; temporal NMR; temporal C and N; phospholipid; shoot</t>
  </si>
  <si>
    <t>67XLIDUD</t>
  </si>
  <si>
    <t>Caricasole, P.; Provenzano, M.R.; Hatcher, P.G.; Senesi, N.</t>
  </si>
  <si>
    <t>0956053X (ISSN)</t>
  </si>
  <si>
    <t>411-415</t>
  </si>
  <si>
    <t>C/N ratio; organic matter; 13C NMR spectroscopy; Organic wastes; Soil; nuclear magnetic resonance; Plant residues; Organic matter; Biogeochemistry; cellulose; oxidation; Carbohydrates; carbohydrate; NMR spectroscopy; Photodegradation; Nuclear magnetic resonance spectroscopy; Phenols; sludge; Sewage sludge; No Proximate; priority journal; carbon nuclear magnetic resonance; Substrates; chemical analysis; Italy; carbon isotope; Chemical analysis; composting; Biological materials; Carbon Isotopes; Magnetic Resonance Spectroscopy; Organic Chemicals; article; carboxylic acid; waste management; polysaccharide; protein; lipid; organic waste; Refuse Disposal; degradation; Alkylation; Beer production; cross polarization magic angle spinning carbon nuclear magnetic resonance; Electric Conductivity; Hydrogen-Ion Concentration; lipid degradation; NMR spectrum; Organic substrate; Oxidative degradation; Pine needle; protein degradation; reduction; sewage; Substrate composition; temperature effect; Waste treatment</t>
  </si>
  <si>
    <t>2VJ67BEA</t>
  </si>
  <si>
    <t>Castaño, R.; Borrero, C.; Avilés, M.</t>
  </si>
  <si>
    <t>Biological Control</t>
  </si>
  <si>
    <t>10499644 (ISSN)</t>
  </si>
  <si>
    <t>https://www.scopus.com/inward/record.uri?eid=2-s2.0-79960360736&amp;doi=10.1016%2fj.biocontrol.2011.05.011&amp;partnerID=40&amp;md5=5ea31046f71f2fecb6091d2bdb27c87b</t>
  </si>
  <si>
    <t>Fusarium wilt is an economically important disease in carnation and tomato plants. The use of suppressive plant growth media has become an alternative method for plant disease control due to the lack of effective chemical control measures. Plant disease suppressiveness is sustained only in plant growth media with an adequate organic matter (OM) composition. Carbohydrate polymers are the most important sources of carbon nutrient for microbial community in these media, mainly consisting of cellulose and hemicellulose. This determines microbial activity, biomass and selects microbial communities in plant growth media, which are reported factors associated with Fusarium wilt suppressiveness.This work determined OM carbon functional groups using Single Pulse Magic Angle Spinning 13C-Nuclear Magnetic Resonance (SP-MAS 13C-NMR) in three plant growth media with different suppressiveness levels to Fusarium wilt in two crops, carnation and tomato. We propose that the critical role of OM to sustain naturally occurring suppressiveness in those media is not related with cellulose reserve. This could be explained because cellulose protected by lignin encrustation is not available to microbial degradation, meaning that cellulose availability is critical to sustenance of microorganism-mediated biological control. However, the hemicellulose relative abundance (peak 175ppm) was associated to Fusarium wilt suppression level in plant growth media studied.Carbon source availability in OM was related to microbial biomass and econutritional group population densities involved in biocontrol. For these composts, Bacillus spp., oligotrophic and cellulolytic actinomycetes, and oligotrophic actinomycetes/oligotrophic bacteria and cellulolytic actinomycetes/cellulolytic bacteria ratios were indicated as microbial populations potentially involved in suppression. © 2011 Elsevier Inc.</t>
  </si>
  <si>
    <t>286-293</t>
  </si>
  <si>
    <t>Fusarium; Hemicellulose; Compost; compost; Bacteria (microorganisms); NOT USEFUL; Actinobacteria; Actinobacteria (class); Bacillus (bacterium); Coir fiber; Dianthus caryophyllus; Fusarium oxysporum; Fusarium oxysporum f. sp. dianthi; Fusarium oxysporum f. sp. lycopersici; Lycopersicon esculentum; Suppressiveness</t>
  </si>
  <si>
    <t>f. sp.</t>
  </si>
  <si>
    <t>PRBDPSLG</t>
  </si>
  <si>
    <t>Reddy, KO; Maheswari, CU; Shukla, M; Rajulu, AV</t>
  </si>
  <si>
    <t>MATERIALS LETTERS</t>
  </si>
  <si>
    <t>0167-577X</t>
  </si>
  <si>
    <t>Napier grass fibers were analyzed by chemical, FTIR and solid-state (13)C NMR methods. These fibers were also treated with 2% and 5% aq. NaOH solutions and the effect of alkali treatment on the composition and structure of the fibers was studied. Alkali treatment eliminated the amorphous hemicellulose component of the fibers to a larger extent. The morphology of the fibers before and after alkali treatment was observed with a scanning electron microscope. The fibers became thin with a rough surface and the cell structure collapsed after alkali treatment and showed enhanced tensile properties. (C) 2011 Elsevier B.V. All rights reserved.</t>
  </si>
  <si>
    <t>35-38</t>
  </si>
  <si>
    <t>WOS:000298272200011</t>
  </si>
  <si>
    <t>FTIR; Composite materials; Spectroscopy; CELLULOSE; NOT USEFUL; Biomaterials; SISAL FIBERS; Structural</t>
  </si>
  <si>
    <t>X5S4VLGZ</t>
  </si>
  <si>
    <t>Feng, X.; Hills, K.M.; Simpson, A.J.; Whalen, J.K.; Simpson, M.J.</t>
  </si>
  <si>
    <t>262-274</t>
  </si>
  <si>
    <t>Litter decomposition; lignin; soil organic matter; Lignin; Extraction; Nuclear magnetic resonance; decomposition; microbial community; Microbiology; Organic matter; Biodegradation; Biogeochemistry; carbon cycle; biodegradation; leaf litter; Oxidation; Global carbon cycle; oxidation; Carbohydrates; Mass spectrometry; maize; Plant litter; carbohydrate; Nuclear magnetic resonance spectroscopy; Phenols; No Proximate; Soil organic matters; Zea mays; Gas chromatography; coniferous tree; Degradation; Biological materials; gas chromatography; mass spectrometry; Resonance; NMR spectrum; Pine needle; Compositional changes; Gas chromatography-mass spectrometry; H NMR spectra; Lignin-derived phenol; phenol; Photochemical decompositions; Photochemical degradation; Photochemical transformations; photochemistry; Type structures; Ultra-violet; ultraviolet radiation; Ultraviolet radiation; UV radiation; Vehicles</t>
  </si>
  <si>
    <t>G67PB32H</t>
  </si>
  <si>
    <t>Jaffé, R.; Yamashita, Y.; Maie, N.; Cooper, W. T.; Dittmar, T.; Dodds, W. K.; Jones, J. B.; Myoshi, T.; Ortiz-Zayas, J. R.; Podgorski, D. C.; Watanabe, A.</t>
  </si>
  <si>
    <t>Dissolved Organic Matter in Headwater Streams: Compositional Variability across Climatic Regions of North America</t>
  </si>
  <si>
    <t>10.1016/j.gca.2012.06.031</t>
  </si>
  <si>
    <t>https://www.sciencedirect.com/science/article/pii/S0016703712004097</t>
  </si>
  <si>
    <t>Dissolved organic matter (DOM) represents the largest organic matter pool in freshwater systems, but much of it remains molecularly uncharacterized. Although freshwater systems cover only a small area of the earth’s surface, inland waters are an important component of the global carbon cycle. The traditional idea that rivers are simply conduits for refractory carbon delivery to coastal areas is inconsistent with carbon flux estimates, and streams have been shown to serve as reactors for DOM cycling. The overall quality of DOM, and its associated reactivity, can be related to its chemical composition and molecular structure. However, the variability of DOM composition in freshwater ecosystems, particularly in headwater streams, is poorly characterized. Detailed molecular studies of DOM from small streams across climatic regions, which could provide critical information regarding carbon dynamics on a more global scale, have not been performed. To address these issues, this study applies a multi-method analytical approach in an attempt to assess molecular characteristics of DOM and ultrafiltered DOM (UDOM) in headwater streams from different climatic regions in North America. In general terms the chemical and molecular characteristics of UDOM from six different biomes were determined in unsurpassed detail to feature some clear general similarities but also specific differences. While the degree of similarity is remarkable, and suggests similar source strengths, such as soil-derived organic matter and/or similar diagenetic degradation processes for DOM from vastly different environments, each sample was clearly unique in its overall composition, featuring some distinct molecular patterns for at least one or more of the analytical determinations. Molecular and compositional differences of DOM from headwater streams should result from variations in DOM sources and localized environmental conditions, and consequently feature different photo- and bio-reactivity and associated re-mineralization potentials during fluvial transport. Such knowledge could assist in predicting the consequences of global change and its relationship to global carbon cycling.</t>
  </si>
  <si>
    <t>95-108</t>
  </si>
  <si>
    <t>Dissolved Organic Matter in Headwater Streams</t>
  </si>
  <si>
    <t>112 citations (Crossref) [2023-10-06]</t>
  </si>
  <si>
    <t>GQ3II6VD</t>
  </si>
  <si>
    <t>Mao, Jingdong; Kong, Xueqian; Schmidt-Rohr, Klaus; Pignatello, Joseph J.; Perdue, E. Michael</t>
  </si>
  <si>
    <t>Advanced Solid-State NMR Characterization of Marine Dissolved Organic Matter Isolated Using the Coupled Reverse Osmosis/Electrodialysis Method</t>
  </si>
  <si>
    <t>Environmental Science &amp; Technology</t>
  </si>
  <si>
    <t>0013-936X, 1520-5851</t>
  </si>
  <si>
    <t>10.1021/es300521e</t>
  </si>
  <si>
    <t>https://pubs.acs.org/doi/10.1021/es300521e</t>
  </si>
  <si>
    <t>5806-5814</t>
  </si>
  <si>
    <t>DOI.org (Crossref)</t>
  </si>
  <si>
    <t>JGIVA7GP</t>
  </si>
  <si>
    <t>Santos, R.B.; Lee, J.M.; Jameel, H.; Chang, H.-M.; Lucia, L.A.</t>
  </si>
  <si>
    <t>18732976 (ISSN)</t>
  </si>
  <si>
    <t>232-238</t>
  </si>
  <si>
    <t>Eucalyptus; lignin; Lignin; nuclear magnetic resonance; image analysis; enzyme activity; Adsorption; Lignocellulose; Enzymatic hydrolysis; wood; adsorption; hydrolysis; biofuel; chemical composition; Quality control; NOT USEFUL; priority journal; carbon nuclear magnetic resonance; nonhuman; Quality Control; Biofuels; dicotyledon; article; Wood; Lignins; Hardwoods; Lignin contents; fiber; biofuel production; Biofuel production; Chemical characteristic; Chemicals; correlation; Enzymatic Activity; Enzymatic conversions; Enzyme adsorption; Fiber quality analysis; Hardwood; Hardwood species; Hydrolysis; Lignocellulosic; Morphological features; qualitative analysis; quantitative analysis; S/G ratio; sampling; substrate; Wood chemical compositions; Wood chemicals; Wood components</t>
  </si>
  <si>
    <t>VES657TL</t>
  </si>
  <si>
    <t>Strukelj, Manuella; Brais, Suzanne; Quideau, Sylvie A.; Oh, Se-Woung</t>
  </si>
  <si>
    <t>Chemical transformations of deadwood and foliar litter of mixed boreal species during decomposition</t>
  </si>
  <si>
    <t>10.1139/x2012-027</t>
  </si>
  <si>
    <t>https://cdnsciencepub.com/doi/10.1139/x2012-027</t>
  </si>
  <si>
    <t>Deadwood constitutes an important input of carbon to soil, but its role in carbon sequestration over the long term is not well documented in the eastern boreal forests of Canada, especially when compared with foliar litter. The objectives of this study were to characterize and compare patterns of mass loss and changes in chemical composition of deadwood and foliar litter of trembling aspen (Populus tremuloides Michx.), white spruce (Picea glauca (Moench) Voss), and balsam fir (Abies balsamea (L.) Mill.) during a 5- to 6-year period of field decomposition, using litterbags, solid-state 13C nuclear magnetic resonance analysis, and lignin monomer quantification by cupric oxide oxidation. The maximum decomposition limit was similar between foliar litter and wood material, but foliar litter decomposed faster, reached the estimated maximum decomposition limit, and converged to a composition rich in alkyl, phenolic, and carbonyl carbon. However, wood did not reach the estimated maximum decomposition limit and underwent relatively little chemical changes, remaining with high carbohydrate content. At the end of the experiment, aspen wood still had a lower lignin concentration than that of conifers, but contained higher proportions of alkyl and carbonyl carbon. Although wood contributes to a greater diversity in the chemical composition of the forest floor, foliar litter, which keeps a high alkyl C content throughout its decay, could generate more recalcitrant residual organic matter.</t>
  </si>
  <si>
    <t>2012-04</t>
  </si>
  <si>
    <t>772-788</t>
  </si>
  <si>
    <t>19 citations (Crossref) [2023-10-06] Publisher: NRC Research Press</t>
  </si>
  <si>
    <t>NMR; lignin; No Proximate</t>
  </si>
  <si>
    <t>S5A76IRD</t>
  </si>
  <si>
    <t>Xiao, LP; Shi, ZJ; Xu, F; Sun, RC</t>
  </si>
  <si>
    <t>10.1515/HF.2011.154</t>
  </si>
  <si>
    <t>To improve enzymatic hydrolysis, hydrothermal treatment was carried out on the shrub Tamarix ramosissima. Milled wood lignin (MWL) was isolated from T ramosissima stems before and after hydrothermal treatment, and its chemical structure was characterized by carbohydrate analysis, elemental analysis, methoxy group determination, FT-IR spectroscopy, quantitative C-13 NMR spectroscopy, 2D heteronuclear single quantum coherence spectroscopy, and gel permeation chromatography. The analyses confirmed that T ramosissima MWL is very rich in syringyl units. It was found that the main reaction responsible for the lignin degradation is the homolytic cleavage of aryl-ether bonds resulting in a reduced amount of beta-O-4' interlinkages and, as a consequence, in elevated amounts of beta-beta' and beta-5' linkages. The MWL isolated from the pretreated solid residue was more condensed and had a lower molecular weight than the MWL isolated from untreated material.</t>
  </si>
  <si>
    <t>2012-03</t>
  </si>
  <si>
    <t>295-302</t>
  </si>
  <si>
    <t>WOS:000303475300003</t>
  </si>
  <si>
    <t>DELIGNIFICATION; NUCLEAR-MAGNETIC-RESONANCE; HYDROLYSIS; PRETREATMENT; FT-IR spectroscopy; lignin degradation; CELL-WALL; milled wood lignin (MWL); quantitative C-13 NMR; NOT USEFUL; autohydrolysis; AUTOHYDROLYSIS; EUCALYPTUS-GLOBULUS WOOD; heteronuclear single quantum coherence (HSQC); hydrothermal treatment; LIGNIN STRUCTURE; MISCANTHUS-X-GIGANTEUS; SOLUTION-STATE; Tamarix ramosissima</t>
  </si>
  <si>
    <t>JQ3ANJIA</t>
  </si>
  <si>
    <t>Baumann, K.; Sanaullah, M.; Chabbi, A.; Dignac, M.-F.; Bardoux, G.; Steffens, M.; Kögel-Knabner, I.; Rumpel, C.</t>
  </si>
  <si>
    <t>55-61</t>
  </si>
  <si>
    <t>lignin; Decomposition; soil organic matter; Lignin; nuclear magnetic resonance; decomposition; soil carbon; microbial community; carbon sequestration; wheat; Microbial communities; Soils; Isotopes; Wheat; Subsoil; litter; Nuclear magnetic resonance spectroscopy; soil depth; No Proximate; soil chemistry; carbon isotope; Degradation; subsoil; physicochemical property; gas chromatography; soil horizon; Roots; stabilization; 13C enriched lignin; Compound-specific isotope analysis; GC/C/IRMS; Long residence time; Physicochemical parameters; Solid-state13C NMR spectroscopy; Stabilization</t>
  </si>
  <si>
    <t>XKFU5MF2</t>
  </si>
  <si>
    <t>Bonanomi, G.; Incerti, G.; Giannino, F.; Mingo, A.; Lanzotti, V.; Mazzoleni, S.</t>
  </si>
  <si>
    <t>40-48</t>
  </si>
  <si>
    <t>lignin; Decomposition; Lignin; Litterbags; spectroscopy; nuclear magnetic resonance; decomposition; nitrogen; Litter quality; cellulose; Carbohydrates; organic carbon; litter; Litterbag; Nuclear magnetic resonance spectroscopy; Quality control; NOT USEFUL; Decay (organic); carbon isotope; terrestrial ecosystem; temperature effect; biogeochemical cycle; C stocks; C-cycle; Forecasting; isotopic ratio; nutrient budget; Principal component analysis; Principal component regression; Proximate cellulose and lignin; water content</t>
  </si>
  <si>
    <t>QDF7TDR7</t>
  </si>
  <si>
    <t>Dümig, A.; Rumpel, C.; Dignac, M.-F.; Kögel-Knabner, I.</t>
  </si>
  <si>
    <t>lignin; C; soil organic matter; 13C NMR spectroscopy; Lignin; Organic carbon; Soil organic matter; nuclear magnetic resonance; decomposition; Carbon; Soil depth; Biodegradation; Biogeochemistry; Forest soils; Grassland soils; Soils; Isotopes; Vegetation; Carbohydrates; Biomass; organic carbon; grassland; Carbon source; hydrolysis; Decomposers; Forestry; CuO oxidation; chemical composition; Nuclear magnetic resonance spectroscopy; soil depth; Phenols; Soil organic matters; NOT USEFUL; Tissue; topsoil; grass; forest soil; Plant tissues; Biopolymers; Araucaria; stabilization; Brazil; Chemical compositions; Lignin contents; Lignin-derived phenol; Stabilization; 13C/12C; Above ground biomass; Acid hydrolysis; Aliphatic biopolymers; Andic properties; AS-soils; Bulk chemical composition; estimation method; GC/C-IRMS; Grass biomass; Heavy fraction; Isotope signatures; Isotopic signatures; Microbial transformation; Neutral sugar; Plant biomass; Plant inputs; Plant material; Stable carbon isotopes; Total Organic Carbon</t>
  </si>
  <si>
    <t>DXMJLPXP</t>
  </si>
  <si>
    <t>Incerti, G.; Capodilupo, M.; Senatore, M.; Termolino, P.; Scala, F.; Mazzoleni, S.; Bonanomi, G.</t>
  </si>
  <si>
    <t>13403540 (ISSN)</t>
  </si>
  <si>
    <t>449-457</t>
  </si>
  <si>
    <t>Decomposition; Litter quality; Fungal succession; NOT USEFUL; Aspergillus Niger; C/N And lignin/N ratios</t>
  </si>
  <si>
    <t>L7XNUS29</t>
  </si>
  <si>
    <t>Johnson, C.E.; Blumfield, T.J.; Boyd, S.; Xu, Z.</t>
  </si>
  <si>
    <t>854-862</t>
  </si>
  <si>
    <t>lignin; Decomposition; microbial activity; Litter; nuclear magnetic resonance; decomposition; microbial community; Carbon; community structure; litter; Forestry; soil microorganism; Nuclear magnetic resonance spectroscopy; Australia; No Proximate; speciation (chemistry); coniferous forest; plant residue; temporal NMR; foliage; Araucaria cunninghamii; plantation forestry; Residue management; logging (timber); Tissue chemistry</t>
  </si>
  <si>
    <t>UUZE2M9U</t>
  </si>
  <si>
    <t>Suseela, V.; Tharayil, N.; Xing, B.; Dukes, J.S.</t>
  </si>
  <si>
    <t>14698137 (ISSN)</t>
  </si>
  <si>
    <t>122-133</t>
  </si>
  <si>
    <t>litter decomposition; Litter decomposition; lignin; Lignin; nuclear magnetic resonance; decomposition; warming; Carbon; temperature; Temperature; carbon; Climate change; climate change; carbon cycle; Carbon Cycle; leaf litter; recalcitrant; Global Warming; litter; plant; Rain; 13C NMR; DRIFT; Humic Substances; No Proximate; carbon nuclear magnetic resonance; chemistry; article; humic substance; greenhouse effect; Japanese knotweed (Polygonum cuspidatum); plant stem; Plant Stems; Polygonum; precipitation quality; rain; Recalcitrant</t>
  </si>
  <si>
    <t>49EZU4ZU</t>
  </si>
  <si>
    <t>Tambone, F.; Adani, F.; Gigliotti, G.; Volpe, D.; Fabbri, C.; Provenzano, M.R.</t>
  </si>
  <si>
    <t>09619534 (ISSN)</t>
  </si>
  <si>
    <t>111-120</t>
  </si>
  <si>
    <t>Biomass Bioenergy</t>
  </si>
  <si>
    <t>organic matter; Cellulose; Organic wastes; spectroscopy; nuclear magnetic resonance; Anaerobic digestion; Biogeochemistry; biodegradation; biomass; Carbohydrates; Biomass; carbohydrate; biofuel; chemical composition; Nuclear magnetic resonance spectroscopy; Digestates; Fresh biomass; Digestate; transformation; No Proximate; Substrates; Biological materials; polysaccharide; anoxic conditions; Organic substrate; substrate; 13CPMAS-NMR spectroscopy; aliphatic hydrocarbon; Aromatic structures; biogas; Biogas; Biogas production; Chemical nature; Codigestion; gas production; Initial composition; Matter transformation; NMR data; Pig slurries; slurry; Suidae; waste treatment</t>
  </si>
  <si>
    <t>GZBL4WFP</t>
  </si>
  <si>
    <t>Pizzanelli, Silvia; Calucci, Lucia; Forte, Claudia; Borsacchi, Silvia</t>
  </si>
  <si>
    <t>Studies of Organic Matter in Composting, Vermicomposting, and Anaerobic Digestion by 13C Solid-State NMR Spectroscopy</t>
  </si>
  <si>
    <t>Applied Sciences</t>
  </si>
  <si>
    <t>10.3390/app13052900</t>
  </si>
  <si>
    <t>https://www.mdpi.com/2076-3417/13/5/2900</t>
  </si>
  <si>
    <t>Composting, vermicomposting, and anaerobic digestion are three commonly applied processes for the transformation of organic waste into valuable products for soil amendment. The application of compost, vermicompost, and digestate to soil requires specific properties, such as maturity and stability, strongly related to the composition of organic matter. 13C solid-state Nuclear Magnetic Resonance (SSNMR) has often been applied to follow the transformation of organic matter during waste treatment processes, as well as to assess the quality of the produced amendments and the effectiveness of the treatments. Thanks to the possibility of associating the 13C chemical shift to different functional groups of biomacromolecules present in the waste feedstocks and in the final products, thorough characterizations of organic matter have been performed exploiting 13C cross-polarization magic angle spinning experiments, and semiquantitative descriptions of the evolution of the different groups during composting, vermicomposting and anaerobic digestion have been reported. Here, these studies are reviewed with the aim of highlighting the potential of the application of 13C SSNMR to these complex materials, as well as the critical issues and perspectives.</t>
  </si>
  <si>
    <t>2023-01</t>
  </si>
  <si>
    <t>http://creativecommons.org/licenses/by/3.0/</t>
  </si>
  <si>
    <t>www.mdpi.com</t>
  </si>
  <si>
    <t>Number: 5 Publisher: Multidisciplinary Digital Publishing Institute</t>
  </si>
  <si>
    <t>stability; humic substances; compost; vermicompost; humic acids; waste; &lt;sup&gt;13&lt;/sup&gt;C CP-MAS; digestate; extracts; maturity</t>
  </si>
  <si>
    <t>TJSUIM89</t>
  </si>
  <si>
    <t>2013-08</t>
  </si>
  <si>
    <t>3176-3191</t>
  </si>
  <si>
    <t>NUCLEAR-MAGNETIC-RESONANCE; lignin; decomposition; root; biodegradation; cellulose; stem; LIGNIN DEGRADATION; EARLY DIAGENESIS; RHIZOPHORA-MANGLE; TROPICAL ESTUARY; Digitized; mangrove; PLANT-TISSUES; degradation; Avicennia germinans; decay; fungal; insect; Laguncularia racemosa; LENTINULA-EDODES; mangle; MOLECULAR APPROACH; Naustitermes acajutlae; pneumatophore; Rhizophora mangle; SEA-LEVEL; sediment; STABLE CARBON; termite; xylan</t>
  </si>
  <si>
    <t>WBFAM4I8</t>
  </si>
  <si>
    <t>Zelibor, J. L.; Romankiw, L.; Hatcher, P. G.; Colwell, R. R.</t>
  </si>
  <si>
    <t>https://journals.asm.org/doi/10.1128/aem.54.4.1051-1060.1988</t>
  </si>
  <si>
    <t>1988-04</t>
  </si>
  <si>
    <t>1051-1060</t>
  </si>
  <si>
    <t>journals.asm.org (Atypon)</t>
  </si>
  <si>
    <t>96 citations (Crossref) [2023-10-06] Publisher: American Society for Microbiology</t>
  </si>
  <si>
    <t>CY4I9MSV</t>
  </si>
  <si>
    <t>Wang, H.; Liu, S.; Wang, J.; Shi, Z.; Lu, L.; Guo, W.; Jia, H.; Cai, D.</t>
  </si>
  <si>
    <t>https://www.scopus.com/inward/record.uri?eid=2-s2.0-84877919682&amp;doi=10.1016%2fj.foreco.2012.12.015&amp;partnerID=40&amp;md5=ed7487998c935a34c7790ef1eb6bed79</t>
  </si>
  <si>
    <t>Plant litter and fine roots turnover are important carbon (C) inputs to soil and a direct emission source of CO2 to the atmosphere. C dynamics during litter decomposition provide an insight into C flow in soils. To quantitatively assess how decomposition processes vary with litter types, the solid-state 13C nuclear magnetic resonance spectroscopy with cross-polarization and magic-angle spinning (CPMAS-NMR) technique was applied to analyze the organic C dynamics of conifer (Pinus massoniana) and broadleaf (Castanopsis hystrix, Michelia macclurei and Mytilaria laosensis) leaf litter and fine roots which had degraded during one year litterbag experiment in four subtropical plantations of China. The results were used to estimate decomposition rates of different C types and compositional changes of leaf litter and fine roots during decomposition. The mass loss rates of different C fractions during decomposition varied significantly between litter types. Site environment and initial litter quality played more critical roles in regulating decomposition of fine roots than of leaf litter. The significant changes in the proportion of C forms and degree of humification occurred during leaf litter decomposition, but not during fine roots decomposition. The proportions of alkyl C and carbonyl C and alkyl/O-alkyl C ratio varied with leaf litter types, with an increase for the proportion of alkyl C and alkyl/O-alkyl C ratio in broadleaf leaf litters and an enhanced trend for the proportion of carbonyl C for P. massoniana. The results suggest that the patterns and main controlling factors of litter C compositional change during decomposition differed between above- and belowground, and the dynamics of leaf litter C fractions during decomposition differed between conifer and broadleaf species. The findings of litter C compositional decomposition of the main tree species in this study could contribute to the accurate estimation of soil C sequestration in subtropical plantation ecosystems. © 2012 Elsevier B.V.</t>
  </si>
  <si>
    <t>43-52</t>
  </si>
  <si>
    <t>Litter decomposition; Soil; decomposition; soil carbon; biogeochemistry; Carbon; carbon sequestration; Carbon dioxide; Carbon dynamics; Soils; leaf litter; turnover; carbon dioxide; organic carbon; Forestry; China; Microclimate; Plant traits; Leaf litter decomposition; Pinus massoniana; Spectroscopy; Decay; Nuclear magnetic resonance spectroscopy; Digitized; Tropics; fine root; carbon isotope; speciation (chemistry); Carbon Dioxide; Nuclear Magnetic Resonance; Magic angle spinning; subtropical region; coniferous forest; plantation forestry; Compositional changes; broad-leaved forest; Castanopsis hystrix; Coniferophyta; Decomposition process; Dynamics; Forest Litter; Main controlling factors; Michelia macclurei; microclimate; Mytilaria laosensis; soil emission; Solid-state 13C CPMAS NMR spectroscopy</t>
  </si>
  <si>
    <t>Solid-state C CPMAS NMR spectroscopy</t>
  </si>
  <si>
    <t>3BGLSTW2</t>
  </si>
  <si>
    <t>Wang, W.J.; Baldock, J.A.; Dalal, R.C.; Moody, P.W.</t>
  </si>
  <si>
    <t>https://www.scopus.com/inward/record.uri?eid=2-s2.0-5644262684&amp;doi=10.1016%2fj.soilbio.2004.05.023&amp;partnerID=40&amp;md5=2adc962b6c334ae39bd14a29b2d9c211</t>
  </si>
  <si>
    <t>Improved understanding of the interactive relationships of plant material decomposition kinetics to biochemical characteristics and nitrogen availability is required for terrestrial C accounting and sustainable land management. In this study, 15 typical and/or native Australian plant materials were finely ground and incubated with a sandy soil at 25°C and 55% water holding capacity without nitrogen (-N) or with nitrogen (+N) addition (77 mg N kg -1 soil as KNO 3). The C mineralisation dynamics were monitored for 356 days and the initial biochemical characteristics of the plant materials were determined by NMR and wet-chemical analyses. Under the -N treatment, C mineralisation rates of the plant materials were positively correlated with their initial N contents during the first several weeks, and then negatively correlated with lignin and polyphenols contents during the late stages of incubation. Thus the ratios of lignin/N, polyphenols/N and (lignin+polyphenols)/N had more consistent correlation with the cumulative amounts of C mineralised throughout the incubation than did any single component. In terms of the C types determined by NMR analysis, the C mineralisation rates were initially related positively to carbonyl C contents, and then negatively to aryl and O-aryl C contents from day 3 onwards. Addition of NO 3 --N accelerated C mineralisation during the early stages, but resulted in lower cumulative C mineralisation at the end of the incubation for most plant materials. Under the +N treatment, the decomposition rates were correlated with the contents of lignin and the sum of cellulose+acid detergent-extractable non-phenolic compounds, or with aryl, O-aryl and N-alkyl+methoxyl C contents. Regardless of the N treatment, the ratios of aryl/carbonyl, O-aryl/carbonyl and (aryl+O-aryl)/carbonyl C had the closest and most consistent correlations with the cumulative C mineralisation among all biochemical indices examined. A double exponential model with defined mineralisation rate constants for the active and slow pools was used to describe the C mineralisation dynamics. The biological meanings of the kinetically estimated active and slow pool sizes are interpreted and their relationships to the initial chemical/biochemical composition of the plant materials are explored. © 2004 Elsevier Ltd. All rights reserved.</t>
  </si>
  <si>
    <t>2045-2058</t>
  </si>
  <si>
    <t>NMR; Decomposition; Lignin; nuclear magnetic resonance; decomposition; Carbon; Nitrogen; Decomposition dynamics; Soils; Biochemistry; Phenols; Digitized; Plants (botany); biochemistry; soil nitrogen; Polyphenols; Nitrogen availability; nutrient availability; Reaction kinetics; Sustainable land management</t>
  </si>
  <si>
    <t>Z5L68GBX</t>
  </si>
  <si>
    <t>Trinsoutrot, I.; Jocteur Monrozier, L.; Cellier, J.; Waton, H.; Alamercery, S.; Nicolardot, B.</t>
  </si>
  <si>
    <t>61-72</t>
  </si>
  <si>
    <t>Crop residues; Digitized; Biochemical composition; biochemical composition; Brassica napus L.; Fourier transform infra-red spectroscopy; Solid-state 13C NMR spectroscopy; Temperature-programmed pyroanalysis; Van Soest method</t>
  </si>
  <si>
    <t>solid-state 13C NMR spectroscopy; crop residues; temperature-programmed pyroanalysis</t>
  </si>
  <si>
    <t>XDCIHVCG</t>
  </si>
  <si>
    <t>Sjöberg, G.; Nilsson, S.I.; Persson, T.; Karlsson, P.</t>
  </si>
  <si>
    <t>1761-1768</t>
  </si>
  <si>
    <t>lignin; Cellulose; Lignin; Nuclear magnetic resonance; decomposition; Microorganisms; Hemicellulose; Sweden; leaf litter; cellulose; Fertilizers; Forestry; 13C NMR; soil microorganism; Norway spruce; Picea abies; Klason lignin; Digitized; Picea; Degradation; soil nitrogen; Eurasia; CuO; Europe; Needle litter; Northern Europe; Scandinavia; Spruce needle litter</t>
  </si>
  <si>
    <t>C7Q4KACX</t>
  </si>
  <si>
    <t>Quideau, S.A.; Graham, R.C.; Oh, S.-W.; Hendrix, P.F.; Wasylishen, R.E.</t>
  </si>
  <si>
    <t>https://www.scopus.com/inward/record.uri?eid=2-s2.0-27444437470&amp;doi=10.1016%2fj.soilbio.2005.01.031&amp;partnerID=40&amp;md5=88a00ec1f563eec73797c75bbf3aa408</t>
  </si>
  <si>
    <t>Decomposition losses from leaves of three evergreen chaparral species, scrub oak (Quercus dumosa), ceanothus (Ceanothus crassifolius), and manzanita (Arctostaphylos glauca), were quantified over a 2-y field exposure using litterbags. Changes in ash-free dry mass, C, and N were monitored at 2- to 6-month intervals at four replicate sites composed of patches of these three chaparral species. Three proximate C fractions were extracted from fresh and decomposing litter samples: polar and non-polar extractives (EXT), acid-solubles (ACID), and acid-insolubles (KLIG). The chemical structure of fresh and decomposed litter was additionally characterized using high-resolution solid-state 13C NMR spectroscopy, while morphological properties were examined by scanning electron microscopy (SEM). After 2 y, the litters had lost between 20.7%±1.2 (Ceanothus) and 35.2%±6.8 (Quercus) of their original ash-free dry mass. The manzanita decomposed at a significantly faster rate than the other two litter types during the first few months of field exposure. Yet, after 2 y, mass loss was greater for the oak. Differences in decomposition rates could not be accounted for based on a single litter quality index. Fresh manzanita exhibited a significantly higher N content, which could explain its initially faster decay rate. Fresh oak litter, on the other hand, had a relatively high ACID and O-alkyl C (O-ALK) content, which may have been responsible for its decay pattern. Fresh ceanothus contained a relatively low KLIG content, yet it decomposed more slowly than the two other species. The solid-state 13C NMR spectra of the ceanothus litter had two peaks characteristic of proanthocyanidins, which likely contributed to the recalcitrance of this litter type. SEM revealed that ceanothus leaf surfaces were left nearly unchanged after field exposure. In comparison, the oak and manzanita leaf surfaces were pitted and covered by microbial growth to the point of being unrecognizable. Taken together, our results indicate that a combination of biological, physical and chemical factors need to be examined to clarify the different decomposition rates and patterns of these three chaparral species. © 2005 Elsevier Ltd. All rights reserved.</t>
  </si>
  <si>
    <t>1988-1998</t>
  </si>
  <si>
    <t>Litter decomposition; soil organic matter; scanning electron microscopy; Scanning electron microscopy; decomposition; Biodiversity; Soils; Ecosystems; leaf litter; Biochemistry; Quercus; Proximate analysis; 13C CPMAS NMR; Mediterranean-type ecosystems; San Dimas experimental forest; Digitized; Plants (botany); Arctostaphylos; United States; North America; Arctostaphylos glauca; Arctostaphylos uva-ursi; California; Ceanothus; Ceanothus crassifolius; Chaparral; Quercus dumosa; Structure (composition); Western Hemisphere; World</t>
  </si>
  <si>
    <t>8LELPJVJ</t>
  </si>
  <si>
    <t>Preston, Caroline M.; Nault, Jason R.; Trofymow, J. A.; Smyth, Carolyn; CIDET Working Group</t>
  </si>
  <si>
    <t>Chemical Changes During 6 Years of Decomposition of 11 Litters in Some Canadian Forest Sites. Part 1. Elemental Composition, Tannins, Phenolics, and Proximate Fractions</t>
  </si>
  <si>
    <t>10.1007/s10021-009-9266-0</t>
  </si>
  <si>
    <t>https://doi.org/10.1007/s10021-009-9266-0</t>
  </si>
  <si>
    <t>Slowing or even cessation of litter decomposition with time is well-known, but there is insufficient understanding of the chemical changes that contribute to increasing recalcitrance. Samples from the Canadian Intersite Decomposition Experiment (CIDET) were used to determine 6-year chemical changes for all 11 litters from a site with rapid initial decomposition (Morgan Arboretum, MAR) and for three litters at three colder sites. Six-year mass remaining was 17–37% at MAR, with higher values at the colder sites. Atomic C/N ratios declined and phenolics and condensed tannins generally decreased to minimal values. However, for the three species compared across four sites, phenolics and tannins showed small increases for species with the lowest initial values and also tended to increase with increasing mass loss. For the foliar litters at MAR, there was an average increase in proportion of acid-unhydrolyzable residue (AUR) and decreases in proportions of acid-hydrolyzable (ACID) and extractable fractions, with final AUR/(ACID + AUR) ratios within 0.55–0.66. Principal component analysis showed that foliar litters (and to a lesser extent wood) became more alike after 6 years, decomposition being associated with increase of Fe, Al, N, and AUR concentrations and decrease of K, Mg, tannins, phenolics, and non-polar and water-soluble fractions. However, litters were also affected by site soil chemistry, with some high 6-year accumulations of Ca, Mg, Fe, Al, Mn, and Mg at two sites. Increasing recalcitrance likely arises from increasing dominance of complex, less-soluble organic structures, collectively represented by AUR, together with increases in heavy elements such as Al and Fe, which also specifically bind and stabilize organic matter.</t>
  </si>
  <si>
    <t>1053-1077</t>
  </si>
  <si>
    <t>108 citations (Crossref) [2023-10-06]</t>
  </si>
  <si>
    <t>TT23V3PW</t>
  </si>
  <si>
    <t>Preston, C.M.; Trofymow, J.A.; Niu, J.; Fyfe, C.A.</t>
  </si>
  <si>
    <t>51-68</t>
  </si>
  <si>
    <t>Decomposition; Lignin; Chronosequence; Sulfur; Digitized; Pseudotsuga menziesii; Thuja plicata; Tsuga heterophylla; Brown-rot; White-rot</t>
  </si>
  <si>
    <t>X2HW9TSX</t>
  </si>
  <si>
    <t>Preston, C.M.; Nault, J.R.; Trofymow, J.A.</t>
  </si>
  <si>
    <t>14350629 (ISSN)</t>
  </si>
  <si>
    <t>1078-1102</t>
  </si>
  <si>
    <t>Litter decomposition; lignin; organic matter; Lignin; nuclear magnetic resonance; decomposition; carbohydrate; tannin; CIDET; soil chemistry; Digitized; Canada; carbon isotope; Tannin; North America; chemical alteration; quantitative analysis; sampling; 13C MAS NMR; Cutin; δ13C</t>
  </si>
  <si>
    <t>U77EQQDD</t>
  </si>
  <si>
    <t>Nelson, P.N.; Baldock, J.A.</t>
  </si>
  <si>
    <t>https://www.scopus.com/inward/record.uri?eid=2-s2.0-19844373041&amp;doi=10.1007%2fs10533-004-0076-3&amp;partnerID=40&amp;md5=ee41fb788c5f6dc8d05551479da332e0</t>
  </si>
  <si>
    <t>Most techniques for determining the chemical nature of natural organic matter in soil, sediment and water require prior extraction or concentration steps that are not quantitative and that create artifacts. 13C nuclear magnetic resonance (NMR) analysis can avoid these problems, but it gives little information at the scale of molecules. Here we show that the molecular composition of a diverse range of natural organic materials could be inferred from 13C NMR analysis combined with C and N analysis. Forty-six different organic materials including undecomposed and decomposed plant materials, soil organic matter, phytoplankton, and the organic matter found in freshwater, estuarine and marine sediments were examined. A mixing model simultaneously solved a series of equations to estimate the content of four biomolecule components representing the organic materials produced in greatest abundance by plants and other organisms (carbohydrate, protein, lignin and aliphatic material) and two additional components (char and pure carbonyl). Based on defined molecular structures for each component, signal intensities for 13C NMR spectra were predicted and compared with measured values. The sum of the absolute differences in signal intensity between the measured and predicted spectral regions was &lt;7% for the terrestrial materials. For aquatic materials the fit of the predicted to measured signal intensities was not as good. Predicted molecular compositions correlated well with independent analyses of cellulose, protein and lignin contents of plant samples and char contents of soil samples. Across all samples, carbohydrates accounted for 10-76% of the sample C (40-76% in plants and 10-42% in soils, sediments and phytoplankton), protein for 2-80% (21-80% in phytoplankton and marine water column samples and 2-36% in plants, soils and sediments), lignin for 0-36%, aliphatic materials for 2-44%, char for 0-38% and carbonyl for 0-22%. For the soils, sediments and decomposed plant materials, the close correspondence between actual signal intensities and those predicted using known biomolecular components, suggested that either'8humic' structures can be approximated by mixtures of common biologically derived molecules or that humic structures did not exist in significant amounts. © Springer 2005.</t>
  </si>
  <si>
    <t>organic matter; Soil; Nuclear magnetic resonance; nuclear magnetic resonance; soil; Humus; Sediment; Digitized; sediment; Molecular composition; Organic matter chemistry</t>
  </si>
  <si>
    <t>R3IE48VP</t>
  </si>
  <si>
    <t>Lemma, B.; Nilsson, I.; Kleja, D.B.; Olsson, M.; Knicker, H.</t>
  </si>
  <si>
    <t>2317-2328</t>
  </si>
  <si>
    <t>Eucalyptus; Decomposition; decomposition; phosphorus; calcium; Forests; Tree species; Substrate quality; Ethiopia; leaf litter; Leaves; Biochemistry; Leaf litter; Forestry; Nuclear magnetic resonance spectroscopy; sulfur; Digitized; Substrates; fine root; coniferous tree; Plantations; CPMAS 13C NMR; Fine roots; Forest Litter; Acid unhydrolysable residue (AUR); Africa; CO2-C mineralisation; Cupressus; Cupressus lusitanica; Dichloromethane; East Africa; Eucalyptus grandis; Eucalyptus Grandis; magnesium; Pinus patula; Pinus Patula; potassium; Sub-Saharan Africa</t>
  </si>
  <si>
    <t>CPMAS C NMR; CO-C mineralisation</t>
  </si>
  <si>
    <t>PNPBJ3VF</t>
  </si>
  <si>
    <t>Lorenz, K.; Preston, C.M.; Krumrei, S.; Feger, K.-H.</t>
  </si>
  <si>
    <t>16124669 (ISSN)</t>
  </si>
  <si>
    <t>https://www.scopus.com/inward/record.uri?eid=2-s2.0-10944258840&amp;doi=10.1007%2fs10342-004-0025-7&amp;partnerID=40&amp;md5=6ca1de74138d96d9daa172c819ea96f4</t>
  </si>
  <si>
    <t>Litter decomposition was studied for 2 years in a mixed forest serving as a water protection area (Rhine-Neckar conurbation, SW Germany). Two experiments differing in initial dry weight equivalent in litterbags were set up: one to compare decomposition of European beech leaves (Fagus sylvatica ) with common oak leaves (Quercus robur), and the other comparing decomposition of Scots pine needles (Pinus sylvestris ) with black cherry leaves (Prunus serotina Ehrh.), respectively. Mass losses were greater for oak litter than for beech (75.0 versus 34.6%), and for cherry litter than for pine (94.6 versus 68.3%). In both experiments, a strong initial loss of soluble compounds occurred. The changes in litter N and P concentrations and the decrease in C-to-N ratio coincided with changes in residual mass. However, neither tannin and phenolic concentrations nor NMR could explain the pronounced variation in mass loss after 2 years. Differences in litter palatability and toughness, nutrient contents and other organic compounds may be responsible for the considerable differences in residual mass between litter types. The fast decay of black cherry leaves appears to play a major role in the present humus dynamics at the studied site. Since black cherry has a high N demand, which is mainly met by root uptake from the forest floor, this species is crucial for internal N cycling at this conurbation forest site. These effects together may significantly contribute to prevent nitrate leaching from the forest ecosystem which is subject to a continuous N deposition on an elevated level. © Springer-Verlag 2004.</t>
  </si>
  <si>
    <t>177-188</t>
  </si>
  <si>
    <t>Eur. J. For. Res.</t>
  </si>
  <si>
    <t>decomposition; leaf litter; Litter quality; Quercus; nutrient cycling; Nutrient cycling; Pinus sylvestris; Digitized; Germany; Fagus sylvatica; 13C CPMAS NMR spectroscopy; Fagus; Eurasia; Europe; World; Central Europe; Eastern Hemisphere; mixed forest; Nitrogen retention; Prunus serotina; Quercus robur</t>
  </si>
  <si>
    <t>TZ3Z5NLF</t>
  </si>
  <si>
    <t>Knicker, H.; Almendros, G.; González-Vila, F.J.; Lüdemann, H.-D.; Martin, F.</t>
  </si>
  <si>
    <t>https://www.scopus.com/inward/record.uri?eid=2-s2.0-0029415405&amp;doi=10.1016%2f0146-6380%2895%2900094-1&amp;partnerID=40&amp;md5=e69e05779f5bd2532ddd8f8b94229222</t>
  </si>
  <si>
    <t>A variety of fungal melanins with natural 15N abundance are characterized by solid-state 13C and 15N NMR spectroscopy and are compared to solid-state 13C and 15N NMR spectra of organic matter from representative soils. In all solid-state 15N NMR spectra the peptide/amide region (-220 to -285 ppm) dominates with more than 70% of the total intensity. The region between -285 and -375 ppm, assigned to amino and ammonium groups, always contains more than half of the remaining intensity. The area in the region from -30 to -220 ppm, where aromatic heterocycles would show signals, makes up less than 10% of the total intensity. These findings call into question common structural models for melanins. The solid-state 13C NMR spectra, on the other hand, reveal large differences when the melanins are compared to each other, and to composts and soils. The concentration of the aromatic carbon varies from 5 to 40% in the melanin series. The ratio Caro Ntot and Cali Ntot were calculated, and confirm that nitrogen in these samples is bound in Ca-groups rather than in aromatic heterocyclic structures. © 1996.</t>
  </si>
  <si>
    <t>1023-1028</t>
  </si>
  <si>
    <t>NMR; Soil organic matter; Fungi; Soils; Macromolecules; 13C NMR; Nuclear magnetic resonance spectroscopy; Digitized; carbon-13; nitrogen-15; Structure (composition); 15N NMR; fungal melanins; Fungal melanins; melanin</t>
  </si>
  <si>
    <t>C NMR; N NMR</t>
  </si>
  <si>
    <t>TCEDFSDI</t>
  </si>
  <si>
    <t>Hempfling, R.; Ziegler, F.; Zech, W.; Schulten, H.‐R.</t>
  </si>
  <si>
    <t>179-186</t>
  </si>
  <si>
    <t>TBPIVZ77</t>
  </si>
  <si>
    <t>Hedges, J.I.; Baldock, J.A.; Gélinas, Y.; Lee, C.; Peterson, M.; Wakeham, S.G.</t>
  </si>
  <si>
    <t>00280836 (ISSN)</t>
  </si>
  <si>
    <t>https://www.scopus.com/inward/record.uri?eid=2-s2.0-0035865344&amp;doi=10.1038%2f35057247&amp;partnerID=40&amp;md5=a6c3dcdd9bbe72f4b9f0d3ec22eed47c</t>
  </si>
  <si>
    <t>The sinking of particulate organic matter from ocean surface waters transports carbon to the ocean interior1,2, where almost all is then recycled. The unrecycled fraction of this organic matter can become buried in ocean sediments, thus sequestering carbon and so influencing atmospheric carbon dioxide concentrations3. The processes controlling the extensive biodegradation of sinking particles remain unclear, partly because of the difficulty in resolving the composition of the residual organic matter at depth with existing chromatographic techniques4. Here, using solid-state 13C NMR spectroscopy5, we characterize the chemical structure of organic carbon in both surface plankton and sinking particulate matter from the Pacific Ocean4 and the Arabian Sea6. We found that minimal changes occur in bulk organic composition, despite extensive (&gt;98%) biodegradation, and that amino-acid-like material predominates throughout the water column in both regions. The compositional similarity between phytoplankton biomass and the small remnant of organic matter reaching the ocean interior indicates that the formation of unusual biochemicals, either by chemical recombination7 or microbial biosynthesis8, is not the main process controlling the preservation of particulate organic carbon within the water column at these two sites. We suggest instead that organic matter might be protected from degradation by the inorganic matrix of sinking particles.</t>
  </si>
  <si>
    <t>801-804</t>
  </si>
  <si>
    <t>organic matter; Carbon; Animals; biodegradation; Plankton; Phytoplankton; plankton; Digitized; priority journal; carbon nuclear magnetic resonance; nonhuman; solid state; nuclear magnetic resonance spectroscopy; Magnetic Resonance Spectroscopy; article; carbon 13; marine environment; Biodegradation, Environmental; oceanic regions; Oceans and Seas; Pacific Ocean; particulate matter; Seawater</t>
  </si>
  <si>
    <t>Humanities and Social Sciences; multidisciplinary; Science</t>
  </si>
  <si>
    <t>LSG6WHH6</t>
  </si>
  <si>
    <t>Hall, Steven J.; Ye, Chenglong; Weintraub, Samantha R.; Hockaday, William C.</t>
  </si>
  <si>
    <t>Molecular trade-offs in soil organic carbon composition at continental scale</t>
  </si>
  <si>
    <t>Nature Geoscience</t>
  </si>
  <si>
    <t>1752-0908</t>
  </si>
  <si>
    <t>10.1038/s41561-020-0634-x</t>
  </si>
  <si>
    <t>https://www.nature.com/articles/s41561-020-0634-x</t>
  </si>
  <si>
    <t>The molecular composition of soil organic carbon remains contentious. Microbial-, plant- and fire-derived compounds may each contribute, but whether they vary predictably among ecosystems remains unclear. Here we present carbon functional groups and molecules from a diverse spectrum of North American surface mineral soils, collected primarily from the National Ecological Observatory Network and quantified by nuclear magnetic resonance spectroscopy and a molecular mixing model. We find that soils vary widely in relative contributions of carbohydrate, lipid, protein, lignin and char-like carbon, but each compound class has similar overall abundance. Ninety percent of the variance in carbon composition can be explained by three principal component axes representing a trade-off between lignin and protein, a trade-off between carbohydrate and char, and lipids. Reactive aluminium, crystalline iron oxides and pH plus overlying organic horizon thickness—predictors that are all related to climate—best explain variation along each respective axis. Together, our data point to continental-scale trade-offs in soil carbon molecular composition that are linked to environmental and geochemical variables known to predict carbon mass concentrations. Controversies regarding the genesis of soil carbon and its potential responses to global change can be partially reconciled by considering diverse ecosystem properties that drive complementary persistence mechanisms.</t>
  </si>
  <si>
    <t>2020-10</t>
  </si>
  <si>
    <t>687-692</t>
  </si>
  <si>
    <t>Nat. Geosci.</t>
  </si>
  <si>
    <t>2020 The Author(s), under exclusive licence to Springer Nature Limited</t>
  </si>
  <si>
    <t>www.nature.com</t>
  </si>
  <si>
    <t>53 citations (Crossref) [2023-10-06] Number: 10 Publisher: Nature Publishing Group</t>
  </si>
  <si>
    <t>Carbon cycle; Biogeochemistry; Environmental sciences</t>
  </si>
  <si>
    <t>YW9KJZQX</t>
  </si>
  <si>
    <t>Fukasawa, Yu; Osono, Takashi; Takeda, Hiroshi</t>
  </si>
  <si>
    <t>Fungal decomposition of woody debris of Castanopsis sieboldii in a subtropical old-growth forest</t>
  </si>
  <si>
    <t>1440-1703</t>
  </si>
  <si>
    <t>10.1007/s11284-011-0890-8</t>
  </si>
  <si>
    <t>https://onlinelibrary.wiley.com/doi/abs/10.1007/s11284-011-0890-8</t>
  </si>
  <si>
    <t>Fungi, especially basidiomycetes, are the primary agents of woody debris decomposition in terrestrial forest ecosystems. However, quantitative data regarding the abundance and decay activity of wood-inhabiting fungi are lacking, especially for tropical and subtropical areas. This study demonstrates the dynamics of decay columns of wood-inhabiting fungi within decaying woody debris of Castanopsis sieboldii and the wood decay activities of those fungi in a subtropical natural forest. Among six basidiomycetes and two ascomycetes observed as sporocarps on fallen boles of C. sieboldii, Microporus affinis was most abundantly observed in terms of frequency of sporocarps and as percentage area of decay columns within cross-sections of boles, especially those in the early stages of decomposition. In decay columns of M. affinis, both acid-unhydrolyzable residue (AUR) and holocellulose decayed simultaneously, and wood relative density decreased to 45.8% of that of fresh C. sieboldii wood. A pure culture decay test under laboratory conditions showed that M. affinis was a strong decomposer of AUR and holocellulose. These results suggest that M. affinis has a central role in lignocellulose decomposition of wood of C. sieboldii in the early stages of decomposition.</t>
  </si>
  <si>
    <t>211-218</t>
  </si>
  <si>
    <t>© 2012 The Ecological Society of Japan</t>
  </si>
  <si>
    <t>13 citations (Crossref) [2023-10-06] _eprint: https://onlinelibrary.wiley.com/doi/pdf/10.1007/s11284-011-0890-8</t>
  </si>
  <si>
    <t>Fungal community; Decay; Acid-unhydrolyzable residue (AUR); Dead wood; Holocellulose</t>
  </si>
  <si>
    <t>FEB3AW7N</t>
  </si>
  <si>
    <t>Dynamics of physicochemical properties and occurrence of fungal fruit bodies during decomposition of coarse woody debris of Fagus crenata</t>
  </si>
  <si>
    <t>Journal of Forest Research</t>
  </si>
  <si>
    <t>1341-6979</t>
  </si>
  <si>
    <t>10.1007/s10310-008-0098-0</t>
  </si>
  <si>
    <t>https://doi.org/10.1007/s10310-008-0098-0</t>
  </si>
  <si>
    <t>The pattern of changes in the physicochemical properties of wood, and its relationship with fungal succession during decomposition of coarse woody debris (CWD) of beech (Fagus crenata Blume) were investigated. In total, 47 snags and 66 logs were assigned to a system of five decay classes, and were used for analysis of the decomposition process. The decomposition process consists of two phases characterized by their dominant organic chemical constituents. In the first phase (decay class 1–3), acid-unhydrolyzable residue (AUR) and holocellulose decreased simultaneously. In the second phase (decay class 3–5), holocellulose decayed selectively. Fruiting bodies of ten fungal taxa occurred frequently on decomposing logs and/or snags. These fungi were divided into early and late colonizers according to their occurrence during CWD decomposition. The relationship between fungal community composition and the physicochemical properties of CWD was analyzed by canonical correspondence analysis (CCA). According to the Monte Carlo permutation test, decay class, water content, and type of CWD (log or snag) significantly affected the fungal community structure. Our results suggested that white-rot basidiomycetes, especially Omphalotus guepiniformis, play a central role in the simultaneous decomposition of AUR and holocellulose in the first phase of decomposition. On the other hand, fungal taxa occurring in the second phase of decomposition may not be responsible for the decomposition of holocellulose. Three possible mechanisms of holocellulose decomposition and AUR accumulation in the second phase of decomposition are proposed and discussed.</t>
  </si>
  <si>
    <t>20-29</t>
  </si>
  <si>
    <t>56 citations (Crossref) [2023-10-06] Publisher: Taylor &amp; Francis _eprint: https://doi.org/10.1007/s10310-008-0098-0</t>
  </si>
  <si>
    <t>Decay; Fungal succession; Beech; Acid-unhydrolyzable residue (AUR); Dead wood</t>
  </si>
  <si>
    <t>8LZQJV4D</t>
  </si>
  <si>
    <t>Fukasawa, Yu; Katsumata, Shingo; Mori, Akira S.; Osono, Takashi; Takeda, Hiroshi</t>
  </si>
  <si>
    <t>Accumulation and decay dynamics of coarse woody debris in a Japanese old-growth subalpine coniferous forest</t>
  </si>
  <si>
    <t>10.1007/s11284-013-1120-3</t>
  </si>
  <si>
    <t>https://doi.org/10.1007/s11284-013-1120-3</t>
  </si>
  <si>
    <t>Far less is known about the coarse woody debris (CWD) stock and decay process in temperate Asia compared with that in boreal and temperate Europe and North America. We estimated coniferous CWD stock (logs and snags), decay rate and process, and fungal species responsible for the decay process in a Japanese subalpine coniferous forest. The CWD mass was 42.4 Mg ha−1, which was the greatest among the previous data recorded in temperate Asia. The decay rate calculated using the annual input of CWD divided by CWD accumulation was 0.036 year−1, whereas the decay rate when measured chronosequentially was 0.020–0.023 year−1. The decay process was divided into two phases characterized by different dominant organic chemical constituents. In the first phase, both acid-unhydrolyzable residue and holocellulose decayed simultaneously, suggestive of the white-rot process. In the second phase, holocellulose was selectively decomposed and AUR accumulated, suggestive of the brown-rot process. Nutrients (N, P, K, Na, Mg, and Ca) were mineralized in the first phase but immobilized in the second phase. The fruiting bodies of 26 taxa of fungi were recorded as occurring on CWD in the study area. Trichaptum abietinum and T. fuscoviolaceum, which dominated in the first phase and are known as white-rot fungi, were assumed to be the main decomposers of lignocellulose in the first phase. Although no known strong wood decomposers dominated the second phase, Laetiporus sulphureus and Oligoporus caesius, known as brown-rot fungi, were expected to participate in the selective decomposition of holocellulose in the second phase.</t>
  </si>
  <si>
    <t>257-269</t>
  </si>
  <si>
    <t>Ecol Res</t>
  </si>
  <si>
    <t>23 citations (Crossref) [2023-10-06]</t>
  </si>
  <si>
    <t>Fungi; Brown-rot; White-rot; Log; Snag</t>
  </si>
  <si>
    <t>XL7R869Y</t>
  </si>
  <si>
    <t>Fernandez, I.; Mahieu, N.; Cadisch, G.</t>
  </si>
  <si>
    <t>08866236 (ISSN)</t>
  </si>
  <si>
    <t>Global Biogeochem. Cycles</t>
  </si>
  <si>
    <t>Publisher: American Geophysical Union</t>
  </si>
  <si>
    <t>decomposition; global change; biodegradation; Zea mays; Digitized; carbon isotope; isotopic fractionation; C4 plant; Lolium perenne; biogeochemical cycle; C3 plant; Cocos nucifera; Lolium; Pinus pinaster; Zea</t>
  </si>
  <si>
    <t>PBCDCSRZ</t>
  </si>
  <si>
    <t>bookSection</t>
  </si>
  <si>
    <t>Fründ, R.; Lüdemann, H.-D.</t>
  </si>
  <si>
    <t>978-94-009-1131-4</t>
  </si>
  <si>
    <t>110-117</t>
  </si>
  <si>
    <t>Springer Netherlands</t>
  </si>
  <si>
    <t>Dordrecht</t>
  </si>
  <si>
    <t>DOI: 10.1007/978-94-009-1131-4_10</t>
  </si>
  <si>
    <t>Bjerkandera Adusta; Humic Material; Spin Lattice Relaxation Time; Syringyl Unit; Wheat Straw</t>
  </si>
  <si>
    <t>Chesson, A.; Ørskov, E. R.</t>
  </si>
  <si>
    <t>WVVDSINX</t>
  </si>
  <si>
    <t>Dignac, Marie-France; Kögel-Knabner, Ingrid; Michel, Kerstin; Matzner, Egbert; Knicker, Heike</t>
  </si>
  <si>
    <t>Chemistry of soil organic matter as related to C : N in Norway spruce forest (Picea abies(L.) Karst.) floors and mineral soils</t>
  </si>
  <si>
    <t>1522-2624</t>
  </si>
  <si>
    <t>10.1002/1522-2624(200206)165:3&lt;281::AID-JPLN281&gt;3.0.CO;2-A</t>
  </si>
  <si>
    <t>https://onlinelibrary.wiley.com/doi/abs/10.1002/1522-2624%28200206%29165%3A3%3C281%3A%3AAID-JPLN281%3E3.0.CO%3B2-A</t>
  </si>
  <si>
    <t>Due to high nitrogen deposition in central Europe, the C : N ratio of litter and the forest floor has narrowed in the past. This may cause changes in the chemical composition of the soil organic matter. Here we investigate the composition of organic matter in Oh and A horizons of 15 Norway spruce soils with a wide range of C : N ratios. Samples are analyzed with solid-state 13C nuclear magnetic resonance (NMR) spectroscopy, along with chemolytic analyses of lignin, polysaccharides, and amino acid-N. The data are investigated for functional relationships between C, N contents and C : N ratios by structural analysis. With increasing N content, the concentration of lignin decreases in the Oh horizons, but increases in the A horizons. A negative effect of N on lignin degradation is observed in the mineral soil, but not in the humus layer. In the A horizons non-phenolic aromatic C compounds accumulate, especially at low N values. At high N levels, N is preferentially incorporated into the amino acid fraction and only to a smaller extent into the non-hydrolyzable N fraction. High total N concentrations are associated with a higher relative contribution of organic matter of microbial origin.</t>
  </si>
  <si>
    <t>281-289</t>
  </si>
  <si>
    <t>Chemistry of soil organic matter as related to C</t>
  </si>
  <si>
    <t>31 citations (Crossref) [2023-10-06] _eprint: https://onlinelibrary.wiley.com/doi/pdf/10.1002/1522-2624%28200206%29165%3A3%3C281%3A%3AAID-JPLN281%3E3.0.CO%3B2-A</t>
  </si>
  <si>
    <t>NMR; lignin; soil organic matter; organic carbon; forest soil; organic nitrogen; C : N; polysacchariedes</t>
  </si>
  <si>
    <t>J7CKA6ZY</t>
  </si>
  <si>
    <t>Eldridge, S.M.; Chen, C.R.; Xu, Z.H.; Nelson, P.N.; Boyd, S.E.; Meszaros, I.; Chan, K.Y.</t>
  </si>
  <si>
    <t>18792456 (ISSN)</t>
  </si>
  <si>
    <t>https://www.scopus.com/inward/record.uri?eid=2-s2.0-84885187821&amp;doi=10.1016%2fj.wasman.2013.06.013&amp;partnerID=40&amp;md5=f220a0be6497b5091c62f95e56de8718</t>
  </si>
  <si>
    <t>Using solid state 13C NMR data and elemental composition in a molecular mixing model, we estimated the molecular components of the organic matter in 16 recycled organic (RO) wastes representative of the major materials generated in the Sydney basin area. Close correspondence was found between the measured NMR signal intensities and those predicted by the model for all RO wastes except for poultry manure char. Molecular nature of the organic matter differed widely between the RO wastes. As a proportion of organic C, carbohydrate C ranged from 0.07 to 0.63, protein C from &lt;0.01 to 0.66, lignin C from &lt;0.01 to 0.31, aliphatic C from 0.09 to 0.73, carbonyl C from 0.02 to 0.23, and char C from 0 to 0.45. This method is considered preferable to techniques involving imprecise extraction methods for RO wastes. Molecular composition data has great potential as a predictor of RO waste soil carbon and nutrient outcomes. © 2013 Elsevier Ltd.</t>
  </si>
  <si>
    <t>2157-2169</t>
  </si>
  <si>
    <t>NMR; lignin; Carbon sequestration; organic matter; Lignin; Nuclear magnetic resonance; nuclear magnetic resonance; nitrogen; Agriculture; elemental analysis; carbon sequestration; manure; Animals; carbon; mineralization; Biogeochemistry; Recycling; organic carbon; carbohydrate; Manure; chemical composition; Nuclear magnetic resonance spectroscopy; Australia; Molecular mixing model; Digitized; extraction; Organic compounds; priority journal; carbon nuclear magnetic resonance; controlled study; molecular analysis; solid state; Biological materials; Magnetic Resonance Spectroscopy; article; aliphatic compound; protein; waste; organic waste; Waste Products; analysis; carbonyl derivative; detergent; Detergent fibre; Detergent fibre analysis; Elemental compositions; Extraction method; Garbage; Molecular components; Molecular compositions; Molecular mixing models; New South Wales; Nitrogen mineralisation; nutrient; poultry; recycled organic waste; recycling; signal processing; solid state 13C nuclear magnetic resonance; Sydney Basin</t>
  </si>
  <si>
    <t>4VWLU7CK</t>
  </si>
  <si>
    <t>Bonanomi, G.; Senatore, M.; Migliozzi, A.; De Marco, A.; Pintimalli, A.; Lanzotti, V.; Mazzoleni, S.</t>
  </si>
  <si>
    <t>03043770 (ISSN)</t>
  </si>
  <si>
    <t>169-177</t>
  </si>
  <si>
    <t>Aquatic Bot.</t>
  </si>
  <si>
    <t>decomposition; nitrogen; carbon cycle; Litter quality; DOC; Sediment; litter; C cycle; BOD5; Digitized; concentration (composition); experimental study; Italy; microcosm; 13C NMR CPMAS; biochemical oxygen demand; Mediterranean Region; reservoir; submerged vegetation; water quality</t>
  </si>
  <si>
    <t>BOD; C NMR CPMAS</t>
  </si>
  <si>
    <t>7LNFIH6D</t>
  </si>
  <si>
    <t>Baldock, J. A.; Masiello, C. A.; Gélinas, Y.; Hedges, J. I.</t>
  </si>
  <si>
    <t>https://www.sciencedirect.com/science/article/pii/S0304420304001938</t>
  </si>
  <si>
    <t>Decomposing natural organic matter found in terrestrial and marine environments consists of a heterogenous mixture of particles and molecules with variable physical and chemical properties. The amount of organic matter present in these systems is controlled by the relative rates of accumulation and loss. Accumulation is controlled principally by net primary productivity whilst losses are mainly a function of the biological stability of the biomolecules present. Processes of lateral transfer can also be significant to both rates of accumulation and loss in localized zones. In this paper, the processes and properties responsible for defining the biological stability of organic matter in terrestrial and marine ecosystems are examined. A conceptual model illustrating the implications that mechanisms of biological stabilisation can have on the molecular composition of natural organic matter in these ecosystems is presented. Molecular composition has typically been determined using a variety of selective degradative methodologies either individually or in combination. These methodologies often only identify 20–80% of the organic matter present with the extent of identification decreasing as the degree of biological processing increases. Solid-state 13C nuclear magnetic resonance (NMR) can be used for routine assessment of the chemistry of organic materials; however, no direct measure of the molecular composition can be obtained. Previous work that examined the ability of using solid-state 13C NMR data in a simple mixing model to predict molecular composition is extended in this study. The extended mixing model is then used to characterise changes in the molecular composition of decomposing organic material in soil and marine systems. The extended mixing model accounted for the distribution of 13C NMR signal intensity of all samples examined and allowed the biomolecular and elemental composition to be estimated. Decomposition induced changes in molecular composition were very different in the terrestrial and marine systems examined, but the direction of change suggested a convergence towards the formation of similar decomposition products.</t>
  </si>
  <si>
    <t>39-64</t>
  </si>
  <si>
    <t>299 citations (Crossref) [2023-10-06]</t>
  </si>
  <si>
    <t>Decomposition; Soil; Nuclear magnetic resonance; Physical protection; Organic matter; Marine sediment; Marine water column</t>
  </si>
  <si>
    <t>EWDJQ2M4</t>
  </si>
  <si>
    <t>Albrecht, R.; Ziarelli, F.; Alarcón-Gutiérrez, E.; Le Petit, J.; Terrom, G.; Perissol, C.</t>
  </si>
  <si>
    <t>https://www.scopus.com/inward/record.uri?eid=2-s2.0-43749111732&amp;doi=10.1111%2fj.1365-2389.2007.00993.x&amp;partnerID=40&amp;md5=f5011f59c5bbcdae7acf8a3c4790a5b7</t>
  </si>
  <si>
    <t>The fate of organic matter during composting is poorly understood. Therefore, we analysed composts of sewage sludges and green wastes (44 samples representative of 11 stages of biodegradation) by conventional chemical methods: pH, humic (HA) and fulvic acid (FA) content, C, N and organic matter (OM) content, and by 13C CPMAS NMR to assess the decomposition process of the organic matter. Chemical changes clearly occurred in two phases: first, decomposition of OM during the first 2 months was characterized by decreased C/N ratios, OM content and increased pH; and second, a humification process with increased HA/FA ratios. NMR spectrum changes confirmed this pattern, with an increase in aromaticity and a decrease in alkyl C. A decrease of syringyl to guaiacyl ratio (S/G), a sign of lignin transformation, also indicated humification during composting. NMR spectroscopic properties of composts were also studied by means of principal components analysis (PCA) and revealed changes according to the degree of compost maturation. The factorial map presents a chronological distribution of composts on the two first principal components. The influences of eight chemical factors on the PCA ordination of composts as monitored by their evolution by NMR were also studied by multivariate analyses. PCA clearly indicated two phases: the rapid decomposition of organic matter followed by the formation of humic-like substances. The first phase, that is 'new' composts, was strongly correlated with OM contents, pH and C/N ratios whereas the second phase, corresponding to 'old' compost, was correlated with pH, HA content and HA/FA ratio. These results confirm that knowledge of the formation of humic substances is indispensable to suitable monitoring of the composting process. © 2008 The Authors.</t>
  </si>
  <si>
    <t>445-452</t>
  </si>
  <si>
    <t>organic matter; nuclear magnetic resonance; decomposition; biodegradation; sludge; Digitized; assessment method; carbon isotope; composting; humic substance; sewage</t>
  </si>
  <si>
    <t>PKEZRD8A</t>
  </si>
  <si>
    <t>Ono, K.; Hirai, K.; Morita, S.; Ohse, K.; Hiradate, S.</t>
  </si>
  <si>
    <t>351-356</t>
  </si>
  <si>
    <t>soil organic matter; Organic carbon; Nuclear magnetic resonance; Carbon; Biodegradation; Microorganisms; cellulose; humification; organic carbon; Humification; Litterbag; Forestry; chemical composition; Nuclear magnetic resonance spectroscopy; forest floor; Litterbag experiment; Alkyl carbon; Aromatic compounds; Digitized; Nuclear Magnetic Resonance; Cross polarization magic-angle spinnings; Experiments; deciduous forest; Temperate deciduous forest; Forest floor; Polarization; Fagus; Asia; Eurasia; Far East; Japan; temperate forest; Decomposition rate; Alkylation; Compositional changes; Vehicles; Holocellulose; Aliphatic carbon; Aromatic carbon; Biosynthesis; Carbon accumulation; Carbon component of humified litter; Carbonyl carbon; Carbonylation; CPMASNMR; Exponential models; Fire hazards; Floors; Forest floors; Forest Management; Humic Materials; Hydrocarbons; Hydrolysis reaction; Incubation periods; Intermediate level; Mass loss rate; Mining; Saturated hydrocarbons; Secondary product; Soil surfaces; Solid-state 13C CPMAS NMR; Total carbon</t>
  </si>
  <si>
    <t>Solid-state C CPMAS NMR</t>
  </si>
  <si>
    <t>XPNV7IDV</t>
  </si>
  <si>
    <t>Bonanomi, G.; Incerti, G.; Barile, E.; Capodilupo, M.; Antignani, V.; Mingo, A.; Lanzotti, V.; Scala, F.; Mazzoleni, S.</t>
  </si>
  <si>
    <t>Phytotoxicity, not nitrogen immobilization, explains plant litter inhibitory effects: Evidence from solid-state 13C NMR spectroscopy</t>
  </si>
  <si>
    <t>https://www.scopus.com/inward/record.uri?eid=2-s2.0-80051599707&amp;doi=10.1111%2fj.1469-8137.2011.03765.x&amp;partnerID=40&amp;md5=a7d79188538eea6b1e7542cd6266fe2f</t>
  </si>
  <si>
    <t>Litter decomposition provides nutrients that sustain ecosystem productivity, but litter may also hamper root proliferation. The objectives of this work were to assess the inhibitory effect of litter decomposition on seedling growth and root proliferation; to study the role of nutrient immobilization and phytotoxicity; and to characterize decomposing litter by 13C NMR spectroscopy. A litter-bag experiment was carried out for 180d with 16 litter types. Litter inhibitory effects were assessed by two bioassays: seed germination and root proliferation bioassays. Activated carbon (C) and nutrient solutions were used to evaluate the effects of phytotoxic factors and nutrient immobilization. An inhibitory effect was found for all species in the early phase of decomposition, followed by a decrease over time. The addition of activated C to litter removed this inhibition. No evidence of nutrient immobilization was found in the analysis of nitrogen dynamics. NMR revealed consistent chemical changes during decomposition, with a decrease in O-alkyl and an increase in alkyl and methoxyl C. Significant correlations were found among inhibitory effects, the litter decay rate and indices derived from NMR. The results show that it is possible to predict litter inhibitory effects across a range of litter types on the basis of their chemical composition. © 2011 The Authors. New Phytologist © 2011 New Phytologist Trust.</t>
  </si>
  <si>
    <t>1018-1030</t>
  </si>
  <si>
    <t>Decomposition; spectroscopy; Soil; nuclear magnetic resonance; decomposition; nitrogen; soil; Carbon; Nitrogen; Plants; carbon; immobilization; metabolism; Litter quality; methodology; nutrient cycling; litter; plant; Nutrient cycling; Allelopathy; inhibitor; activated carbon; allelopathy; Digitized; experimental study; chemistry; plant root; Plant Roots; root system; carbon isotope; phytotoxicity; plant leaf; Plant Leaves; seedling; bioassay; nuclear magnetic resonance spectroscopy; Carbon Isotopes; Magnetic Resonance Spectroscopy; article; biochemical composition; 13C cross-polarization magic angle spinning NMR; Activated carbon; Biological Transport; Carbon:nitrogen ratio; germination; Germination; growth, development and aging; plant seed; Root proliferation; Seedling; Seeds; transport at the cellular level</t>
  </si>
  <si>
    <t>litter quality; carbon : nitrogen ratio; root proliferation</t>
  </si>
  <si>
    <t>7HHDXTAG</t>
  </si>
  <si>
    <t>De Marco, A.; Spaccini, R.; Vittozzi, P.; Esposito, F.; Berg, B.; Virzo De Santo, A.</t>
  </si>
  <si>
    <t>lignin; soil organic matter; Cellulose; Lignin; nuclear magnetic resonance; decomposition; carbon sequestration; leaf litter; Forestry; Decay; Nuclear magnetic resonance spectroscopy; AUR-Lignin; AUR-to-Cellulose ratio; Decomposition rates; Limit value; Methoxyl-C-to-Phenol-C ratio; Three-stage model; Phenols; Digitized; Decay (organic); Italy; Nuclear Magnetic Resonance; legume; Robinia pseudoacacia; Biological materials; forest soil; coniferous forest; Lignins; Decomposition rate; Chemical Composition; Vehicles; Forest Litter; Campania [Italy]; Concentration; Limit values; Napoli [Campania]; Pinus nigra; reaction rate; Robinia; stand structure; Vesuvius</t>
  </si>
  <si>
    <t>PCQNMZN2</t>
  </si>
  <si>
    <t>Ono, K.; Hiradate, S.; Morita, S.; Ohse, K.; Hirai, K.</t>
  </si>
  <si>
    <t>https://www.scopus.com/inward/record.uri?eid=2-s2.0-78650307031&amp;doi=10.1007%2fs11104-010-0397-z&amp;partnerID=40&amp;md5=02b2568e3a84137c2f0d1e81668675ee</t>
  </si>
  <si>
    <t>We quantitatively clarified the early humification processes on Japanese cedar and Hinoki cypress forest floors by using a litterbag experiment and the solid-state 13C CPMAS NMR technique. There was no significant effect on litter mass loss during early humification between both coniferous litters regardless of the shape of their needles. Carbon composition in both litters showed similar trends during early humification. A/O-A as a humification index was low, around 0.6, in both litters throughout the experiment period although 60% of litter mass was lost. Coniferous litter incubated for 3 years might not be well-humified and would be susceptible to physical fragmentation. Carbon mass loss rates in conifers were in the following order: O-alkyl &gt; aliphatic &gt; aromatic &gt; carbonyl carbons, differing with hardwoods. Conifers had concomitantly higher and lower mass loss rates of aliphatic and aromatic carbons than hardwoods. Soil organic carbon (SOC) accumulated in topsoil for conifers had relatively high and low contents of aliphatic and aromatic carbons than that for hardwood. These compositional differences of SOC among forests could be caused by the high and low supply rates of aliphatic and aromatic carbons from litter to topsoil. Consequently, initial litter nature and humification processes can affect the compositional qualities of SOC accumulated in soil. © 2010 Springer Science+Business Media B.V.</t>
  </si>
  <si>
    <t>171-181</t>
  </si>
  <si>
    <t>nuclear magnetic resonance; soil carbon; leaf litter; humification; forest floor; Litterbag experiment; Carbon compositions of humified litter; Coniferous plantations; Early humification processes; Digitized; evergreen tree; topsoil; Japan; Coniferophyta; Cupressus; Chamaecyparis; Chamaecyparis obtusa; Cryptomeria japonica; Solid-state 13C cross polarization magic angle spinning nuclear magnetic resonance (CPMAS NMR); tree planting</t>
  </si>
  <si>
    <t>Z7WWYA4U</t>
  </si>
  <si>
    <t>Strukelj, M.; Brais, S.; Quideau, S.A.; Angers, V.A.; Kebli, H.; Drapeau, P.; Oh, S.-W.</t>
  </si>
  <si>
    <t>12086037 (ISSN)</t>
  </si>
  <si>
    <t>https://www.scopus.com/inward/record.uri?eid=2-s2.0-84883492922&amp;doi=10.1139%2fcjfr-2013-0086&amp;partnerID=40&amp;md5=5428bb7bf8ca2aadff825768906d97df</t>
  </si>
  <si>
    <t>785-798</t>
  </si>
  <si>
    <t>decomposition; soil carbon; biogeochemistry; Carbon; boreal forest; Carbohydrates; Forestry; carbohydrate; Decay; Nuclear magnetic resonance spectroscopy; forest floor; transformation; Digitized; Decay (organic); concentration (composition); carbon isotope; Nuclear Magnetic Resonance; Degradation; forest soil; biochemical composition; Chemical compositions; logging (timber); Chemical and physical characteristics; Chemical heterogeneities; Chemical transformations; Coniferous species; Deciduous species; Kraft process; Lignin concentration; Long-term preservation; snag</t>
  </si>
  <si>
    <t>74UTQW56</t>
  </si>
  <si>
    <t>Ono, K.; Hiradate, S.; Morita, S.; Hirai, K.</t>
  </si>
  <si>
    <t>lignin; soil organic matter; nuclear magnetic resonance; decomposition; soil carbon; leaching; C dynamics; litter; Decomposition constants (k values); Litterbag experiment; Remaining mass; Digitized; forest ecosystem; coniferous tree; carbon isotope; deciduous tree; physicochemical property; Fagus; lipid; Japan; community composition; Coniferophyta; Cupressus; potassium; carbonyl compound; Chrysolepis; polarization; soil type</t>
  </si>
  <si>
    <t>Solid-state 13C CPMAS NMR spectroscopy</t>
  </si>
  <si>
    <t>V9AZN6IX</t>
  </si>
  <si>
    <t>Osono, T.; Azuma, J.-I.; Hirose, D.</t>
  </si>
  <si>
    <t>https://www.scopus.com/inward/record.uri?eid=2-s2.0-84904318267&amp;doi=10.1007%2fs11104-013-1993-5&amp;partnerID=40&amp;md5=6cc08daa6adf10ed3330dc799b042bfe</t>
  </si>
  <si>
    <t>Aims: The aim of this study was to examine the effect of plant species differing in functional and phylogenetic traits on the decomposition processes of leaf litter in a grassland of Japanese pampas grass (Miscanthus sinensis) and adjacent forests of Japanese red pine (Pinus densiflora) and Japanese oak (Quercus crispula), representing sequential stages of secondary succession. Methods: The litterbag experiments were carried out for 3 years in a temperate region of central Japan. Results: The decomposition constant (Olson’s k) was 0.49, 0.39, and 0.56/year for grass, pine, and oak, respectively. Nitrogen mass decreased in grass leaf litter during decomposition, whereas the absolute amount of nitrogen increased in leaf litter of pine and oak during the first year. Holocellulose in grass leaf litter decomposed selectively over acid-unhydrolyzable residues more markedly than in leaf litter of pine and oak. 13C nuclear magnetic resonance analysis also revealed a decrease in the relative area of O-alkyl-C in grass. Conclusions: The different decomposition among the three litter species implied that the secondary succession from grassland to pine forest and from pine to oak forests could decrease and increase, respectively, the rate of accumulation and turnover of organic materials and N in soils. © 2013, Springer Science+Business Media Dordrecht.</t>
  </si>
  <si>
    <t>411-421</t>
  </si>
  <si>
    <t>nuclear magnetic resonance; decomposition; Nitrogen; immobilization; Immobilization; leaf litter; grassland; Succession; 13C NMR; Digitized; coniferous tree; carbon isotope; Acid-unhydrolyzable residue; grass; deciduous tree; deciduous forest; forest soil; coniferous forest; Japan; Cortaderia; Lithocarpus glaber; Miscanthus sinensis; phylogenetics; Pinus densiflora; Quercus crispula; secondary succession; temperate environment</t>
  </si>
  <si>
    <t>GEAH6AHH</t>
  </si>
  <si>
    <t>Bonifacio, E.; Petrillo, M.; Petrella, F.; Tambone, F.; Celi, L.</t>
  </si>
  <si>
    <t>https://www.scopus.com/inward/record.uri?eid=2-s2.0-84942372446&amp;doi=10.1007%2fs11104-015-2555-9&amp;partnerID=40&amp;md5=2ff1e2eb5a8888235da5f2ded618530e</t>
  </si>
  <si>
    <t>Background and aims: Invasive alien species can dramatically change the litter and organic matter decomposition rate, nutrient cycling and availability, thus threatening the ecosystem functionality. We assessed the effect of red oak (QR) introduction on low fertility well-developed soils, originally covered by Quercus robur L. (QC). Methods: We determined litter and soil organic matter composition and decomposition rate by combining morphological features with 13C NMR spectroscopy, NaClO oxidation and soil respiration. Total and available nutrients were also determined. Results: The sites showed different humus forms: Dysmull-Hemimoder in QC and Mor in QR. The Oi horizons had a similar composition, but the higher presence of tannins and alkyl C/O − alkyl C and aryl C/O − alkyl C ratios in QR indicated that litter was less degradable. This was confirmed by soil respiration tests, with a higher preservation of the NaClO resistant fraction along the profile, mainly due to selective accumulation of alkyl components. This was accompanied by high retention of phosphorus in the organic horizons and drastic reduction of both total and available P in the mineral horizons. Calcium was strongly affected too. Conclusions: In these well-developed soils red oak changed organic matter dynamics, reduced P availability and cation biocycling, leading the ecosystem functionality towards a no-return threshold. © 2015, Springer International Publishing Switzerland.</t>
  </si>
  <si>
    <t>215-229</t>
  </si>
  <si>
    <t>decomposition; phosphorus; soil respiration; Phosphorus; Forest soils; oxidation; ecosystem function; nutrient cycling; litter; soil fertility; No Proximate; soil profile; deciduous tree; forest soil; humus; soil horizon; nutrient availability; Quercus robur; Biocycling; ecosystem resilience; fragipan; Fragipan; invasive species; Luvisol; Luvisols; morphology; Non-resilient ecosystem; Oligonutrients; Quercus rubra; sodium chloride</t>
  </si>
  <si>
    <t>9SEQCGF3</t>
  </si>
  <si>
    <t>Cepáková, Š.; Frouz, J.</t>
  </si>
  <si>
    <t>07189508 (ISSN)</t>
  </si>
  <si>
    <t>https://www.scopus.com/inward/record.uri?eid=2-s2.0-84944317399&amp;doi=10.4067%2fS0718-95162015005000055&amp;partnerID=40&amp;md5=c4b89911ca45a6f4c3cf7538bb83da1d</t>
  </si>
  <si>
    <t>The aim of the study was to evaluate changes in chemical composition of litter during early stages of decomposition based on a comparative analysis of published 13C NMR spectra. We collected over 130 13C NMR spectra from peer-reviewed articles that contained spectra for undecomposed litter and for litter in at least one stage of decomposition. We measured the areas of peaks representing individual chemical components and interpreted the proportions of those peak areas as proportions of respective chemical components. Results indicate that fresh herb litter tends to contain more carbohydrates and less phenolic compounds and to have lower remaining mass, indicating faster decomposition. Carbohydrates consistently decrease during decomposition, while the proportions of aromatic and aliphatic compounds increase. Changes in the proportions of individual chemical components are negatively correlated with their initial content. The proportion of aromatic components correlates positively with the C/N ratio and negatively with the decomposition constant. © 2015, Sociedad Chilena de la Ciencia del Suelo. All rights reserved.</t>
  </si>
  <si>
    <t>805-815</t>
  </si>
  <si>
    <t>J. Soil Sci Plant Nutri.</t>
  </si>
  <si>
    <t>Publisher: Sociedad Chilena de la Ciencia del Suelo</t>
  </si>
  <si>
    <t>Litter decomposition; Soil organic matter; Litter quality; 13C CPMAS NMR; No Proximate</t>
  </si>
  <si>
    <t>FMZXRZXF</t>
  </si>
  <si>
    <t>Certini, G.; Vestgarden, L.S.; Forte, C.; Tau Strand, L.</t>
  </si>
  <si>
    <t>21993971 (ISSN)</t>
  </si>
  <si>
    <t>https://www.scopus.com/inward/record.uri?eid=2-s2.0-84977614128&amp;doi=10.5194%2fsoil-1-207-2015&amp;partnerID=40&amp;md5=b9c9d501023d0c1f02fd475cd0b95ffd</t>
  </si>
  <si>
    <t>Norwegian heathland soils, although scant and shallow, are major reservoirs of carbon (C). We aimed at assessing whether vegetation cover and, indirectly, its driving factor soil drainage are good proxies for soil organic matter (SOM) composition and dynamics in a typical heathland area of southern Norway consisting in a patchwork of three different types of vegetation, dominated by Calluna vulgaris (L.) Hull., Molinia caerulea (L.) Moench, or Sphagnum capillifolium (Ehrh.) Hedw. Such vegetation covers were clearly associated to mi-crotopographic differences, which in turn dictated differences in soil moisture regime, Calluna growing in the driest sites, Sphagnum in the wettest, and Molinia in sites with intermediate moisture. Litter decomposition was followed over a period of 1 year by placing litterbags filled with biomass from each dominant species in each type of vegetation cover. The composition of the plant material and SOM was investigated using chemical methods and solid-state 13C nuclear magnetic resonance (NMR) spectroscopy. Litter decomposition was faster for Molinia and Calluna, irrespective of the vegetation cover of the site where they were placed. Sphagnum litter decomposed very slowly, especially under Calluna, where the soil environment is by far more oxidising than under itself. In terms of SOM quality, Calluna covered areas showed the greatest differences from the others, in particular a much higher contribution from lipids and aliphatic biopolymers, apparently related to biomass composition. Our findings showed that, in the studied environment, litter decomposition rate and SOM composition are actually dependent on vegetation cover and/or soil drainage. On this basis, monitoring changes in the patchwork of vegetation types in boreal heathlands could be a reliable cost-effective way to account for climate-change-induced modifications to SOM and its potential to last. © Author(s) 2015.</t>
  </si>
  <si>
    <t>207-216</t>
  </si>
  <si>
    <t>Publisher: Copernicus GmbH</t>
  </si>
  <si>
    <t>soil organic matter; Norway; litter; soil quality; Digitized; decomposition analysis</t>
  </si>
  <si>
    <t>2S9NZ8XB</t>
  </si>
  <si>
    <t>Frouz, J; Spaldonová, A; Lhotáková, Z; Cajthaml, T</t>
  </si>
  <si>
    <t>To understand why excrements of soil macrofauna often decompose more slowly than leaf litter, we fed Bibio marci larvae the litter of tree species differing in litter quality (Alnus glutinosa, Salty caprea, and Quercus robur) and then measured respiration induced by litter and excrements. We also measured respiration induced by the same litter artificially modified to mimic faunal effects; the litter was modified by grinding, grinding with alkalinization to pH = 11, grinding with coating by kaolinite, and grinding with both alkalinization and coating. Decomposition of excrements tended to be slower for willow and was significantly slower for oak and alder than for the corresponding litter. With oak, decomposition was slower for all artificially modified litter than for non-modified litter. The reduction in the decomposition was similar for excrements and for alder and willow litter that was ground, coated, and alkalinized. In alder, a similar reduction was found in ground and alkalinized litter. C-13 NMR indicated that gut passage increases aliphatic components and decreases polysaccharides. Pyrolysis indicated that gut passage increases the ratio of guaiacyl to hydroxymethyl derivatives in lignin. Our findings indicate that the decreased decomposition rate of excrements might result from the removal of easily available polysaccharides, the increase in aliphatic components, an increase in the resistant components of lignin, the accumulation of microbial cell walls, and the binding of nitrogen into complexes with aromatic components. Several of these mechanisms are supported or determined by litter alkalinization during gut passage. (C) 2015 Elsevier Ltd. All rights reserved.</t>
  </si>
  <si>
    <t>2015-12</t>
  </si>
  <si>
    <t>23-31</t>
  </si>
  <si>
    <t>WOS:000364502900003</t>
  </si>
  <si>
    <t>NITROGEN; Litter decomposition; MINERALIZATION; LEAF-LITTER; SOIL ORGANIC-MATTER; C-13 NMR; Mineralization; TRANSFORMATION; Pyrolysis; NOT USEFUL; Alkalinization; Bibio; BIBIONIDAE; CN ratio; DIPTERA; GUT; LARVAE</t>
  </si>
  <si>
    <t>G5CGPN87</t>
  </si>
  <si>
    <t>Hishinuma, T.; Osono, T.; Fukasawa, Y.; Azuma, J.-I.; Takeda, H.</t>
  </si>
  <si>
    <t>18448135 (ISSN)</t>
  </si>
  <si>
    <t>Publisher: Editura Silvica</t>
  </si>
  <si>
    <t>Decomposition; Lignin; Digitized; Wood; Coarse woody debris; Carbon-13 nuclear magnetic resonance spectroscopy; Coniferales</t>
  </si>
  <si>
    <t>K6LLCCPR</t>
  </si>
  <si>
    <t>Ono, K.; Hiradate, S.; Morita, S.; Hiraide, M.; Hirata, Y.; Fujimoto, K.; Tabuchi, R.; Lihpai, S.</t>
  </si>
  <si>
    <t>https://www.scopus.com/inward/record.uri?eid=2-s2.0-84921285738&amp;doi=10.1016%2fj.geoderma.2015.01.008&amp;partnerID=40&amp;md5=47af0c091c99c1f32541a422268e134e</t>
  </si>
  <si>
    <t>To evaluate organic carbon (OC) accumulation processes in peat deposits in tropical mangrove ecosystems, solid-state 13C cross-polarization and magic angle spinning nuclear magnetic resonance signals were measured to determine the OC compositions of decomposed leaves and roots. These account for a large majority of mangrove litters and mangrove peat in a coral reef-type Rhizophora forest on Pohnpei Island, Federated States of Micronesia. Radiocarbon dating was also used to understand the sources of peat deposits at each depth. The mass loss rate of mangrove leaves during 1-year litterbag incubation was much higher than that of roots. These mass loss rates are expected to be affected by the varying chemical characteristics of leaves and roots and the different aerobic/hydrological conditions present in the two litter types during decomposition. The decomposability of individual OC components also varied markedly between leaf and root litters. Significant increases in aryl-C/O-alkyl-C and aliphatic-C/O-alkyl-C ratios and minor increases in the aryl-C/aliphatic-C ratio during leaf decomposition implied that O-alkyl-C was more labile than aryl- and aliphatic-C and that aliphatic-C was also slightly more decomposable than aryl-C, but not significantly so, in leaf litters on the forest floor. Regarding roots, a stable aryl-C/O-alkyl-C ratio during decomposition suggested that aryl- and O-alkyl-C components did not differ greatly in decomposability in the peat deposit, while the minor increase in the aliphatic-/O-alkyl-C ratio and the substantial decrease in the aryl-/aliphatic-C ratio with decomposition implied that aliphatic-C was more recalcitrant than aryl- and O-alkyl-C in the peat. The OC compositional properties were quite homogenous throughout the peat profile, and 14C dating mostly indicated modern, which suggest that large amounts of mangrove roots penetrate to at least 80cm depth. These findings provide quantitative and qualitative insights into the potential importance of very high production of mangrove fine roots for OC accumulation in peat in tropical mangrove ecosystems. © 2015 Elsevier B.V.</t>
  </si>
  <si>
    <t>Organic carbon; nuclear magnetic resonance; Peat; decomposition; Forests; Ecosystems; Leaves; tropical forest; 14C dating; Forestry; Coral reef-type mangrove forest; Mangrove peat; OC component; peat; Mangrove; Nuclear magnetic resonance spectroscopy; forest floor; Digitized; Tropics; fine root; Magic angle spinning; mangrove; Polarization; Roots; Vehicles; Chemical characteristic; Solid-state 13C CPMAS NMR; 13C CP-MAS; Anthozoa; Caroline Islands; Chemical Degradation; Compositional properties; coral reef; Deposits; Federated States of Micronesia; Fire resistance; Magic angle spinning nuclear magnetic resonance; Mangrove ecosystems; Mangrove forest; Nuclear Magnetic Relaxation; Pohnpei [(ISL) Senyavin Islands]; Pohnpei [(STT) Federated States of Micronesia]; radiocarbon dating; Reefs; Rhizophora; Senyavin Islands</t>
  </si>
  <si>
    <t>7G2RJ5WA</t>
  </si>
  <si>
    <t>Preston, C.M.; Trofymow, J.A.</t>
  </si>
  <si>
    <t>197-209</t>
  </si>
  <si>
    <t>C-13 CPMAS NMR; Litter decomposition; lignin; nuclear magnetic resonance; decomposition; litter; hydrolysis; carbohydrate; fractionation; Proximate analysis; tannin; Condensed tannins; Digitized; carbon isotope; protein; wood quality; δ13C</t>
  </si>
  <si>
    <t>7DNWCK6V</t>
  </si>
  <si>
    <t>2015-01</t>
  </si>
  <si>
    <t>270-282</t>
  </si>
  <si>
    <t>C/N ratio; DEGRADATION; WOOD; BIODEGRADATION; Lignin degradation; TRANSFORMATIONS; NOT USEFUL; PY-GC/MS; PLANT-TISSUES; BOGS; CUO-OXIDATION-PRODUCTS; Ericoids; Graminoids; Peatland; PHENOLIC-ACIDS; PYROLYSIS MASS-SPECTROMETRY; Pyrolysis-GC-MS</t>
  </si>
  <si>
    <t>48V9ADRG</t>
  </si>
  <si>
    <t>Angst, G.; Heinrich, L.; Kögel-Knabner, I.; Mueller, C.W.</t>
  </si>
  <si>
    <t>81-92</t>
  </si>
  <si>
    <t>lignin; Lignin; fatty acid; nuclear magnetic resonance; GC-MS; decomposition; functional group; biodegradation; Biomarkers; Forestry; chemical composition; Picea abies; Nuclear magnetic resonance spectroscopy; forest floor; Fagus sylvatica L.; Forest floor material; Laboratory incubation; Lipids; Picea abies L. Karst.; No Proximate; Decay (organic); Plants (botany); concentration (composition); coniferous tree; Fagus sylvatica; carbon isotope; 13C CPMAS NMR spectroscopy; Picea; Degradation; deciduous tree; gas chromatography; mass spectrometry; Biopolymers; Fagus; Biomolecules; lipid; polymer; Fatty acids; Forest floors; 13C CP-MAS; biomarker; Chemical properties; Fagus sylvatica L; karst; laboratory method; Monomers; Needles</t>
  </si>
  <si>
    <t>L.; C CPMAS NMR spectroscopy; L. Karst.</t>
  </si>
  <si>
    <t>HCTP6JFI</t>
  </si>
  <si>
    <t>2016-02</t>
  </si>
  <si>
    <t>SPECTRA; C-13 NMR; POLYMER; MILLED WOOD LIGNIN; hardwood; milled wood lignin (MWL); NOT USEFUL; S/G ratio; lignin structural analysis</t>
  </si>
  <si>
    <t>NVVGPN5R</t>
  </si>
  <si>
    <t>Bonanomi, G.; Ippolito, F.; Senatore, M.; Cesarano, G.; Incerti, G.; Saracino, A.; Lanzotti, V.; Scala, F.; Mazzoleni, S.</t>
  </si>
  <si>
    <t>https://www.scopus.com/inward/record.uri?eid=2-s2.0-84945162356&amp;doi=10.1016%2fj.soilbio.2015.10.003&amp;partnerID=40&amp;md5=9a62a51e9a1d85564e8c515140994da9</t>
  </si>
  <si>
    <t>Fire, besides affecting plant litter fate in natural ecosystems, is a widely used tool to manage crop residues in agro-ecosystems. In both cases, burning of plant residues produces highly heterogeneous materials, ranging from little affected plant tissues, to charred substrates, up to mineral ashes, whose chemical nature and biological effects are not yet fully clarified. The aim of our study was to assess the effects of litter treated at different temperatures (100, 200, 300, 400 and 500 °C) on saprotrophic fungi, plant pathogenic microbes, and higher plants. To this purpose, we combined a characterization of 48 organic materials by 13C-CPMAS NMR spectroscopy with a multi-species laboratory bioassay on seven target organisms (one plant and six microbes). Consistent with previous observations, we showed that, as charring temperature increased, litter quality significantly changed, with a progressive loss of O-alkyl C, di-O-alkyl C, and methoxyl and N-alkyl C, coupled with an enrichment in aromatic C, irrespective of plant litter types. Noteworthy, the bioassay showed that untreated litter had a major inhibitory effect on the test plant, while it acted as a suitable substrate sustaining microbial growth. On the contrary, as litter was charred its biochemical quality decreased with increasing temperature because of a progressive disappearance of easily degradable C sources and enrichment of recalcitrant aromatic fractions. Therefore, charred litter became an organic material suitable to sustain plant growth, but was largely inhibitory for microbial saprotrophic growth. This work demonstrates that defining litter quality by 13C-CPMAS NMR improves our understanding of the substrate preferences of both plant and microbes for different litter types as well as for charred organic materials. © 2015 Elsevier Ltd.</t>
  </si>
  <si>
    <t>133-141</t>
  </si>
  <si>
    <t>Biochar; nuclear magnetic resonance; Bacteria; Fungi; Microorganisms; Ecology; Crop residue; growth rate; Ecosystems; pathogen; Crops; Ash; Crop residues; soil microorganism; Nuclear magnetic resonance spectroscopy; Soilborne pathogens; Vegetation fire; Aromatic compounds; fungus; NOT USEFUL; Substrates; charcoal; Agricultural wastes; bioassay; Biological materials; Bioassay; Characterization; biochemical composition; crop residue; ash; Embryophyta; laboratory method; 13C-CPMAS; agricultural ecosystem; Ashes; Bio chars; C-CPMAS; fire; Soil-borne pathogens</t>
  </si>
  <si>
    <t>U4CEKCYJ</t>
  </si>
  <si>
    <t>Carrasco, B.; Cabaneiro, A.; Fernandez, I.</t>
  </si>
  <si>
    <t>https://www.scopus.com/inward/record.uri?eid=2-s2.0-85024398887&amp;doi=10.1016%2fj.foreco.2017.07.003&amp;partnerID=40&amp;md5=8f4eb64b611fd078983944a199a5b428</t>
  </si>
  <si>
    <t>Litter decomposition has a remarkable role in the terrestrial C cycle not only for being an important C source of CO2 effluxes but also for leading soil organic matter (OM) formation with remarkable influences on sustainability of forest ecosystems, either broadleaf or coniferous. Thus, in order to evaluate the decomposability of litter from humid-temperate coniferous forests, two of the most widespread types of pine forests in the NW of Spain were selected (Pinus radiata D. Don, Pinus pinaster Ait.). In addition to litter characterization and solid state 13C NMR chemical structural identification, potential biodegradability and isotopic dynamics during the decomposition of litter from these two types of pine plantations were determined by using long-term controlled laboratory incubations (≈1 year) under optimal environmental conditions for microbial growth (28 °C and 80% moisture content). For both pine species, CO2 fluxes released during the experimental decomposition process fitted a common litter biodegradability model that considers two OM pools (labile and recalcitrant). The labile C pool represented 7.9% or 8.6% of the litter total C content in radiata or maritime pine forests, respectively, with the recalcitrant fraction showing averaged values close to 92% of the litter C. This recalcitrant pool had instantaneous mineralization rates between 80 and 170 times lower than the corresponding labile fraction. Radiata pine litter presented significantly higher instantaneous mineralization rates of the labile C pool compared with maritime litter (possibly related with their interspecific compositional differences, mean C/N ratio of 48 for radiata and 70 for maritime pine litter), which resulted in lower residence times for the former than the latter with an average half-life of 18 days for radiata litter and of 34 days for maritime litter. Multilinear regression modelling by combining the C mineralization indices and the biochemical characteristics of the litter as predictor variables of its potential biodegradability pointed to the labile C pool as the main driver of the whole litter decay process, since this parameter alone explained more than the 60% of the total variance. For both species, a brief 13C depletion was detected at the beginning of litter incubation and a negative significant correlation between litter 13C contents and early C fluxes was observed. Despite the already mentioned differences between radiata and maritime pine litter layers, the overall general findings on potential biodegradability suggest a similar short-to-medium term behaviour of the soil organic inputs for both types of forest ecosystems under the envisaged global warming challenge. © 2017 Elsevier B.V.</t>
  </si>
  <si>
    <t>166-176</t>
  </si>
  <si>
    <t>soil organic matter; decomposition; Carbon; mineralization; Carbon dioxide; Ecology; carbon cycle; biodegradation; Ecosystems; Litter quality; Isotopes; turnover; carbon dioxide; organic carbon; Global warming; litter; Forestry; Turnover rate; No Proximate; environmental conditions; forest ecosystem; coniferous tree; carbon isotope; stable isotope; Pinus; coniferous forest; Pinus radiata; Lakes; Forest Litter; Pinus pinaster; Biochemical characteristics; Biodegradability; C cycling; C decomposition dynamics; carbon flux; Compositional difference; Decomposition dynamic; Environmental conditions; Mineralogy; numerical model; Organic turnover rates; Pine litter quality; Quality; Radiata; Spain; Stable C isotopes; Structural identification; Sustainable development</t>
  </si>
  <si>
    <t>XFAQ3SHC</t>
  </si>
  <si>
    <t>Cesarano, G.; Incerti, G.; Bonanomi, G.</t>
  </si>
  <si>
    <t>19326203 (ISSN)</t>
  </si>
  <si>
    <t>Publisher: Public Library of Science</t>
  </si>
  <si>
    <t>Soil; soil; water; Plants; Water; plant litter; plant; principal component analysis; Article; NOT USEFUL; carbon nuclear magnetic resonance; biochemistry; hydrophobicity; chemistry; controlled study; solid state; plant leaf; Plant Leaves; Principal Component Analysis; microcosm; Carbon-13 Magnetic Resonance Spectroscopy; incubation time; sandy soil; soil property; soil water repellency; substitution reaction</t>
  </si>
  <si>
    <t>IC8AWDFL</t>
  </si>
  <si>
    <t>Gao, H.; Chen, X.; Wei, J.; Zhang, Y.; Zhang, L.; Chang, J.; Thompson, M.L.</t>
  </si>
  <si>
    <t>Decomposition dynamics and changes in chemical composition of wheat straw residue under anaerobic and aerobic conditions</t>
  </si>
  <si>
    <t>https://www.scopus.com/inward/record.uri?eid=2-s2.0-84978153893&amp;doi=10.1371%2fjournal.pone.0158172&amp;partnerID=40&amp;md5=c5e8bade60094b73696200443e9b00b8</t>
  </si>
  <si>
    <t>Soil aeration is a crucial factor that regulates crop residue decomposition, and the chemical composition of decomposing crop residues may change the forms and availability of soil nutrients, such as N and P. However, to date, differences in the chemical composition of crop straw residues after incorporation into soil and during its decomposition under anaerobic vs. aerobic conditions have not been well documented. The objective of the present study was to assess changes in the C-containing functional groups of wheat straw residue during its decomposition in anaerobic and aerobic environments. A 12-month incubation experiment was carried out to investigate the temporal variations of mass, carbon, and nitrogen loss, as well as changes in the chemical composition of wheat (Triticum aestivum L) straw residues under anaerobic and aerobic conditions by measuring C-containing functional groups using solid state nuclear magnetic resonance (NMR) spectroscopy. The residual mass, carbon content, and nitrogen content of the straw residue sharply declined during the initial 3 months, and then slowly decreased during the last incubation period from 3 to 12 months. The decomposition rate constant (k) for mass loss under aerobic conditions (0.022 d-1) was higher than that under anaerobic conditions (0.014 d-1). The residual mass percentage of cellulose and hemicellulose in the wheat straw gradually declined, whereas that of lignin gradually increased during the entire 12-month incubation period. The NMR spectra of C-containing functional groups in the decomposing straw under both aerobic and anaerobic conditions were similar at the beginning of the incubation as well as at 1 month, 6 months, and 12 months. The main alterations in C-containing functional groups during the decomposition of wheat straw were a decrease in the relative abundances of O-alkyl C and an increase in the relative abundances of alkyl C, aromatic C and COO/N-C = O functional groups. The NMR signals of alkyl C and aromatic C in decomposing wheat straw residues under anaerobic condition were higher than those under aerobic conditions. The higher mass percentages of lignin and the higher signals of aromatic C and alkyl C functional groups in decomposing wheat residues under anaerobic conditions than under aerobic conditions were due to the slower decomposition rates of aryl C and alkyl C in wheat straw residues under anaerobic conditions. © 2016 Gao et al. This is an open access article distributed under the terms of the Creative Commons Attribution License, which permits unrestricted use, distribution, and reproduction in any medium, provided the original author and source are credited.</t>
  </si>
  <si>
    <t>lignin; Cellulose; Lignin; Soil; decomposition; nitrogen; soil; Oxygen; Carbon; Nitrogen; wheat; Kinetics; Time Factors; carbon; metabolism; carbon cycle; Carbon Cycle; Anaerobiosis; cellulose; oxygen; aerobic metabolism; hemicellulose; chemical composition; Digitized; Triticum aestivum; Article; nonhuman; chemical analysis; chemistry; nuclear magnetic resonance spectroscopy; Magnetic Resonance Spectroscopy; polysaccharide; Polysaccharides; plant stem; Plant Stems; incubation time; Aerobiosis; anaerobic growth; kinetics; mass; nitrogen mass; residue analysis; time factor; Triticum</t>
  </si>
  <si>
    <t>X33UM32D</t>
  </si>
  <si>
    <t>746-756</t>
  </si>
  <si>
    <t>NITROGEN; DECOMPOSITION; FRACTIONATION; WATER; STABILIZATION; Phosphorus; Sediment; Nuclear magnetic resonance spectroscopy; TRANSFORMATIONS; SORPTION; ACCUMULATION; SEDIMENTS; NOT USEFUL; DISSOLVED ORGANIC-MATTER; Eutrophication; Plant-derived water extractable organic matter</t>
  </si>
  <si>
    <t>FCBYBLST</t>
  </si>
  <si>
    <t>McKee, G.A.; Soong, J.L.; Caldéron, F.; Borch, T.; Cotrufo, M.F.</t>
  </si>
  <si>
    <t>https://www.scopus.com/inward/record.uri?eid=2-s2.0-84960451159&amp;doi=10.1007%2fs10533-016-0197-5&amp;partnerID=40&amp;md5=79c02689dc4d40c58725d5c678d9b0a3</t>
  </si>
  <si>
    <t>The chemical transformations that occur during litter decomposition are key processes for soil organic matter formation and terrestrial biogeochemistry; yet we still lack complete understanding of these chemical processes. Thus, we monitored the chemical composition of Andropogon gerardii (big bluestem grass) litter residue over a 36 month decomposition experiment in a prairie ecosystem using: traditional wet chemical fractionation based upon digestibility, solid state 13C nuclear magnetic resonance (NMR) spectroscopy and Fourier transform infrared (FTIR) spectroscopy. The goals of this study were to (1) determine the chemical changes occurring during A. gerardii litter decomposition, and (2) compare the information obtained from each method to assess agreement. Overall, we observed a 97 % mass loss of the original litter, through a two-stage decomposition process. In the first stage, within 12 months, non-structural, cellulose and hemicellulose fractions not encrusted in lignin were preferentially and rapidly lost, while the acid unhydrolyzable residue (AUR) and microbial components increased. During the second stage, 12–36 months, all wet chemical fraction masses decreased equivalently and slowly with time, and the AUR and the lignin-encrusted cellulose fractions decomposition rates were comparable to each other. Method comparisons revealed that wet chemical fractionation did not accurately follow the initial litter structures, particularly lignin, likely because of chemical transformations and accumulation of microbial biomass. FTIR and NMR were able to determine bulk structural characteristics, and aid in elucidating chemical transformations but lacked the ability to measure absolute quantities of structural groups. As a result, we warn from the sole use of wet chemical methods, and strongly encourage coupling them with spectroscopic methods. Our results overall support the traditional chemical model of selective preservation of lignin, but shows that this is limited to the early stages of decomposition, while lignin is not selectively preserved at subsequent stages. Our study also provides important evidence regarding the impact of chemically different litter structures on decomposition rates and pathways. © 2016, Springer International Publishing Switzerland.</t>
  </si>
  <si>
    <t>107-123</t>
  </si>
  <si>
    <t>NMR; FTIR; Litter decomposition; lignin; soil organic matter; Cellulose; Lignin; microbial activity; spectroscopy; decomposition; biogeochemistry; Hemicellulose; cellulose; litter; Digitized; chemical analysis; phytochemistry; grass; Andropogon gerardii; Big bluestem; Grass; integrated approach; soil biota</t>
  </si>
  <si>
    <t>LC2LXQMQ</t>
  </si>
  <si>
    <t>Scalenghe, R.; Minoja, A.P.; Zimmermann, S.; Bertini, S.</t>
  </si>
  <si>
    <t>https://www.scopus.com/inward/record.uri?eid=2-s2.0-84959421347&amp;doi=10.1016%2fj.geoderma.2016.02.024&amp;partnerID=40&amp;md5=0e80ce617744bc05c1af8589ccd041d3</t>
  </si>
  <si>
    <t>In forests, soils contain at least twice as much carbon than plants that mostly grow in the upper layers. Litter at the interface between soils and the atmosphere regulates a variety of biogeochemical cycles, which are important for both plants and soils and have possible implications for other environmental components. We have compared leachates collected during an incubation experiment on: a) two deciduous leaves; b) organic and mineral horizons; c) treated with litter removal (and untreated) plots, to assess the changes in the chemical composition of the litter layers and leachates during weathering and their influence on the underlying horizons. Two different types of broadleaves - beech and oak - become indistinguishable when they experience weathering. As a litter horizon is altered, it becomes more stable and loses fewer elements, both in gaseous and liquid forms. The annual removal of litter represents a net loss of biomass from the system. Nevertheless, the effect on soil in the medium term is not significant. Leaves and litter horizons were incubated in micro-lysimeters, leached, and characterised by different analytical approaches, from elementary analyses (dissolved organic carbon, CO2 production, nitrogen forms, UV absorptivity) to solid state NMR spectroscopy. The results reveal that the removal of the litter does not degrade the underlying soils, in direct contrast to what was thought to be the case previously. Moreover, it extends previous knowledge that litter removal promotes an increase in fulvic acid activity in underlying horizons. The results demonstrate how this human disturbance, if not combined with other degradation factors, could promote podzolisation. In a wider outlook, if managed properly (for example, by burying litter removed after its use in animal husbandry), even the repeated removal of forest biomass contribute not negatively to the genesis of these soils. © 2016 Elsevier B.V..</t>
  </si>
  <si>
    <t>191-201</t>
  </si>
  <si>
    <t>Organic carbon; nuclear magnetic resonance; Nitrogen; Carbon dioxide; Biogeochemistry; biodegradation; Podzol; Soils; biomass; leaf litter; Dissolved organic carbon; Forestry; Nuclear magnetic resonance spectroscopy; forest floor; 13C CPMAS NMR; NOT USEFUL; Plants (botany); carbon isotope; Solid-state NMR spectroscopy; Biogeochemical cycle; deciduous tree; fulvic acid; biochemical composition; Animalia; pedogenesis; Fagus; soil horizon; Chemical compositions; CPMASNMR; Luvisol; leachate; lysimeter; SUVA; Switzerland; Weathering</t>
  </si>
  <si>
    <t>T93Z6MDF</t>
  </si>
  <si>
    <t>C-13 CPMAS NMR; C/N ratio; EXTRACTS; DECOMPOSITION; INPUTS; organic amendment; PRODUCTIVITY; LITTER; PHYTOTOXICITY; FIELD; PYROLYSIS; "terra preta"; crop productivity; N content; organic matter quality; SOIL FERTILITY; No Proximate</t>
  </si>
  <si>
    <t>66D4MAL6</t>
  </si>
  <si>
    <t>Bonanomi, G.; Cesarano, G.; Lombardi, N.; Motti, R.; Scala, F.; Mazzoleni, S.; Incerti, G.</t>
  </si>
  <si>
    <t>https://www.scopus.com/inward/record.uri?eid=2-s2.0-85028022439&amp;doi=10.1038%2fs41598-017-09145-w&amp;partnerID=40&amp;md5=bf39a0ea1cd171f852e4c9f73beb97f6</t>
  </si>
  <si>
    <t>Litter decomposition provides a continuous flow of organic carbon and nutrients that affects plant development and the structure of decomposer communities. Aim of this study was to distinguish the feeding preferences of microbes and plants in relation to litter chemistry. We characterized 36 litter types by 13C-CPMAS NMR spectroscopy and tested these materials on 6 bacteria, 6 fungi, and 14 target plants. Undecomposed litter acted as a carbon source for most of the saprophytic microbes, although with a large variability across litter types, severely inhibiting root growth. An opposite response was found for aged litter that largely inhibited microbial growth, but had neutral or stimulatory effects on root proliferation. 13C-CPMAS NMR revealed that restricted resonance intervals within the alkyl C, methoxyl C, O-alkyl C and di-O-alkyl C spectral regions are crucial for understanding litter effects. Root growth, in contrast to microbes, was negatively affected by labile C sources but positively associated with signals related to plant tissue lignification. Our study showed that plant litter has specific and contrasting effects on bacteria, fungi and higher plants, highlighting that, in order to understand the effects of plant detritus on ecosystem structure and functionality, different microbial food web components should be simultaneously investigated. © 2017 The Author(s).</t>
  </si>
  <si>
    <t>Bacteria; Plants; microbial growth; Fungi; metabolism; root growth; plant litter; plant; bacterium; fungus; NOT USEFUL; nonhuman; biochemistry; chemistry; lignification; nuclear magnetic resonance spectroscopy; Magnetic Resonance Spectroscopy; microorganism; plant tissue; Biochemical Phenomena; carbon source; cell proliferation; detritus; feeding; food web; nutrition; Nutritional Physiological Phenomena; saprotroph; structure activity relation; vascular plant</t>
  </si>
  <si>
    <t>WJBPEMF4</t>
  </si>
  <si>
    <t>Eldridge, S.M.; Chen, C.; Xu, Z.; Chan, K.Y.; Boyd, S.E.; Collins, D.; Meszaros, I.</t>
  </si>
  <si>
    <t>https://www.scopus.com/inward/record.uri?eid=2-s2.0-85011964522&amp;doi=10.1016%2fj.geoderma.2017.01.015&amp;partnerID=40&amp;md5=445c9286615fc0694aa6fd7b2b3053f3</t>
  </si>
  <si>
    <t>A 49 week soil incubation study employing 15 recycled organic (RO) wastes was conducted to investigate relations (through Kendall correlation analysis) between plant available nitrogen (PAN) supply and soil recalcitrant carbon (C) parameters with those of the RO waste chemical properties as determined by wet chemistry and spectroscopic methods. The hot water extractable organic C to hot water extractable nitrogen (N) ratio (HWOC:HWN ratio) was often the highest correlating property for mineral N supply (mg mineral N kg dry waste− 1), while many of the 13C NMR functional group parameters such as the aromatic C to N ratio, phenyl C to N ratio, and aryl C to carbonyl C ratio were also significantly correlated with mineral N supply. These functional group C properties were significantly correlated with mineral N release in the later phase of the incubation (i.e. 12–49 weeks), while HWOC:HWN ratio was highly correlated with the early period (0–2 weeks) but this period had a dominant influence on the total supply. The fore mentioned 13C NMR functional group properties were also significantly correlated with recalcitrant C, but the fraction of total RO waste C as aromatic C (110–165 ppm) was the parameter most highly correlated with this property. Molecular C component composition had no predictive advantage over functional group data. Future work should focus on narrow classes of organic amendments for predictive correlations. © 2017 Elsevier B.V.</t>
  </si>
  <si>
    <t>50-62</t>
  </si>
  <si>
    <t>Biochar; Organic wastes; spectroscopy; nuclear magnetic resonance; soil carbon; functional group; Carbon; Nitrogen; Water; Minerals; Soils; Recycling; Composting; Compost; compost; chemical composition; Nuclear magnetic resonance spectroscopy; Aromatic compounds; soil chemistry; Digitized; carbon isotope; charcoal; molecular analysis; Chemical analysis; Solid-state NMR spectroscopy; soil nitrogen; Spectroscopic analysis; soil amendment; correlation; Molecular components; Chemical properties; Bio chars; 13C solid-state NMR spectroscopy; clay loam; N mineralisation; organic soil; Recycled organic wastes</t>
  </si>
  <si>
    <t>C solid-state NMR spectroscopy</t>
  </si>
  <si>
    <t>U76ARSC2</t>
  </si>
  <si>
    <t>The macromolecular organic composition of plant and microbial residues as inputs to soil organic matter: Fourteen years on</t>
  </si>
  <si>
    <t>10.1016/j.soilbio.2016.08.011</t>
  </si>
  <si>
    <t>https://www.sciencedirect.com/science/article/pii/S0038071716301857</t>
  </si>
  <si>
    <t>My 2002 SBB paper, The macromolecular organic composition of plant and microbial residues as inputs to soil organic matter, brought together knowledge on the chemical composition of the diverse inputs to soil organic matter. Both plant and microbial residues were examined with the analysis of their composition using a combination of different techniques. From this, the limitations of conventional proximate analysis methods were identified and the great potential of recent techniques, in particular solid-state 13C NMR spectroscopy and molecular level analysis, for the overall characterization of the input materials were discussed. The paper emphasised the importance of differentiating between organic matter from plants (above-ground litter, root litter and rhizodeposition), microbial residues and extracellular polymers and their breakdown products as well as the need for quantitative measurements of the amounts of these materials entering soils. In the last 14 years much new knowledge has been generated regarding these inputs and their alteration during decomposition, yet we still lack quantitative data for the amounts, composition and transformations of the many different forms of organic matter entering the soil. This is particularly the case regarding the inputs to the subsoil via root litter and rhizodeposition and the significance of microbial residues and extracellular polymers and their turnover.</t>
  </si>
  <si>
    <t>A3-A8</t>
  </si>
  <si>
    <t>146 citations (Crossref) [2023-10-06]</t>
  </si>
  <si>
    <t>Litter; Rhizosphere; Subsoil; Root litter; NMR spectroscopy; Microbial residues; Molecular composition; OM turnover</t>
  </si>
  <si>
    <t>MFQQ5MCD</t>
  </si>
  <si>
    <t>Trevathan-Tackett, S.M.; Macreadie, P.I.; Sanderman, J.; Baldock, J.; Howes, J.M.; Ralph, P.J.</t>
  </si>
  <si>
    <t>A global assessment of the chemical recalcitrance of seagrass tissues: Implications for long-term carbon sequestration</t>
  </si>
  <si>
    <t>1664462X (ISSN)</t>
  </si>
  <si>
    <t>https://www.scopus.com/inward/record.uri?eid=2-s2.0-85021067752&amp;doi=10.3389%2ffpls.2017.00925&amp;partnerID=40&amp;md5=421d5a2f538b5abb901fd2b50b225179</t>
  </si>
  <si>
    <t>Seagrass ecosystems have recently been identified for their role in climate change mitigation due to their globally-significant carbon sinks; yet, the capacity of seagrasses to sequester carbon has been shown to vary greatly among seagrass ecosystems. The recalcitrant nature of seagrass tissues, or the resistance to degradation back into carbon dioxide, is one aspect thought to influence sediment carbon stocks. In this study, a global survey investigated how the macromolecular chemistry of seagrass leaves, sheaths/stems, rhizomes and roots varied across 23 species from 16 countries. The goal was to understand how this seagrass chemistry might influence the capacity of seagrasses to contribute to sediment carbon stocks. Three non-destructive analytical chemical analyses were used to investigate seagrass chemistry: thermogravimetric analysis (TGA) and solid state13 C-NMR and infrared spectroscopy. A strong latitudinal influence on carbon quality was found, whereby temperate seagrasses contained 5% relatively more labile carbon, and tropical seagrasses contained 3% relatively more refractory carbon. Sheath/stem tissues significantly varied across taxa, with larger morphologies typically containing more refractory carbon than smaller morphologies. Rhizomes were characterized by a higher proportion of labile carbon (16%of total organic matter compared to 8–10%in other tissues); however, high rhizome biomass production and slower remineralization in anoxic sediments will likely enhance these below-ground tissues’ contributions to long-termcarbon stocks. Our study provides a standardized and global dataset on seagrass carbon quality across tissue types, taxa and geography that can be incorporated in carbon sequestration and storage models as well as ecosystem valuation and management strategies. © 2017 Trevathan-Tackett, Macreadie, Sanderman, Baldock, Howes and Ralph.</t>
  </si>
  <si>
    <t>Publisher: Frontiers Media S.A.</t>
  </si>
  <si>
    <t>Carbon sequestration; Recalcitrance; Lignocellulose; Seagrass; Digitized; Eywords: biogeochemistry; Global survey; Lability; Morphotype</t>
  </si>
  <si>
    <t>DU49J48V</t>
  </si>
  <si>
    <t>Wang, J.-J.; Pisani, O.; Lin, L.H.; Lun, O.O.Y.; Bowden, R.D.; Lajtha, K.; Simpson, A.J.; Simpson, M.J.</t>
  </si>
  <si>
    <t>865-875</t>
  </si>
  <si>
    <t>lignin; soil organic matter; Lignin; fatty acid; Soil; carbon storage; soil; microbial biomass; Climate change; Forests; Biogeochemistry; climate change; Soil organic matter turnover; Soils; Climate Change; Biomarkers; biomass; Carbohydrates; Biomass; forest; plant litter; litter; Forestry; carbohydrate; chemical composition; Nuclear magnetic resonance spectroscopy; cutin; Lipids; suberin; soil chemistry; Article; NOT USEFUL; priority journal; carbon nuclear magnetic resonance; microbiology; nonhuman; Soil Microbiology; chemistry; plant root; controlled study; plant leaf; Plant Leaves; nuclear magnetic resonance spectroscopy; Biochemical composition; Biological materials; deciduous forest; Temperate deciduous forest; Sugars; waste management; concentration (parameters); United States; Lignins; proton nuclear magnetic resonance; lipid; polymer; Fatty acids; Phospholipids; Cutin; temperate environment; soil property; biochemical analysis; Detrital input and removal treatment (DIRT); free acyclic lipid; microbial degradation; Nuclear Magnetic Resonance (NMR); organic matter production; Pennsylvania; Phospholipid fatty acids; Removal; Removal treatments; root litter; soil analysis; Suberin; Suberins; surface soil; temperate deciduous forest; unclassified drug</t>
  </si>
  <si>
    <t>P9584AEJ</t>
  </si>
  <si>
    <t>Xu, Y.; Chen, Z.; Ding, W.; Fan, J.</t>
  </si>
  <si>
    <t>https://www.scopus.com/inward/record.uri?eid=2-s2.0-85028273477&amp;doi=10.1016%2fj.scitotenv.2017.02.033&amp;partnerID=40&amp;md5=54807c3d8485f58e269833b9fa41aba2</t>
  </si>
  <si>
    <t>Understanding the interactions among organic manure chemical composition, decomposition and nitrogen (N) fertilization is critical for sustainable agriculture management. Six organic manures were incubated in a cultivated black soil with or without N addition for one year, and carbon dioxide (CO2) emissions from these organic manures were monitored. Chemical compositions of the organic manures were determined by elemental analysis, proximate chemical analysis, and carbon (C)-13 nuclear magnetic resonance spectroscopy, and evaluated after cupric-oxide oxidation for lignin biomarkers. During the experimental period, 19–44% of manure C was decomposed without N addition, which decreased to 17–35% with N addition, except for the composted furfural residue with rice dregs. However, during different decomposition stages, N effect changed from stimulation to inhibition, or behaved as increasing inhibition. During stage 1 (days 0–100) when N stimulation effect reached a maximum, CO2 emissions from manure had positive relationships with labile C fraction indicators, including total sugars, soluble polyphenols, and lignin cinnamyl/vanillyl ratio regardless of N addition. N effect on manure decomposition was related to the C/N ratio and labile organic C content. During stage 2 (days 101–267), N effect shifted to inhibition, with CO2 emissions from manure negatively related to lignin vanillyl-units content. The magnitude of N inhibition increased linearly with the aromaticity of dissolved organic C, and was strengthened by nitrate in manure. Finally, N inhibition effect reached a maximum during stage 3 (days 268–365), increasing with higher aromatic C in manure. Critical factors for manure decomposition shifted from total sugars, soluble polyphenols, and lignin cinnamyl-units to recalcitrant lignin vanillyl-units and aromatic C fraction, which mediated the type and magnitude of N effect on decomposition. Our results suggested that the potential for enhancing soil C sequestration with organic manures would magnify under combined application with N fertilizer in the long term. © 2017 Elsevier B.V.</t>
  </si>
  <si>
    <t>587-588</t>
  </si>
  <si>
    <t>lignin; Decomposition; Lignin; N fertilization; Soil; nuclear magnetic resonance; decomposition; nitrogen; Agriculture; carbon sequestration; Nitrogen; manure; Fertilization; mineralization; Carbon dioxide; Sustainable agriculture; Fertilizers; oxidation; carbon dioxide; Manure; chemical composition; Decay; Nuclear magnetic resonance spectroscopy; Aromatic compounds; soil chemistry; Digitized; Article; nonhuman; Decay (organic); chemical analysis; controlled study; Chemical analysis; Dissolved organic C; nuclear magnetic resonance spectroscopy; pH; rice; Sugars; plant residue; fertilizer application; sugar; Chemical compositions; Cultivation; Chemical Composition; magnesium; incubation time; Aromatization; C mineralization; carbon footprint; Cupric oxide oxidation; Magnetic resonance spectroscopy; Manures; Nitrogen fertilizers; Organic manure; polyphenol; Proximate chemical analysis; Solid-state 13C NMR</t>
  </si>
  <si>
    <t>Solid-state C NMR</t>
  </si>
  <si>
    <t>YW2ZKNFU</t>
  </si>
  <si>
    <t>Xu, Y.; Chen, Z.; Fontaine, S.; Wang, W.; Luo, J.; Fan, J.; Ding, W.</t>
  </si>
  <si>
    <t>221-232</t>
  </si>
  <si>
    <t>Decomposition; Lignin; Litterbags; Organic carbon; decomposition; nitrogen; soil carbon; Carbon; carbon sequestration; wheat; Crop residue; cellulose; Crops; Chemistry; organic carbon; maize; C decomposition; Crop residues; Litterbag; N release; China; 13C NMR; chemical composition; Decay; Nuclear magnetic resonance spectroscopy; Aromatic compounds; Mollisol; Zea mays; Digitized; Triticum aestivum; Agricultural wastes; Degradation; crop residue; Residue decomposition; Chemical compositions; Decomposition process; Decomposition dynamic; Solid-state 13C NMR; Cellulose crystallinity; Crystallinity; Experimentation; Farm Crops; Glycine max; soybean</t>
  </si>
  <si>
    <t>RTJTVHRN</t>
  </si>
  <si>
    <t>Xu, Y.; Fan, J.; Ding, W.; Gunina, A.; Chen, Z.; Bol, R.; Luo, J.; Bolan, N.</t>
  </si>
  <si>
    <t>https://www.scopus.com/inward/record.uri?eid=2-s2.0-84994201340&amp;doi=10.1016%2fj.geoderma.2016.10.032&amp;partnerID=40&amp;md5=1f8ffdbfb6a08efa7d5426a46c2ca430</t>
  </si>
  <si>
    <t>Understanding the links between litter chemical transformations and functional microbial communities is key to elucidating the mechanisms of litter decomposition processes under nitrogen (N) and sulfur (S) deposition. Carbon (C)-13-labelled Pinus massoniana needles were incubated in a subtropical plantation forest soil exposed to: no amendment (Control), N amendments of 81 (N1) and 270 (N2) mg kg− 1, S amendments of 121 (S1) and 405 (S2) mg kg− 1 and combined N and S amendments. Litter decomposition was measured as litter-derived carbon dioxide (CO2) emissions and the litter C pools were partitioned using a two-pool model. Relationships between litter residue chemistry (assessed by 13C nuclear magnetic resonance spectroscopy analysis) and microbial community composition (probed by phospholipid fatty acid analysis, PLFA) and activity (the metabolic quotient, qCO2) were investigated. Over the 420 days incubation period, N and S additions (except N and S addition alone at low rate) significantly increased litter decomposition by 7.2–18.9% compared to the Control. Decomposition was stimulated by 10.2–61.9% during the initial 56 days (stage 1) and in contrast, 8.3–42.1% inhibition was measured during 57–420 days (stage 2) across the addition treatments. Stimulation on litter-derived CO2 emissions under the N and S additions was largely dependent on the loss of O-alkyl C, a dominant component of the litter active C pool. During the initial 7 days, N and S additions increased the ratio of fungal to bacterial PLFAs compared to the Control, which was accompanied by the increases in methoxyl C. The activity of microbes, particularly gram-negative bacteria, was also increased by N and S additions at stage 1, which was related to di-O-alkyl C. In contrast, fungal activity decreased under N and S additions at stage 2, accompanied by lowered C availability and increased methoxyl C. Alkyl C and aromatic C in the litter had positive relationships with the half-life of the slow C pool. Accordingly, the residue recalcitrance was increased under N and S additions compared with Control at stage 2, and was largely responsible for the inhibition of litter decomposition. Thus, N and S deposition is likely to increase the persistence of litter-derived recalcitrant C in subtropical forest soils in the long term. © 2016 Elsevier B.V.</t>
  </si>
  <si>
    <t>116-124</t>
  </si>
  <si>
    <t>Litter decomposition; Decomposition; microbial activity; Organic carbon; nuclear magnetic resonance; Microbial activity; decomposition; nitrogen; Bacteria; microbial community; Nitrogen; Carbon dioxide; PLFA; Soils; carbon dioxide; organic carbon; litter; Forestry; 13C NMR; Pinus massoniana; Nuclear magnetic resonance spectroscopy; sulfur; Bacteria (microorganisms); bacterium; fungus; Negibacteria; organic compound; coniferous tree; carbon isotope; Chemical analysis; Microbial activities; forest soil; temporal NMR; Lakes; biotransformation; community composition; Fatty acids; Phospholipids; Solid-state 13C NMR; Deposition; Litter C pools; N and S deposition</t>
  </si>
  <si>
    <t>6BUZLXHT</t>
  </si>
  <si>
    <t>Zhao, P.; Jiang, P.; Meng, C.; He, S.</t>
  </si>
  <si>
    <t>10017488 (ISSN)</t>
  </si>
  <si>
    <t>https://www.scopus.com/inward/record.uri?eid=2-s2.0-85032875237&amp;doi=10.11707%2fj.1001-7488.20170615&amp;partnerID=40&amp;md5=2039a56c2f57b10ca8c4082d1797cd09</t>
  </si>
  <si>
    <t>Objective: The leaf-litter, as a main part of the litter in a forest ecosystem, is a main source of soil organic matter and plays a key role in the carbon cycle of the forest system. The purpose of this study is to reveal the action mechanism of carbon fractions with different structures during the decomposition process of leaf-litter. Method:This study selected the leaf-litter under Moso bamboo (Phyllostachys edulis) plantation, Masson pine (Pinus massoniana) natural secondary forest, Chinese fir (Cunninghamia lanceolata) plantation and Cyclobalanopsis glauca natural secondary forest in the Linglong mountain, Lin'an county, Zhejiang province as study materials, and determined the contents of total C and N, and different forms of carbon compounds in the leaf litter of different stands by using chemical analysis and 13C NMR spectroscopy technology. Result: Mass loss rates of the leaf-litter of 4 forest stands decreased in the order: Cyclobalanopsis glauca natural secondary forest (53.80%) &gt; Pinus massoniana plantation (52.69%) &gt;Cunninghamia lanceolata natural secondary forest (48.31%) &gt; Phyllostachys edulis plantation (41.17%) 12 months after decomposition of leaf-litter. During decomposition process of the leaf-litter, N contents in the leaf-litter increased gradually, while the contents of C and ratios of C/N decreased gradually; the relative contents of alkoxy carbon reduced by 9.34%-15.48% (P&lt;0.05), while the relative contents of aromatic carbon and carbonyl C increased by 25.14%-37.37% and 0.75-2.08 times (P&lt;0.05), respectively. Both C contents and ratios of C/N in leaf-litter correlated positive and significant with the leaf-litter mass remaining rates (r=0.901 0-0.984 0, P&lt;0.01), while the N contents in leaf litter correlated positive and significant with the leaf-litter mass remaining rates (r=-0.921 1- -0.983 1, P&lt;0.01); The contents of O-alky1 C in the leaf-litter correlated positive and significant with the leaf-litter mass remaining rates (r=0.808 2-0.962 2, P&lt;0.01), while the contents of aromatic C and carbony1 C in the leaf-litter both correlated negative and significant with the leaf-litter mass remaining rates (r=-0.779 9-0.936 6, P&lt;0.01); the contents of alkyl C in the leaf litter did not correlate with leaf-litter mass remaining rates except leaf-litter of Pinus massoniana natural secondary forest. Conclusion: In the leaf litter under 4 forest stands, leaf-litter from Phyllostachys edulis plantation were more easier to degrade than other three stands. In the total organic carbon, the components of alkoxy C, aromatic C, and carbonyl C play a decisive role in the degradation of leaf-litter.13C NMR spectroscopy technique was found to be more accurate in understanding the decomposition mechanism of leaf-litter than conventional matrix indicators during monitoring the changes of different carbon components in the leaf-litter decomposition process. © 2017, Editorial Department of Scientia Silvae Sinicae. All right reserved.</t>
  </si>
  <si>
    <t>127-134</t>
  </si>
  <si>
    <t>Linye Kexue/Sci. Silvae Sinicae</t>
  </si>
  <si>
    <t>Publisher: Chinese Society of Forestry</t>
  </si>
  <si>
    <t>Decomposition; Organic carbon; Carbon; Substrate quality; Ecosystems; Leaf litter; Forestry; 13C NMR; Nuclear magnetic resonance spectroscopy; Aromatic compounds; Chemical analysis; temporal NMR; Mass loss rate; Fire resistance; Aromatization; Chemical compounds; Forest type</t>
  </si>
  <si>
    <t>ABXKZE47</t>
  </si>
  <si>
    <t>Bonanomi, G.; Incerti, G.; Abd El-Gawad, A.M.; Cesarano, G.; Sarker, T.C.; Saulino, L.; Lanzotti, V.; Saracino, A.; Rego, F.C.; Mazzoleni, S.</t>
  </si>
  <si>
    <t>00129658 (ISSN)</t>
  </si>
  <si>
    <t>https://www.scopus.com/inward/record.uri?eid=2-s2.0-85035230941&amp;doi=10.1002%2fecy.2053&amp;partnerID=40&amp;md5=2e700c66ff8a020b181b3699481df833</t>
  </si>
  <si>
    <t>Litter burning and biological decomposition are oxidative processes co-occurring in many terrestrial ecosystems, producing organic matter with different chemical properties and differently affecting plant growth and soil microbial activity. We tested the chemical convergence hypothesis, i.e., materials with different initial chemistry converge toward a common profile, with similar biological effects, as the oxidative process advances, for burning and decomposition. We compared the molecular composition, assessed by 13C NMR, of seven plant litter types either fresh, decomposed for 30, 90, 180 d in a microcosms incubation experiment, or heated at 100°C, 200°C, 300°C, 400°C, 500°C for 30 minutes. We used litter water extracts (5% dry weight) as treatments in bioassays on plant (Lepidium sativum) and fungal (Aspergillus niger) growth, and a washed quartz sand amended with litter (0.5% dw) to assess heterotrophic respiration by flux chamber (i.e., [μg of CO2 released]·[g added litter]−1·d−1). We observed different molecular variations for materials either burning (i.e., a sharp increase of aromatic C and a decrease of other fractions above 200°C) or decomposing (i.e., early increase of alkyl, methoxyl, and N-alkyl C and decrease of O-alkyl and di-O-alkyl C fractions). Soil respiration and fungal growth decreased with litter age and heating severity, down to 20% relative to fresh litter. Plants were inhibited on fresh litter (on average 13% of the control), but recovered on aged (180 d) and heated (30 min at 500°C) materials, up to 126% and 63% of the control, respectively. Correlation between the intensity of 13C NMR signals in litter spectra and bioassay results showed that O-alkyl, methoxyl, and aromatic C fractions are crucial to understand organic matter effects, with plant response negatively affected by labile C but positively associated to lignification and pyrogenic C. The pattern of association of soil respiration and fungal growth to these C fractions was essentially opposite to that observed for plant root growth. Our findings suggest a functional convergence of decomposed and burned organic substrates, emerging from the balance between the bioavailability of labile C sources and the presence of recalcitrant and pyrogenic compounds, oppositely affecting different trophic levels. © 2017 by the Ecological Society of America</t>
  </si>
  <si>
    <t>158-171</t>
  </si>
  <si>
    <t>Publisher: Ecological Society of America</t>
  </si>
  <si>
    <t>soil organic matter; microbial activity; Soil; decomposition; soil; Ecosystem; Carbon; Plants; carbon; soil respiration; Fungi; oxidation; ecosystem; litter; plant; soil microorganism; char; Aspergillus niger; allelopathy; Digitized; fungus; chemistry; terrestrial ecosystem; plant–soil feedback; soil-vegetation interaction; bioassay; Lepidium sativum; herb; 13C-CPMAS; fire; bioactivity; bioavailability; chemical compound; endogenous growth; flux chamber; heating; inorganic matter; plant development; Plant Development; pyrogenic organic matter; trophic level</t>
  </si>
  <si>
    <t>3AHKC747</t>
  </si>
  <si>
    <t>Bonanomi, G.; Ippolito, F.; Cesarano, G.; Vinale, F.; Lombardi, N.; Crasto, A.; Woo, S.L.; Scala, F.</t>
  </si>
  <si>
    <t>https://www.scopus.com/inward/record.uri?eid=2-s2.0-85039034437&amp;doi=10.1016%2fj.apsoil.2017.11.027&amp;partnerID=40&amp;md5=f4a4c8ea4edbfb955d364c26e9c3d512</t>
  </si>
  <si>
    <t>Numerous recent studies have demonstrated that biochar may significantly reduce the incidence of plant diseases caused by airborne and soilborne pathogens, although contrasting results have also been reported. In this work, we investigated how biochar affects crop plant and soilborne microbe growth. Aims of this study were: i) to analyze the chemical changes occurring in four organic feedstocks (e.g. wood chips, organic urban waste, Zea mays residues, and Medicago sativa hay) when pyrolyzed at 300 °C and 550 °C by using 13C NMR spectroscopy and SEM (Scanning Electron Microscopy); ii) to assess how biochar affects growth of five bacteria, nine fungi, and three crop plants; and iii) clarify the relationships between biochar chemistry and its effect on target species. As pyrolyzation temperature increased, organic matter chemistry of all products changed significantly, with a progressive loss of O-alkyl C, di-O-alkyl C, and methoxyl and N-alkyl C, coupled with an enrichment in aromatic C types. Untreated urban waste and Medicago hay severely inhibited Lepidium, Lactuca and Solanum root growth, whereas no inhibitory effects were found for the other feedstocks. However, these phytotoxic effects largely decreased after pyrolyzation. In contrast to the crop plants, fungi and bacteria thrive on most of the unprocessed organic materials but showed reduced growth and development or complete growth inhibition on biochars obtained at 300 °C and 550 °C. Soilborne microbes demonstrated remarkably similar correlation patterns between their growth to the organic feedstock and biochar chemical components. This work demonstrates that defining organic matter quality by 13C NMR extends our understanding of the impact of biochar on crop plants and key components of the soil food-web. © 2017 Elsevier B.V.</t>
  </si>
  <si>
    <t>351-361</t>
  </si>
  <si>
    <t>Disease suppression; Organic amendment; Rhizoctonia solani; 13C CPMAS NMR; Soilborne pathogens; Phytotoxicity; Beneficial microbes; C/N and H/C ratios; Digitized</t>
  </si>
  <si>
    <t>T48B4CIT</t>
  </si>
  <si>
    <t>Cartenì, F.; Sarker, T.C.; Bonanomi, G.; Cesarano, G.; Esposito, A.; Incerti, G.; Mazzoleni, S.; Lanzotti, V.; Giannino, F.</t>
  </si>
  <si>
    <t>15687767 (ISSN)</t>
  </si>
  <si>
    <t>815-832</t>
  </si>
  <si>
    <t>litter decomposition; Disease suppression; Litter decomposition; Phytoxicity; Soil fungistasis; Soil microbiome; Soil structural stability; Soil water repellency; lignin; soil organic matter; nitrogen; carbon; soil structure; ecosystem; plant litter; Review; metabolomics; NOT USEFUL; priority journal; carbon nuclear magnetic resonance; nonhuman; phytochemistry; hydrophobicity; solid state; phytotoxicity; carbon nitrogen ratio; total organic carbon; biochemical composition; soil amendment; biochemical analysis; bacterial plant disease; biological functions; environmental impact; organic chemistry; plant fungus interaction; soil treatment</t>
  </si>
  <si>
    <t>H59GQ6EE</t>
  </si>
  <si>
    <t>Chávez-Vergara, B.; Merino, A.; González-Rodríguez, A.; Oyama, K.; García-Oliva, F.</t>
  </si>
  <si>
    <t>21678359 (ISSN)</t>
  </si>
  <si>
    <t>https://www.scopus.com/inward/record.uri?eid=2-s2.0-85049255232&amp;doi=10.7717%2fpeerj.5095&amp;partnerID=40&amp;md5=04515a2cd60904d0ef0ac97b4ce2ce8a</t>
  </si>
  <si>
    <t>Background. Litter decomposition is a key process in the functioning of forest ecosystems, because it strongly controls nutrient recycling and soil fertility maintenance. The interaction between the litter chemical composition and the metabolism of the soil microbial community has been described as the main factor of the decomposition process based on three hypotheses: substrate-matrix interaction (SMI), functional breadth (FB) and home-field advantage (HFA). The objective of the present study was to evaluate the effect of leaf litter quality (as a direct plant effect, SMI hypothesis), the metabolic capacity of the microbial community (as a legacy effect, FB hypothesis), and the coupling between the litter quality and microbial activity (HFA hypothesis) on the litter decomposition of two contiguous deciduous oak species at a local scale. Methods. To accomplish this objective, we performed a litterbag experiment in the field for 270 days to evaluate mass loss, leaf litter quality and microbial activity in a complete factorial design for litter quality and species site. Results. The litter of Quercus deserticola had higher rate of decomposition independently of the site, while the site of Quercus castanea promoted a higher rate of decomposition independently of the litter quality, explained by the specialization of the soil microbial community in the use of recalcitrant organic compounds. The Home- Field Advantage Index was reduced with the decomposition date (22% and 4% for 30 and 270 days, respectively). Discussion. We observed that the importance of the coupling of litter quality and microbial activity depends on decomposition stage. At the early decomposition stage, the home-advantage hypothesis explained the mass loss of litter; however, in the advanced decomposition stage, the litter quality and the metabolic capacity of the microbial community can be the key drivers. © 2018 Chávez-Vergara et al.</t>
  </si>
  <si>
    <t>Publisher: PeerJ Inc.</t>
  </si>
  <si>
    <t>litter decomposition; Litter decomposition; microbial activity; microbial community; microbial biomass; forest; Quercus; litter quality; 13C NMR; No Proximate; Article; carbon nuclear magnetic resonance; nonhuman; agricultural parameters; colorimetry; Differential Scaning Calorimetry; differential scanning calorimetry; Enzymatic activity; metabolic capacity; Mexico; oak; Quercus deserticola; thermogravimetry</t>
  </si>
  <si>
    <t>ZYAH2JAP</t>
  </si>
  <si>
    <t>Incerti, G.; Cartenì, F.; Cesarano, G.; Sarker, T.C.; Abd El-Gawad, A.M.; D’Ascoli, R.; Bonanomi, G.; Giannino, F.</t>
  </si>
  <si>
    <t>C/N ratio; Litter decomposition; Lignin/N ratio; 13 C CPMAS NMR; Digitized; Exotic plant species; Mass ratio theory; Plant invasion; Whole-community approach</t>
  </si>
  <si>
    <t>ZSLA5SL2</t>
  </si>
  <si>
    <t>Joanisse, G.D.; Bradley, R.L.; Preston, C.M.</t>
  </si>
  <si>
    <t>litter decomposition; microbial activity; Soil; soil; Ecosystem; Forests; vegetation; ecosystem; forest; forest management; black spruce; Article; NOT USEFUL; nonhuman; phytochemistry; Trees; Canada; plant leaf; Picea; tree; plant tissue; growth, development and aging; soil property; Ericaceae; Kalmia angustifolia; shrub; spatial soil variability; spruce</t>
  </si>
  <si>
    <t>MWY6V5DJ</t>
  </si>
  <si>
    <t>Kong, Z.; Wang, X.; Liu, Q.; Li, T.; Chen, X.; Chai, L.; Liu, D.; Shen, Q.</t>
  </si>
  <si>
    <t>https://www.scopus.com/inward/record.uri?eid=2-s2.0-85034964199&amp;doi=10.1016%2fj.jenvman.2017.11.023&amp;partnerID=40&amp;md5=dc9cb69ad4f1998de55843fa62822fcb</t>
  </si>
  <si>
    <t>Different fractions during the 85-day windrow composting were characterized based on various parameters, such as physiochemical properties and hydrolytic enzyme activities; several technologies were used, including spectral scanning techniques, confocal laser scanning microscopy (CLSM) and 13C Nuclear Magnetic Resonance Spectroscopy (13C NMR). The evaluated parameters fluctuated strongly during the first 3 weeks which was the most active period of the composting process. The principal components analysis (PCA) results showed that four classes of the samples were clearly distinguishable, in which the physiochemical parameters were similar, and that the dynamics of the composting process was significantly influenced by C/N and moisture content. The 13C NMR results indicated that O-alkyl-C was the predominant group both in the solid and water-soluble fractions (WSF), and the decomposition of O-alkyl-C mainly occurred during the active stage. In general, the various parameters indicated that windrow composting is a feasible treatment that can be used for the resource reuse of agricultural wastes. © 2017 Elsevier Ltd</t>
  </si>
  <si>
    <t>366-377</t>
  </si>
  <si>
    <t>organic matter; Soil; decomposition; nitrogen; soil; manure; enzyme activity; Animals; Organic matter; carbon; Enzymes; Fertilizers; Composting; enzyme; Manure; compost; Nuclear magnetic resonance spectroscopy; Article; NOT USEFUL; carbon nuclear magnetic resonance; Hydrolytic enzyme; animal; composting; rice; physicochemical property; crop residue; moisture; Refuse Disposal; agricultural waste; Principal component analysis; Manures; alkene; chemical process; chicken; Chicken manure; Chickens; Composting process; confocal laser scanning microscopy; green manure; hydrolase; Hydrolytic enzyme activities; Hydrolytic enzymes; Organic matter (OM); Oryza; Physio-chemical properties; rice chaff; Rice chaffs; solid; solubility; waste disposal; Water soluble fraction; Water-soluble fraction; Water-soluble fractions (WSF); windrow composting; Windrow composting</t>
  </si>
  <si>
    <t>AWNLT98R</t>
  </si>
  <si>
    <t>Liu, Shasha; Zhao, Tianhui; Zhu, Yuanrong; Qu, Xiaoxia; He, Zhongqi; Giesy, John P.; Meng, Wei</t>
  </si>
  <si>
    <t>https://www.sciencedirect.com/science/article/pii/S0048969717330073</t>
  </si>
  <si>
    <t>Chemical properties of whole organic matter (OM) and its dissolved organic matter (DOM) extracted from three types of dominant macrophytes in Lake Dianchi were comparatively characterized using elemental analysis, UV, 3D-EEM and 13C NMR spectroscopy and their implications for lakes were discussed. Ratios of C/N and C/P were least in the floating water hyacinth and submerged sago pondweed, while total dissolved nitrogen (TDN) and phosphorus (TDP), dissolved organic nitrogen (DON) and phosphorus (DOP) were greatest in those species. In emergent species, C/N, C/P, DON and DON/TDN were less in leaves than in their corresponding shoots. The specific UV absorbance at 254nm (SUVA254) and 280nm (SUVA280) of extracts were in the range of 0.50–1.96L/mgC·m and 0.40–1.48L/mgC·m. Both SUVA values were greater in leaves than those in shoots. 3D-EEM spectra showed only a single fulvic-like fluorescence in leaves of emergent macrophytes. In contrast, protein-like peak were observed in spectra of floating and submerged species, as well as the shoot DOM of emergent species. Solid-state 13C NMR demonstrated that leaves had greater percentage of recalcitrant alkyl C and aromatic C, while shoots were rich in labile carbohydrates. The overall characterization works suggested that macrophyte-derived DOM has less aromatic constituents than do DOM in natural waters and soil leachates. Also OM and DOM derived from shoots had greater contents of protein-like and carbohydrate materials, while leaves were rich in aromatics. Floating and submerged plants possessed potential to not only accumulate excess N and P, but also for returning them to the lake. Shoots of riparian and emergent species were also an important source of nutrients. Thus, macrophyte biomass should be a great concern in nutrient regulation in Lake Dianchi.</t>
  </si>
  <si>
    <t>602-613</t>
  </si>
  <si>
    <t>616-617</t>
  </si>
  <si>
    <t>C NMR nuclear magnetic resonance spectroscopy; Lake Dianchi; Macrophyte-derived dissolved organic matter; Three-dimensional excitation-emission fluorescence matrix spectroscopy; UV–visible spectroscopy</t>
  </si>
  <si>
    <t>57CT9SP2</t>
  </si>
  <si>
    <t>Mallerman, J.; Itria, R.; Alarcón-Gutiérrez, E.; Hernández, C.; Levin, L.; Saparrat, M.</t>
  </si>
  <si>
    <t>709-720</t>
  </si>
  <si>
    <t>lignin; Basidiomycete; nuclear magnetic resonance; Carbon; enzyme activity; Fungi; Biodegradation; Extracellular enzymes; Fermentation; Enzymes; Soils; Litter quality; Basidiomycota; litter; Forestry; Mass loss; Basidiomycetes; Nuclear magnetic resonance spectroscopy; No Proximate; fungus; Substrates; Mass; Cross polarization magic-angle spinnings; deciduous tree; degradation; invasive species; shrub; Carbon-13; Carbon-13 cross-polarization magicangle spinning nuclear magnetic resonance; Celtis tala; Ceres; Enzymatic production; fermentation; Invasive plants; Leratiomyces; Ligustrum lucidum; native species; Production; saprotrophy; Solid-state fermentation; Solids; substrate preference</t>
  </si>
  <si>
    <t>HUFD6A4F</t>
  </si>
  <si>
    <t>2018-02</t>
  </si>
  <si>
    <t>175-184</t>
  </si>
  <si>
    <t>C/N ratio; HUMIC SUBSTANCES; CARBON; PLANT; BIOCHAR; FRACTIONS; C-13-CPMAS NMR; Organic amendment; STABILIZATION; MECHANISMS; Soil microbes; LAND-USE; AMENDMENTS; FARMING SYSTEMS; Soil aggregation; Digitized</t>
  </si>
  <si>
    <t>ER5MFZKZ</t>
  </si>
  <si>
    <t>Zheng, J.; Wang, Y.; Chen, C.; Jiang, Q.; Han, S.; Xu, Z.</t>
  </si>
  <si>
    <t>10151621 (ISSN)</t>
  </si>
  <si>
    <t>https://www.scopus.com/inward/record.uri?eid=2-s2.0-85037332974&amp;doi=10.1007%2fs00027-017-0561-0&amp;partnerID=40&amp;md5=3c86a2d8cb4da7a2bc1d4d55d0f45ffc</t>
  </si>
  <si>
    <t>Inundation and stranding are important processes of the riparian ecosystem due to water level fluctuation. Plant litter decomposition is a key process that determines the accumulation of soil organic matter in riparian ecosystems, but little is known about the alternating effects of inundation and stranding on this process. Using litters of the grass species Heteropogon contortus, we studied how the remaining mass and nitrogen (N), δ13C and δ15N, and 13C-CPMAS NMR spectra responded to permanent inundation, temporary inundation and drying over a period of twelve months. Inundation (permanent or temporary) and stranding altered litter C and N dynamics. The δ13C declined in the immersed litters and was stable after the litters were transported to the grassland plots, while δ15N in the litters that were decomposing continually in the water rapidly increased during the earlier stage of decomposition. We observed a significant increase in the proportion of ketone, carboxyl, and alkyl in the permanently inundated litter samples compared with those of litters decomposed at terrestrial habitats at the final harvest. These results indicated that the effects of inundation on the decay of labile and recalcitrant litter components were asynchronous. The decomposing litters in the inundation treatment differed chemically from those in the terrestrial habitat treatments and were characterized by greater relative abundances of ketone C and carboxyl C. The higher values of alkyl/O-alkyl for the stranding litters that had higher mass remaining and C/N as compared to those of inundated litters that had lower mass remaining and C/N in the final harvest, suggested a relatively higher contribution of the recalcitrant components to the litter residues. Likewise, the effects of transient inundation depend on the timing of immersion and stranding. © 2017, Springer International Publishing AG, part of Springer Nature.</t>
  </si>
  <si>
    <t>Aquatic Sci.</t>
  </si>
  <si>
    <t>Publisher: Birkhauser Verlag AG</t>
  </si>
  <si>
    <t>Litter decomposition; soil organic matter; organic matter; decomposition; soil carbon; leaf litter; grassland; litter; 13C-CPMAS NMR; Aquatic-terrestrial interface; Immersion and drying; Labile and recalcitrant organic matter; transformation; grass; soil nitrogen; temporal NMR; aquatic environment; Heteropogon contortus; riparian vegetation; terrestrial environment; water level</t>
  </si>
  <si>
    <t>K5L5LD43</t>
  </si>
  <si>
    <t>Baskaran, P.; Ekblad, A.; Soucémarianadin, L.N.; Hyvönen, R.; Schleucher, J.; Lindahl, B.D.</t>
  </si>
  <si>
    <t>01686496 (ISSN)</t>
  </si>
  <si>
    <t>https://www.scopus.com/inward/record.uri?eid=2-s2.0-85065782720&amp;doi=10.1093%2ffemsec%2ffiz059&amp;partnerID=40&amp;md5=b44f0f2dc6a026cfbd9fa2190593acd1</t>
  </si>
  <si>
    <t>In boreal ecosystems plant production is often limited by low availability of nitrogen. Nitrogen retention in below-ground organic pools plays an important role in restricting recirculation to plants and thereby hampers forest production. Saprotrophic fungi are commonly assigned to different decomposer strategies, but how these relate to nitrogen cycling remains to be understood. Decomposition of Scots pine needle litter was studied in axenic microcosms with the ligninolytic litter decomposing basidiomycete Gymnopus androsaceus or the stress tolerant ascomycete Chalara longipes. Changes in chemical composition were followed by 13C CP/MAS NMR spectroscopy and nitrogen dynamics was assessed by the addition of a 15N tracer. Decomposition by C. longipes resulted in nitrogen retention in non-hydrolysable organic matter, enriched in aromatic and alkylic compounds, whereas the ligninolytic G. androsaceus was able to access this pool, counteracting nitrogen retention. Our observations suggest that differences in decomposing strategies between fungal species play an important role in regulating nitrogen retention and release during litter decomposition, implying that fungal community composition may impact nitrogen cycling at the ecosystem level. © FEMS 2019. All rights reserved.</t>
  </si>
  <si>
    <t>FEMS Microbiol. Ecol.</t>
  </si>
  <si>
    <t>Publisher: Oxford University Press</t>
  </si>
  <si>
    <t>Litter decomposition; Nitrogen cycling; Soil; nuclear magnetic resonance; decomposition; nitrogen; soil; Nitrogen; Fungi; Forests; metabolism; boreal forest; Nitrogen Cycle; forest; litter; chemical composition; Pinus sylvestris; Digitized; fungus; microbiology; chemistry; coniferous tree; plant leaf; Plant Leaves; pine; Pinus; community composition; 13C CP/MAS NMR; 15N tracer; Chalara longipes; Functional guilds; Gymnopus; mycobiome; Mycobiome; nitrogen cycle; Saprotrophic fungi; tracer</t>
  </si>
  <si>
    <t>8BKVJTQ2</t>
  </si>
  <si>
    <t>Bonanomi, G.; De Filippis, F.; Cesarano, G.; La Storia, A.; Zotti, M.; Mazzoleni, S.; Incerti, G.</t>
  </si>
  <si>
    <t>Linking bacterial and eukaryotic microbiota to litter chemistry: Combining next generation sequencing with                          13                         C CPMAS NMR spectroscopy</t>
  </si>
  <si>
    <t>Microbial succession over decomposing litter is controlled by biotic interactions, dispersal limitation, grazing pressure, and substrate chemical changes. Recent evidence suggests that the changes in litter chemistry and microbiome during decomposition are interdependent. However, most previous studies separately addressed the microbial successional dynamics or the molecular changes of decomposing litter. Here, we combined litter chemical characterization by                              13                             C NMR spectroscopy with next generation sequencing to compare leaf litter chemistry and microbiome dynamics using 30 litter types, either fresh or decomposed for 30 and 180 days. We observed a decrease of cellulose and C/N ratio during decomposition, while lignin content and lignin/N ratio showed the opposite pattern.                              13                             C NMR revealed significant chemical changes as microbial decomposition was proceeding, with a decrease in O-alkyl C and an increase in alkyl C and methoxyl C relative abundances. Overall, bacterial and eukaryotic taxonomical richness increased with litter age. Among Bacteria, Proteobacteria dominated all undecomposed litters but this group was progressively replaced by members of Actinobacteria, Bacteroidetes, and Firmicutes. Nitrogen-fixing genera such as Beijerinckia and Rhizobium occurred both in undecomposed as well as in aged litters. Among Eukarya, fungi belonging to the Ascomycota phylum were dominant in undecomposed litter with the typical phyllospheric genus Aureobasidium. In aged litters, phyllospheric species were replaced by zygomycetes and other ascomycetous and basidiomycetous fungi. Our analysis of decomposing litter highlighted an unprecedented, widespread occurrence of protists belonging to the Amebozoa and Cercozoa. Correlation network analysis showed that microbial communities are non-randomly structured, showing strikingly distinct composition in relation to litter chemistry. Our data demonstrate that the importance of litter chemistry in shaping microbial community structure increased during the decomposition process, being of little importance for freshly fallen leaves.                          © 2018 Elsevier Ltd</t>
  </si>
  <si>
    <t>110-121</t>
  </si>
  <si>
    <t>lignin; C/N; Lignin/N; Litter chemistry; Microbial diversity; Microbial succession; Microbiome; Lignin; nuclear magnetic resonance; decomposition; microbial community; Fungi; Microorganisms; Microbial decomposition; Nitrogen fixation; Rhizobium; community structure; species richness; Ascomycota; litter; Forestry; Nuclear magnetic resonance spectroscopy; soil chemistry; Bacteria (microorganisms); Digitized; bacterium; fungus; carbon isotope; molecular analysis; Chemical analysis; Chemical Analysis; Actinobacteria; Bacteroidetes; Firmicutes; Next-generation sequencing; Chemical characterization; Vehicles; isotopic ratio; Aureobasidium; Beijerinckia; Cercozoa; Eukaryota; eukaryote; Microbial community structures; nitrogen isotope; Proteobacteria; Protista; relative abundance; Zygomycetes</t>
  </si>
  <si>
    <t>2RESCK83</t>
  </si>
  <si>
    <t>Bonanomi, G.; Sarker, T.C.; Zotti, M.; Cesarano, G.; Allevato, E.; Mazzoleni, S.</t>
  </si>
  <si>
    <t>129-146</t>
  </si>
  <si>
    <t>C/N ratio; N mineralization; Organic amendment; Soil quality; organic matter; nitrogen; carbon; mineralization; prediction; 13C-CPMAS NMR; soil quality; No Proximate; carbon isotope; Medicago sativa; soil amendment</t>
  </si>
  <si>
    <t>5Z9EWWIV</t>
  </si>
  <si>
    <t>Chen, Z.; Xu, Y.; Cusack, D.F.; Castellano, M.J.; Ding, W.</t>
  </si>
  <si>
    <t>https://www.scopus.com/inward/record.uri?eid=2-s2.0-85068235742&amp;doi=10.1016%2fj.geoderma.2019.06.034&amp;partnerID=40&amp;md5=540e3aba17c02f3d54e5a3a3a47ac439</t>
  </si>
  <si>
    <t>Nitrogen (N) input rapidly increases available N in natural and managed ecosystems, potentially altering key ecosystem processes like decomposition. The effect of N enrichment on decomposition rates may be affected by the chemical quality of organic matter (OM), and the extent of N increment. Manure decomposition is an important process in agricultural systems, releasing nutrients and contributing to carbon (C) cycling. However, its response to N fertilization is poorly understood. To help address this knowledge gap, we decomposed pig manure (PM) and chicken manure (CM) under two rates of N fertilization (N1, 75 kg N ha−1; N2, 112.5 kg N ha−1) in a cropland in northeast China. We used litterbags to determine the dynamics of manure decomposition, while monitoring changes in the molecular composition with solid-state 13C nuclear magnetic resonance (NMR) spectroscopy. After one-year, the decomposition rate of PM was significantly greater than CM (0.516 vs. 0.483 year−1). Spectra of 13C NMR indicated that PM initially contained more O-alkyl C and di-O-alkyl C (representing cellulose). In contrast, the contents of alkyl C (representing lipids) and aromatic C (representing lignin) were less in PM than CM, such that PM was overall more easily degradable. There was no N rate effect on CM decomposition. However, the decomposition rate of PM was significantly lower under high N than low N (0.410 vs. 0.622 year−1), apparently related to suppressed degradation of O-alkyl C and di-O-alkyl C. This result was surprising, since N enrichment is generally expected to promote degradation of more labile compounds like cellulose. At the same time, the loss of syringyl monomer of lignin in PM was reduced by high N fertilization. Together, these results suggest that decreased losses of O-alkyl C and di-O-alkyl C may have resulted from physical association of cellulose with more resistant lignin compounds. Net N mineralization was observed from manure decomposition and was greater for CM than PM, and high N fertilization suppressed N release from PM. Overall, our findings suggest that high rate of N fertilization may slow the decomposition of otherwise labile manure, potentially promoting greater C retention in soils. © 2019 Elsevier B.V.</t>
  </si>
  <si>
    <t>104-115</t>
  </si>
  <si>
    <t>lignin; Cellulose; Lignin; Litterbags; Manure decomposition; N fertilization; Nuclear magnetic resonance; nuclear magnetic resonance; nitrogen; Nitrogen; manure; Nitrogen fertilization; Ecosystems; cellulose; Nuclear magnetic resonance spectroscopy; 13C CPMAS NMR; Digitized; molecular analysis; Nuclear Magnetic Resonance; fertilizer; Nuclear magnetic resonance(NMR); degradation; Suidae; particulate matter; Molecular compositions; 13C CP-MAS; Manures; Nitrogen fertilizers; Agricultural system; Mammals; Net N mineralization; pig</t>
  </si>
  <si>
    <t>D4QQLBRY</t>
  </si>
  <si>
    <t>Kaal, J; Serrano, O; Cortizas, AM; Baldock, JA; Lavery, PS</t>
  </si>
  <si>
    <t>Seagrass ecosystems are recognised for their role in climate change mitigation, due to their capacity to form organic-rich sediments. The chemical recalcitrance of seagrass organs is one characteristic driving carbon storage, but the molecular background of this feature is poorly understood. We assessed molecular composition changes of Posidonia australis sheaths (SH) and roots plus rhizomes (RR) along a sediment core, encompassing 3200 cal. yr BP, by means of nuclear magnetic resonance spectroscopy (C-13 NMR), conventional analytical pyrolysis (Py-GC-MS) and thermally assisted hydrolysis and methylation (THM-GC-MS). Significant trends with depth (age) in the composition of both SH and RR remains of P. australis were observed from all methods. In general terms, polysaccharides become depleted (degraded) and lignin enriched (selectively preserved) as age increases, and the minor constituents cutin, suberin and condensed tannin are also preferentially depleted during ageing in both fractions. Molecular changes with ageing were smaller in SH, especially regarding polysaccharides, indicative of a superior stability compared to RR. The molecular changes observed are most pronounced within the first 75 cm of the record, which reflects the recalcitrance of P. australis detritus once it is buried below that depth (corresponding to approximately 700 cal. yr BP). The capacity of P. australis to act as a long-term carbon sink seems to be mainly related to the resistance of buried lignocellulose materials to decomposition. The results on diagenetic effects on the molecular fingerprint of seagrass detritus contribute to our understanding of carbon sequestration in Blue Carbon ecosystems. Furthermore, data comparison of the methods applied using principal component analysis (PCA) allowed us to identify consistencies, discrepancies and complementarities. (C) 2019 Elsevier Ltd. All rights reserved.</t>
  </si>
  <si>
    <t>2019-11</t>
  </si>
  <si>
    <t>WOS:000500546700003</t>
  </si>
  <si>
    <t>DYNAMICS; ORGANIC-MATTER; LIGNIN; Organic matter; Climate change; Nuclear magnetic resonance spectroscopy; Coastal vegetated ecosystems; TETRAMETHYLAMMONIUM HYDROXIDE TMAH; THERMOCHEMOLYSIS; Analytical pyrolysis; GAS-CHROMATOGRAPHY; THERMALLY ASSISTED HYDROLYSIS; NOT USEFUL; Principal component analysis; Biogeochemical cycles; C-13-LABELED TMAH; Degradation/preservation; METHYLATION; REGIME SHIFTS</t>
  </si>
  <si>
    <t>DCXC8FR8</t>
  </si>
  <si>
    <t>Liu, Siyi; Fan, Ruqin; Yang, Xueming; Zhang, Zhenhua; Zhang, Xiaoping; Liang, Aizhen</t>
  </si>
  <si>
    <t>0301-4797</t>
  </si>
  <si>
    <t>https://www.sciencedirect.com/science/article/pii/S0301479719300088</t>
  </si>
  <si>
    <t>Crop residue decomposition has an important impact on soil organic carbon (SOC) sequestration and CO2 emission. Residue quality and management strategies are two important factors regulating decomposition process and SOC mineralization and greenhouse gas emission. In this study, a microcosm experiment in field condition was conducted on a silty loam (a Black soil) in Northeast China to investigate stover decomposition and soil CO2 emission characteristics as influenced by different crop cultivars and stover field incorporation methods. Stover from two popular maize cultivars Xianyu335 (XY) and Liangyu99 (LY) were applied in two modes (soil surface application vs soil incorporation) at a rate of 11 t ha−1, and CO2 efflux was monitored during the decomposition duration of 144 days. The structural transformation of carbon functional groups in maize stover were evaluated using solid state 13C-CPMAS NMR and elemental analysis techniques. Results showed that up to 71.7%∼86.9% (weight basis) of C and N in soil-incorporated stover was decomposed during the study period, which was significantly greater than the losses (32.8%∼55.3%) of C or N from the surface-applied stover for both maize cultivars; decomposition rates of main C functional groups were significantly higher in soil incorporation (71.1%∼88.8%) than in surface application (20.9%∼60.2%) systems. The concentrations of SOC, total N, available N, and microbial biomass C and N in soil were also higher with stover incorporation than surface application. Stover incorporation resulted in a notably lower CO2 emission rate and accumulative CO2 efflux (53.9–55.4 mol m−2) during the stover decomposition compared with surface application (57.4–67.0 mol m−2). Between the two maize cultivars, the LY stover showed a higher decomposition rate and greater capacity for SOC sequestration when incorporated into soil. The LY stover induced higher (16.8%) CO2 emission than XY when applied on soil surface, but no significant difference was found between the two cultivars when incorporated into soil. The results suggested that cultivar selection and stover management strategies have great potential in reducing soil CO2 emission while improving soil biochemical properties. Incorporating the LY stover into soil rather than surface mulching could enhance SOC sequestration and reduce CO2 emission.</t>
  </si>
  <si>
    <t>226-236</t>
  </si>
  <si>
    <t>Decomposition of maize stover varies with maize type and stover management strategies</t>
  </si>
  <si>
    <t>Black soil; Carbon sequestration; Maize cultivar; Stover management; C-NMR; CO emission</t>
  </si>
  <si>
    <t>4FT35NR4</t>
  </si>
  <si>
    <t>Wang, Y.; Zheng, J.; Boyd, S.E.; Xu, Z.; Zhou, Q.</t>
  </si>
  <si>
    <t>https://www.scopus.com/inward/record.uri?eid=2-s2.0-85067823686&amp;doi=10.1007%2fs11104-019-04162-2&amp;partnerID=40&amp;md5=6bc1d9f26e27b75dafd5104a9a42b59f</t>
  </si>
  <si>
    <t>Aims: Litter inputs are closely related to both forest productivity and nutrient cycling under climate change and local management. This study investigated the effect of litter inputs on litter decomposition, changes in litter chemistry and nitrogen (N) dynamics during eucalyptus leaf litter decomposition. Methods: Two parallel in situ litter decomposition experiments were conducted at two sites with high-quality (HQ) and low-quality (LQ) litters in a eucalyptus-dominated forest of southeast Queensland, Australia. At each site, leaf litters with either a single (SL) or double mass load (DL) of litter inputs were decomposed for 15 months. Litter mass loss, chemical composition and N content of decomposing litters were measured seasonally during the decomposition period. The chemical composition of the collected litters was determined by solid-state 13C nuclear magnetic resonance (NMR) spectroscopy. Results: The HQ litters decomposed faster than the LQ litter, with a decomposition constant of 0.53 and 0.33 y−1 at the HQ and LQ site, respectively. Litter addition rates had no effect on litter decomposition, changes in chemical composition and N content during decomposition regardless of differences in initial litter quality. The HQ and LQ litters showed the same pattern of chemical changes during decomposition, with an increase in alkyl C and a decrease in di-O-alkyl C and aryl C. The relative intensity of O-aryl C and carboxyl C converged, while the relative intensity of di-O-alkyl C and δ15N diverged as the decomposition progressed. N immobilization during decomposition depended on litter quality, with N consistently immobilized in LQ litters over the whole decomposition period. Conclusions: In subtropical eucalyptus-dominated forests, the dynamics of organic C and N during litter decomposition were resistant to the increased inputs of aboveground litters. Litter chemistry of different initial qualities converged at the early stages of decomposition, and the implications of chemical convergence on the formation and stabilization of soil organic matter need to be assessed in the future. © 2019, Springer Nature Switzerland AG.</t>
  </si>
  <si>
    <t>65-78</t>
  </si>
  <si>
    <t>Eucalyptus; Litter chemistry; Converge; Litter addition; N immobilization; decomposition; nitrogen; immobilization; leaf litter; organic carbon; nutrient dynamics; nutrient cycling; chemical composition; 13C CPMAS NMR; No Proximate; evergreen tree; subtropical region; temporal NMR</t>
  </si>
  <si>
    <t>KMQM6RNU</t>
  </si>
  <si>
    <t>Vidal, A.; Watteau, F.; Remusat, L.; Mueller, C.W.; Nguyen Tu, T.-T.; Buegger, F.; Derenne, S.; Quenea, K.</t>
  </si>
  <si>
    <t>2296665X (ISSN)</t>
  </si>
  <si>
    <t>https://www.scopus.com/inward/record.uri?eid=2-s2.0-85064601903&amp;doi=10.3389%2ffenvs.2019.00055&amp;partnerID=40&amp;md5=84b2a10c99f767b85667a1b11d33f569</t>
  </si>
  <si>
    <t>Earthworms play a major role in litter decomposition, in processing soil organic matter and driving soil structure formation. Earthworm casts represent hot spots for carbon turnover and formation of biogeochemical interfaces in soils. Due to the complex microscale architecture of casts, understanding the mechanisms of cast formation and development at a process relevant scale, i.e. within microaggregates and at the interface between plant residues, microorganisms and mineral particles, remains challenging. We used stable isotope enrichment to trace the fate of shoot and root litter in intact earthworm cast samples. Surface casts produced by epi-anecic earthworms (Lumbricus terrestris) were collected after 8 and 54 weeks of soil incubation in mesocosms, in the presence of 13C-labeled Ryegrass shoot or root litter deposited onto the soil surface. To study the alteration in the chemical composition from initial litter to particulate organic matter (POM) and mineral-associated organic matter (MOM) in cast samples, we used solid-state 13C Nuclear Magnetic Resonance spectroscopy (13C-CPMAS-NMR) and isotopic ratio mass spectrometry (EA-IRMS). We used spectromicroscopic approach to identify plant tissues and microorganisms involved in plant decomposition within casts. A combination of transmission electron microscopy (TEM) and nano-scale secondary ion mass spectrometry (NanoSIMS) was used to obtain the distribution of organic carbon and δ13C within intact cast sample structures. We clearly demonstrate a different fate of shoot- and root-derived organic carbon in earthworm casts, with a higher abundance of less degraded root residues recovered as particulate organic matter on the short-term (8 weeks) (73 mg.g-1 in Cast-Root vs 44 mg.g-1 in Cast-Shoot). At the early stages of litter decomposition, the chemical composition of the initial litter was the main factor controlling the composition and distribution of soil organic matter within casts. At later stages, we can demonstrate a clear reduction of structural and chemical differences in root and shoot-derived organic products. After one year, MOM clearly dominated the casts (more than 85 % of the total OC in the MOM fraction). We were able to highlight the shift from a system dominated by free plant residues to a system dominated by MOM during cast formation and development. © 2019 Vidal, Watteau, Remusat, Mueller, Nguyen Tu, Buegger, Derenne and Quenea.</t>
  </si>
  <si>
    <t>Front. Environ. Sci.</t>
  </si>
  <si>
    <t>Microorganisms; NanoSIMS; No Proximate; 13C-CPMAS-NMR; Carbon isotopic labeling; Root and shoot litter; TEM</t>
  </si>
  <si>
    <t>N6IUVHWK</t>
  </si>
  <si>
    <t>Bonanomi, G.; Zotti, M.; Idbella, M.; Di Silverio, N.; Carrino, L.; Cesarano, G.; Assaeed, A.M.; Abd-ElGawad, A.M.</t>
  </si>
  <si>
    <t>biochar; organic matter; decomposition; nitrogen; Carbon; Rhizoctonia solani; Nitrogen; carbon; metabolism; agroecosystem; cellulose; Organic Agriculture; Composting; No Proximate; Article; carbon nuclear magnetic resonance; microbiology; nonhuman; chemistry; charcoal; Charcoal; controlled study; phytotoxicity; composting; carbon nitrogen ratio; Lepidium sativum; nuclear magnetic resonance spectroscopy; Magnetic Resonance Spectroscopy; plant growth; bioremediation; pathogenicity; soil amendment; Biodegradation, Environmental; growth, development and aging; damping off disease; drug effect; host pathogen interaction; Host-Pathogen Interactions; lettuce; Lettuce; organic farming; physiology; plant disease; Plant Diseases; plant pathogen interaction; prevention and control; procedures; Rhizoctonia; survival index</t>
  </si>
  <si>
    <t>8K7GTM8Q</t>
  </si>
  <si>
    <t>Duddigan, S.; Shaw, L.J.; Alexander, P.D.; Collins, C.D.</t>
  </si>
  <si>
    <t>16877667 (ISSN)</t>
  </si>
  <si>
    <t>Appl. Environ Soil Sci.</t>
  </si>
  <si>
    <t>Publisher: Hindawi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</si>
</sst>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1" fillId="0" borderId="0" xfId="1"/>
    <xf numFmtId="16" fontId="0" fillId="0" borderId="0" xfId="0" applyNumberFormat="1"/>
    <xf numFmtId="22" fontId="0" fillId="0" borderId="0" xfId="0" applyNumberFormat="1"/>
    <xf numFmtId="14" fontId="0" fillId="0" borderId="0" xfId="0" applyNumberFormat="1"/>
    <xf numFmtId="17" fontId="0" fillId="0" borderId="0" xfId="0" applyNumberFormat="1"/>
  </cellXfs>
  <cellStyles count="2">
    <cellStyle name="Normal" xfId="0" builtinId="0"/>
    <cellStyle name="Normal 2" xfId="1" xr:uid="{00000000-0005-0000-0000-000001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27"/>
  <sheetViews>
    <sheetView topLeftCell="A92" workbookViewId="0">
      <selection activeCell="B2" sqref="B2:B127"/>
    </sheetView>
  </sheetViews>
  <sheetFormatPr defaultColWidth="8.85546875" defaultRowHeight="12.75" x14ac:dyDescent="0.2"/>
  <cols>
    <col min="1" max="56" width="8.85546875" style="1"/>
    <col min="57" max="57" width="32" style="1" bestFit="1" customWidth="1"/>
    <col min="58" max="16384" width="8.85546875" style="1"/>
  </cols>
  <sheetData>
    <row r="1" spans="1:7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row>
    <row r="2" spans="1:72" x14ac:dyDescent="0.2">
      <c r="A2" s="1" t="s">
        <v>72</v>
      </c>
      <c r="B2" s="1" t="s">
        <v>73</v>
      </c>
      <c r="C2" s="1" t="s">
        <v>74</v>
      </c>
      <c r="D2" s="1" t="s">
        <v>74</v>
      </c>
      <c r="E2" s="1" t="s">
        <v>74</v>
      </c>
      <c r="F2" s="1" t="s">
        <v>75</v>
      </c>
      <c r="G2" s="1" t="s">
        <v>74</v>
      </c>
      <c r="H2" s="1" t="s">
        <v>74</v>
      </c>
      <c r="I2" s="1" t="s">
        <v>76</v>
      </c>
      <c r="J2" s="1" t="s">
        <v>77</v>
      </c>
      <c r="K2" s="1" t="s">
        <v>74</v>
      </c>
      <c r="L2" s="1" t="s">
        <v>74</v>
      </c>
      <c r="M2" s="1" t="s">
        <v>78</v>
      </c>
      <c r="N2" s="1" t="s">
        <v>79</v>
      </c>
      <c r="O2" s="1" t="s">
        <v>74</v>
      </c>
      <c r="P2" s="1" t="s">
        <v>74</v>
      </c>
      <c r="Q2" s="1" t="s">
        <v>74</v>
      </c>
      <c r="R2" s="1" t="s">
        <v>74</v>
      </c>
      <c r="S2" s="1" t="s">
        <v>74</v>
      </c>
      <c r="T2" s="1" t="s">
        <v>80</v>
      </c>
      <c r="U2" s="1" t="s">
        <v>81</v>
      </c>
      <c r="V2" s="1" t="s">
        <v>82</v>
      </c>
      <c r="W2" s="1" t="s">
        <v>83</v>
      </c>
      <c r="X2" s="1" t="s">
        <v>84</v>
      </c>
      <c r="Y2" s="1" t="s">
        <v>85</v>
      </c>
      <c r="Z2" s="1" t="s">
        <v>86</v>
      </c>
      <c r="AA2" s="1" t="s">
        <v>87</v>
      </c>
      <c r="AB2" s="1" t="s">
        <v>74</v>
      </c>
      <c r="AC2" s="1" t="s">
        <v>88</v>
      </c>
      <c r="AD2" s="1" t="s">
        <v>89</v>
      </c>
      <c r="AE2" s="1" t="s">
        <v>90</v>
      </c>
      <c r="AF2" s="1" t="s">
        <v>74</v>
      </c>
      <c r="AG2" s="1">
        <v>52</v>
      </c>
      <c r="AH2" s="1">
        <v>1</v>
      </c>
      <c r="AI2" s="1">
        <v>1</v>
      </c>
      <c r="AJ2" s="1">
        <v>10</v>
      </c>
      <c r="AK2" s="1">
        <v>14</v>
      </c>
      <c r="AL2" s="1" t="s">
        <v>91</v>
      </c>
      <c r="AM2" s="1" t="s">
        <v>92</v>
      </c>
      <c r="AN2" s="1" t="s">
        <v>93</v>
      </c>
      <c r="AO2" s="1" t="s">
        <v>74</v>
      </c>
      <c r="AP2" s="1" t="s">
        <v>94</v>
      </c>
      <c r="AQ2" s="1" t="s">
        <v>74</v>
      </c>
      <c r="AR2" s="1" t="s">
        <v>77</v>
      </c>
      <c r="AS2" s="1" t="s">
        <v>95</v>
      </c>
      <c r="AT2" s="1" t="s">
        <v>96</v>
      </c>
      <c r="AU2" s="1">
        <v>2022</v>
      </c>
      <c r="AV2" s="1">
        <v>13</v>
      </c>
      <c r="AW2" s="1">
        <v>11</v>
      </c>
      <c r="AX2" s="1" t="s">
        <v>74</v>
      </c>
      <c r="AY2" s="1" t="s">
        <v>74</v>
      </c>
      <c r="AZ2" s="1" t="s">
        <v>74</v>
      </c>
      <c r="BA2" s="1" t="s">
        <v>74</v>
      </c>
      <c r="BB2" s="1" t="s">
        <v>74</v>
      </c>
      <c r="BC2" s="1" t="s">
        <v>74</v>
      </c>
      <c r="BD2" s="1">
        <v>1886</v>
      </c>
      <c r="BE2" s="1" t="s">
        <v>97</v>
      </c>
      <c r="BF2" s="1" t="str">
        <f>HYPERLINK("http://dx.doi.org/10.3390/f13111886","http://dx.doi.org/10.3390/f13111886")</f>
        <v>http://dx.doi.org/10.3390/f13111886</v>
      </c>
      <c r="BG2" s="1" t="s">
        <v>74</v>
      </c>
      <c r="BH2" s="1" t="s">
        <v>74</v>
      </c>
      <c r="BI2" s="1">
        <v>13</v>
      </c>
      <c r="BJ2" s="1" t="s">
        <v>98</v>
      </c>
      <c r="BK2" s="1" t="s">
        <v>99</v>
      </c>
      <c r="BL2" s="1" t="s">
        <v>98</v>
      </c>
      <c r="BM2" s="1" t="s">
        <v>100</v>
      </c>
      <c r="BN2" s="1" t="s">
        <v>74</v>
      </c>
      <c r="BO2" s="1" t="s">
        <v>101</v>
      </c>
      <c r="BP2" s="1" t="s">
        <v>74</v>
      </c>
      <c r="BQ2" s="1" t="s">
        <v>74</v>
      </c>
      <c r="BR2" s="1" t="s">
        <v>102</v>
      </c>
      <c r="BS2" s="1" t="s">
        <v>103</v>
      </c>
      <c r="BT2" s="1" t="str">
        <f>HYPERLINK("https%3A%2F%2Fwww.webofscience.com%2Fwos%2Fwoscc%2Ffull-record%2FWOS:000883962200001","View Full Record in Web of Science")</f>
        <v>View Full Record in Web of Science</v>
      </c>
    </row>
    <row r="3" spans="1:72" x14ac:dyDescent="0.2">
      <c r="A3" s="1" t="s">
        <v>72</v>
      </c>
      <c r="B3" s="1" t="s">
        <v>104</v>
      </c>
      <c r="C3" s="1" t="s">
        <v>74</v>
      </c>
      <c r="D3" s="1" t="s">
        <v>74</v>
      </c>
      <c r="E3" s="1" t="s">
        <v>74</v>
      </c>
      <c r="F3" s="1" t="s">
        <v>104</v>
      </c>
      <c r="G3" s="1" t="s">
        <v>74</v>
      </c>
      <c r="H3" s="1" t="s">
        <v>105</v>
      </c>
      <c r="I3" s="1" t="s">
        <v>106</v>
      </c>
      <c r="J3" s="1" t="s">
        <v>107</v>
      </c>
      <c r="K3" s="1" t="s">
        <v>74</v>
      </c>
      <c r="L3" s="1" t="s">
        <v>74</v>
      </c>
      <c r="M3" s="1" t="s">
        <v>78</v>
      </c>
      <c r="N3" s="1" t="s">
        <v>79</v>
      </c>
      <c r="O3" s="1" t="s">
        <v>74</v>
      </c>
      <c r="P3" s="1" t="s">
        <v>74</v>
      </c>
      <c r="Q3" s="1" t="s">
        <v>74</v>
      </c>
      <c r="R3" s="1" t="s">
        <v>74</v>
      </c>
      <c r="S3" s="1" t="s">
        <v>74</v>
      </c>
      <c r="T3" s="1" t="s">
        <v>108</v>
      </c>
      <c r="U3" s="1" t="s">
        <v>109</v>
      </c>
      <c r="V3" s="1" t="s">
        <v>110</v>
      </c>
      <c r="W3" s="1" t="s">
        <v>111</v>
      </c>
      <c r="X3" s="1" t="s">
        <v>112</v>
      </c>
      <c r="Y3" s="1" t="s">
        <v>113</v>
      </c>
      <c r="Z3" s="1" t="s">
        <v>114</v>
      </c>
      <c r="AA3" s="1" t="s">
        <v>74</v>
      </c>
      <c r="AB3" s="1" t="s">
        <v>74</v>
      </c>
      <c r="AC3" s="1" t="s">
        <v>74</v>
      </c>
      <c r="AD3" s="1" t="s">
        <v>74</v>
      </c>
      <c r="AE3" s="1" t="s">
        <v>74</v>
      </c>
      <c r="AF3" s="1" t="s">
        <v>74</v>
      </c>
      <c r="AG3" s="1">
        <v>60</v>
      </c>
      <c r="AH3" s="1">
        <v>160</v>
      </c>
      <c r="AI3" s="1">
        <v>176</v>
      </c>
      <c r="AJ3" s="1">
        <v>2</v>
      </c>
      <c r="AK3" s="1">
        <v>86</v>
      </c>
      <c r="AL3" s="1" t="s">
        <v>115</v>
      </c>
      <c r="AM3" s="1" t="s">
        <v>116</v>
      </c>
      <c r="AN3" s="1" t="s">
        <v>117</v>
      </c>
      <c r="AO3" s="1" t="s">
        <v>118</v>
      </c>
      <c r="AP3" s="1" t="s">
        <v>74</v>
      </c>
      <c r="AQ3" s="1" t="s">
        <v>74</v>
      </c>
      <c r="AR3" s="1" t="s">
        <v>119</v>
      </c>
      <c r="AS3" s="1" t="s">
        <v>120</v>
      </c>
      <c r="AT3" s="1" t="s">
        <v>121</v>
      </c>
      <c r="AU3" s="1">
        <v>2000</v>
      </c>
      <c r="AV3" s="1">
        <v>78</v>
      </c>
      <c r="AW3" s="1">
        <v>10</v>
      </c>
      <c r="AX3" s="1" t="s">
        <v>74</v>
      </c>
      <c r="AY3" s="1" t="s">
        <v>74</v>
      </c>
      <c r="AZ3" s="1" t="s">
        <v>74</v>
      </c>
      <c r="BA3" s="1" t="s">
        <v>74</v>
      </c>
      <c r="BB3" s="1">
        <v>1269</v>
      </c>
      <c r="BC3" s="1">
        <v>1287</v>
      </c>
      <c r="BD3" s="1" t="s">
        <v>74</v>
      </c>
      <c r="BE3" s="1" t="s">
        <v>122</v>
      </c>
      <c r="BF3" s="1" t="str">
        <f>HYPERLINK("http://dx.doi.org/10.1139/b00-101","http://dx.doi.org/10.1139/b00-101")</f>
        <v>http://dx.doi.org/10.1139/b00-101</v>
      </c>
      <c r="BG3" s="1" t="s">
        <v>74</v>
      </c>
      <c r="BH3" s="1" t="s">
        <v>74</v>
      </c>
      <c r="BI3" s="1">
        <v>19</v>
      </c>
      <c r="BJ3" s="1" t="s">
        <v>123</v>
      </c>
      <c r="BK3" s="1" t="s">
        <v>99</v>
      </c>
      <c r="BL3" s="1" t="s">
        <v>123</v>
      </c>
      <c r="BM3" s="1" t="s">
        <v>124</v>
      </c>
      <c r="BN3" s="1" t="s">
        <v>74</v>
      </c>
      <c r="BO3" s="1" t="s">
        <v>74</v>
      </c>
      <c r="BP3" s="1" t="s">
        <v>74</v>
      </c>
      <c r="BQ3" s="1" t="s">
        <v>74</v>
      </c>
      <c r="BR3" s="1" t="s">
        <v>102</v>
      </c>
      <c r="BS3" s="1" t="s">
        <v>125</v>
      </c>
      <c r="BT3" s="1" t="str">
        <f>HYPERLINK("https%3A%2F%2Fwww.webofscience.com%2Fwos%2Fwoscc%2Ffull-record%2FWOS:000165447300004","View Full Record in Web of Science")</f>
        <v>View Full Record in Web of Science</v>
      </c>
    </row>
    <row r="4" spans="1:72" x14ac:dyDescent="0.2">
      <c r="A4" s="1" t="s">
        <v>72</v>
      </c>
      <c r="B4" s="1" t="s">
        <v>126</v>
      </c>
      <c r="C4" s="1" t="s">
        <v>74</v>
      </c>
      <c r="D4" s="1" t="s">
        <v>74</v>
      </c>
      <c r="E4" s="1" t="s">
        <v>74</v>
      </c>
      <c r="F4" s="1" t="s">
        <v>127</v>
      </c>
      <c r="G4" s="1" t="s">
        <v>74</v>
      </c>
      <c r="H4" s="1" t="s">
        <v>74</v>
      </c>
      <c r="I4" s="1" t="s">
        <v>128</v>
      </c>
      <c r="J4" s="1" t="s">
        <v>129</v>
      </c>
      <c r="K4" s="1" t="s">
        <v>74</v>
      </c>
      <c r="L4" s="1" t="s">
        <v>74</v>
      </c>
      <c r="M4" s="1" t="s">
        <v>78</v>
      </c>
      <c r="N4" s="1" t="s">
        <v>79</v>
      </c>
      <c r="O4" s="1" t="s">
        <v>74</v>
      </c>
      <c r="P4" s="1" t="s">
        <v>74</v>
      </c>
      <c r="Q4" s="1" t="s">
        <v>74</v>
      </c>
      <c r="R4" s="1" t="s">
        <v>74</v>
      </c>
      <c r="S4" s="1" t="s">
        <v>74</v>
      </c>
      <c r="T4" s="1" t="s">
        <v>130</v>
      </c>
      <c r="U4" s="1" t="s">
        <v>131</v>
      </c>
      <c r="V4" s="1" t="s">
        <v>132</v>
      </c>
      <c r="W4" s="1" t="s">
        <v>133</v>
      </c>
      <c r="X4" s="1" t="s">
        <v>134</v>
      </c>
      <c r="Y4" s="1" t="s">
        <v>135</v>
      </c>
      <c r="Z4" s="1" t="s">
        <v>136</v>
      </c>
      <c r="AA4" s="1" t="s">
        <v>137</v>
      </c>
      <c r="AB4" s="1" t="s">
        <v>138</v>
      </c>
      <c r="AC4" s="1" t="s">
        <v>74</v>
      </c>
      <c r="AD4" s="1" t="s">
        <v>74</v>
      </c>
      <c r="AE4" s="1" t="s">
        <v>74</v>
      </c>
      <c r="AF4" s="1" t="s">
        <v>74</v>
      </c>
      <c r="AG4" s="1">
        <v>47</v>
      </c>
      <c r="AH4" s="1">
        <v>153</v>
      </c>
      <c r="AI4" s="1">
        <v>164</v>
      </c>
      <c r="AJ4" s="1">
        <v>5</v>
      </c>
      <c r="AK4" s="1">
        <v>183</v>
      </c>
      <c r="AL4" s="1" t="s">
        <v>139</v>
      </c>
      <c r="AM4" s="1" t="s">
        <v>140</v>
      </c>
      <c r="AN4" s="1" t="s">
        <v>141</v>
      </c>
      <c r="AO4" s="1" t="s">
        <v>142</v>
      </c>
      <c r="AP4" s="1" t="s">
        <v>143</v>
      </c>
      <c r="AQ4" s="1" t="s">
        <v>74</v>
      </c>
      <c r="AR4" s="1" t="s">
        <v>144</v>
      </c>
      <c r="AS4" s="1" t="s">
        <v>145</v>
      </c>
      <c r="AT4" s="1" t="s">
        <v>146</v>
      </c>
      <c r="AU4" s="1">
        <v>2013</v>
      </c>
      <c r="AV4" s="1">
        <v>56</v>
      </c>
      <c r="AW4" s="1" t="s">
        <v>74</v>
      </c>
      <c r="AX4" s="1" t="s">
        <v>74</v>
      </c>
      <c r="AY4" s="1" t="s">
        <v>74</v>
      </c>
      <c r="AZ4" s="1" t="s">
        <v>147</v>
      </c>
      <c r="BA4" s="1" t="s">
        <v>74</v>
      </c>
      <c r="BB4" s="1">
        <v>40</v>
      </c>
      <c r="BC4" s="1">
        <v>48</v>
      </c>
      <c r="BD4" s="1" t="s">
        <v>74</v>
      </c>
      <c r="BE4" s="1" t="s">
        <v>148</v>
      </c>
      <c r="BF4" s="1" t="str">
        <f>HYPERLINK("http://dx.doi.org/10.1016/j.soilbio.2012.03.003","http://dx.doi.org/10.1016/j.soilbio.2012.03.003")</f>
        <v>http://dx.doi.org/10.1016/j.soilbio.2012.03.003</v>
      </c>
      <c r="BG4" s="1" t="s">
        <v>74</v>
      </c>
      <c r="BH4" s="1" t="s">
        <v>74</v>
      </c>
      <c r="BI4" s="1">
        <v>9</v>
      </c>
      <c r="BJ4" s="1" t="s">
        <v>149</v>
      </c>
      <c r="BK4" s="1" t="s">
        <v>99</v>
      </c>
      <c r="BL4" s="1" t="s">
        <v>150</v>
      </c>
      <c r="BM4" s="1" t="s">
        <v>151</v>
      </c>
      <c r="BN4" s="1" t="s">
        <v>74</v>
      </c>
      <c r="BO4" s="1" t="s">
        <v>74</v>
      </c>
      <c r="BP4" s="1" t="s">
        <v>74</v>
      </c>
      <c r="BQ4" s="1" t="s">
        <v>74</v>
      </c>
      <c r="BR4" s="1" t="s">
        <v>102</v>
      </c>
      <c r="BS4" s="1" t="s">
        <v>152</v>
      </c>
      <c r="BT4" s="1" t="str">
        <f>HYPERLINK("https%3A%2F%2Fwww.webofscience.com%2Fwos%2Fwoscc%2Ffull-record%2FWOS:000313153600008","View Full Record in Web of Science")</f>
        <v>View Full Record in Web of Science</v>
      </c>
    </row>
    <row r="5" spans="1:72" x14ac:dyDescent="0.2">
      <c r="A5" s="1" t="s">
        <v>72</v>
      </c>
      <c r="B5" s="1" t="s">
        <v>153</v>
      </c>
      <c r="C5" s="1" t="s">
        <v>74</v>
      </c>
      <c r="D5" s="1" t="s">
        <v>74</v>
      </c>
      <c r="E5" s="1" t="s">
        <v>74</v>
      </c>
      <c r="F5" s="1" t="s">
        <v>153</v>
      </c>
      <c r="G5" s="1" t="s">
        <v>74</v>
      </c>
      <c r="H5" s="1" t="s">
        <v>74</v>
      </c>
      <c r="I5" s="1" t="s">
        <v>154</v>
      </c>
      <c r="J5" s="1" t="s">
        <v>107</v>
      </c>
      <c r="K5" s="1" t="s">
        <v>74</v>
      </c>
      <c r="L5" s="1" t="s">
        <v>74</v>
      </c>
      <c r="M5" s="1" t="s">
        <v>78</v>
      </c>
      <c r="N5" s="1" t="s">
        <v>79</v>
      </c>
      <c r="O5" s="1" t="s">
        <v>74</v>
      </c>
      <c r="P5" s="1" t="s">
        <v>74</v>
      </c>
      <c r="Q5" s="1" t="s">
        <v>74</v>
      </c>
      <c r="R5" s="1" t="s">
        <v>74</v>
      </c>
      <c r="S5" s="1" t="s">
        <v>74</v>
      </c>
      <c r="T5" s="1" t="s">
        <v>155</v>
      </c>
      <c r="U5" s="1" t="s">
        <v>156</v>
      </c>
      <c r="V5" s="1" t="s">
        <v>157</v>
      </c>
      <c r="W5" s="1" t="s">
        <v>158</v>
      </c>
      <c r="X5" s="1" t="s">
        <v>159</v>
      </c>
      <c r="Y5" s="1" t="s">
        <v>160</v>
      </c>
      <c r="Z5" s="1" t="s">
        <v>74</v>
      </c>
      <c r="AA5" s="1" t="s">
        <v>74</v>
      </c>
      <c r="AB5" s="1" t="s">
        <v>74</v>
      </c>
      <c r="AC5" s="1" t="s">
        <v>74</v>
      </c>
      <c r="AD5" s="1" t="s">
        <v>74</v>
      </c>
      <c r="AE5" s="1" t="s">
        <v>74</v>
      </c>
      <c r="AF5" s="1" t="s">
        <v>74</v>
      </c>
      <c r="AG5" s="1">
        <v>73</v>
      </c>
      <c r="AH5" s="1">
        <v>252</v>
      </c>
      <c r="AI5" s="1">
        <v>259</v>
      </c>
      <c r="AJ5" s="1">
        <v>1</v>
      </c>
      <c r="AK5" s="1">
        <v>36</v>
      </c>
      <c r="AL5" s="1" t="s">
        <v>115</v>
      </c>
      <c r="AM5" s="1" t="s">
        <v>116</v>
      </c>
      <c r="AN5" s="1" t="s">
        <v>117</v>
      </c>
      <c r="AO5" s="1" t="s">
        <v>118</v>
      </c>
      <c r="AP5" s="1" t="s">
        <v>74</v>
      </c>
      <c r="AQ5" s="1" t="s">
        <v>74</v>
      </c>
      <c r="AR5" s="1" t="s">
        <v>119</v>
      </c>
      <c r="AS5" s="1" t="s">
        <v>120</v>
      </c>
      <c r="AT5" s="1" t="s">
        <v>161</v>
      </c>
      <c r="AU5" s="1">
        <v>1997</v>
      </c>
      <c r="AV5" s="1">
        <v>75</v>
      </c>
      <c r="AW5" s="1">
        <v>9</v>
      </c>
      <c r="AX5" s="1" t="s">
        <v>74</v>
      </c>
      <c r="AY5" s="1" t="s">
        <v>74</v>
      </c>
      <c r="AZ5" s="1" t="s">
        <v>74</v>
      </c>
      <c r="BA5" s="1" t="s">
        <v>74</v>
      </c>
      <c r="BB5" s="1">
        <v>1601</v>
      </c>
      <c r="BC5" s="1">
        <v>1613</v>
      </c>
      <c r="BD5" s="1" t="s">
        <v>74</v>
      </c>
      <c r="BE5" s="1" t="s">
        <v>162</v>
      </c>
      <c r="BF5" s="1" t="str">
        <f>HYPERLINK("http://dx.doi.org/10.1139/b97-872","http://dx.doi.org/10.1139/b97-872")</f>
        <v>http://dx.doi.org/10.1139/b97-872</v>
      </c>
      <c r="BG5" s="1" t="s">
        <v>74</v>
      </c>
      <c r="BH5" s="1" t="s">
        <v>74</v>
      </c>
      <c r="BI5" s="1">
        <v>13</v>
      </c>
      <c r="BJ5" s="1" t="s">
        <v>123</v>
      </c>
      <c r="BK5" s="1" t="s">
        <v>99</v>
      </c>
      <c r="BL5" s="1" t="s">
        <v>123</v>
      </c>
      <c r="BM5" s="1" t="s">
        <v>163</v>
      </c>
      <c r="BN5" s="1" t="s">
        <v>74</v>
      </c>
      <c r="BO5" s="1" t="s">
        <v>74</v>
      </c>
      <c r="BP5" s="1" t="s">
        <v>74</v>
      </c>
      <c r="BQ5" s="1" t="s">
        <v>74</v>
      </c>
      <c r="BR5" s="1" t="s">
        <v>102</v>
      </c>
      <c r="BS5" s="1" t="s">
        <v>164</v>
      </c>
      <c r="BT5" s="1" t="str">
        <f>HYPERLINK("https%3A%2F%2Fwww.webofscience.com%2Fwos%2Fwoscc%2Ffull-record%2FWOS:A1997YF05300019","View Full Record in Web of Science")</f>
        <v>View Full Record in Web of Science</v>
      </c>
    </row>
    <row r="6" spans="1:72" x14ac:dyDescent="0.2">
      <c r="A6" s="1" t="s">
        <v>72</v>
      </c>
      <c r="B6" s="1" t="s">
        <v>165</v>
      </c>
      <c r="C6" s="1" t="s">
        <v>74</v>
      </c>
      <c r="D6" s="1" t="s">
        <v>74</v>
      </c>
      <c r="E6" s="1" t="s">
        <v>74</v>
      </c>
      <c r="F6" s="1" t="s">
        <v>165</v>
      </c>
      <c r="G6" s="1" t="s">
        <v>74</v>
      </c>
      <c r="H6" s="1" t="s">
        <v>74</v>
      </c>
      <c r="I6" s="1" t="s">
        <v>166</v>
      </c>
      <c r="J6" s="1" t="s">
        <v>129</v>
      </c>
      <c r="K6" s="1" t="s">
        <v>74</v>
      </c>
      <c r="L6" s="1" t="s">
        <v>74</v>
      </c>
      <c r="M6" s="1" t="s">
        <v>78</v>
      </c>
      <c r="N6" s="1" t="s">
        <v>79</v>
      </c>
      <c r="O6" s="1" t="s">
        <v>74</v>
      </c>
      <c r="P6" s="1" t="s">
        <v>74</v>
      </c>
      <c r="Q6" s="1" t="s">
        <v>74</v>
      </c>
      <c r="R6" s="1" t="s">
        <v>74</v>
      </c>
      <c r="S6" s="1" t="s">
        <v>74</v>
      </c>
      <c r="T6" s="1" t="s">
        <v>167</v>
      </c>
      <c r="U6" s="1" t="s">
        <v>168</v>
      </c>
      <c r="V6" s="1" t="s">
        <v>169</v>
      </c>
      <c r="W6" s="1" t="s">
        <v>170</v>
      </c>
      <c r="X6" s="1" t="s">
        <v>171</v>
      </c>
      <c r="Y6" s="1" t="s">
        <v>172</v>
      </c>
      <c r="Z6" s="1" t="s">
        <v>173</v>
      </c>
      <c r="AA6" s="1" t="s">
        <v>174</v>
      </c>
      <c r="AB6" s="1" t="s">
        <v>175</v>
      </c>
      <c r="AC6" s="1" t="s">
        <v>74</v>
      </c>
      <c r="AD6" s="1" t="s">
        <v>74</v>
      </c>
      <c r="AE6" s="1" t="s">
        <v>74</v>
      </c>
      <c r="AF6" s="1" t="s">
        <v>74</v>
      </c>
      <c r="AG6" s="1">
        <v>36</v>
      </c>
      <c r="AH6" s="1">
        <v>36</v>
      </c>
      <c r="AI6" s="1">
        <v>39</v>
      </c>
      <c r="AJ6" s="1">
        <v>3</v>
      </c>
      <c r="AK6" s="1">
        <v>48</v>
      </c>
      <c r="AL6" s="1" t="s">
        <v>139</v>
      </c>
      <c r="AM6" s="1" t="s">
        <v>140</v>
      </c>
      <c r="AN6" s="1" t="s">
        <v>141</v>
      </c>
      <c r="AO6" s="1" t="s">
        <v>142</v>
      </c>
      <c r="AP6" s="1" t="s">
        <v>74</v>
      </c>
      <c r="AQ6" s="1" t="s">
        <v>74</v>
      </c>
      <c r="AR6" s="1" t="s">
        <v>144</v>
      </c>
      <c r="AS6" s="1" t="s">
        <v>145</v>
      </c>
      <c r="AT6" s="1" t="s">
        <v>96</v>
      </c>
      <c r="AU6" s="1">
        <v>2005</v>
      </c>
      <c r="AV6" s="1">
        <v>37</v>
      </c>
      <c r="AW6" s="1">
        <v>11</v>
      </c>
      <c r="AX6" s="1" t="s">
        <v>74</v>
      </c>
      <c r="AY6" s="1" t="s">
        <v>74</v>
      </c>
      <c r="AZ6" s="1" t="s">
        <v>74</v>
      </c>
      <c r="BA6" s="1" t="s">
        <v>74</v>
      </c>
      <c r="BB6" s="1">
        <v>1988</v>
      </c>
      <c r="BC6" s="1">
        <v>1998</v>
      </c>
      <c r="BD6" s="1" t="s">
        <v>74</v>
      </c>
      <c r="BE6" s="1" t="s">
        <v>176</v>
      </c>
      <c r="BF6" s="1" t="str">
        <f>HYPERLINK("http://dx.doi.org/10.1016/j.soilbio.2005.01.031","http://dx.doi.org/10.1016/j.soilbio.2005.01.031")</f>
        <v>http://dx.doi.org/10.1016/j.soilbio.2005.01.031</v>
      </c>
      <c r="BG6" s="1" t="s">
        <v>74</v>
      </c>
      <c r="BH6" s="1" t="s">
        <v>74</v>
      </c>
      <c r="BI6" s="1">
        <v>11</v>
      </c>
      <c r="BJ6" s="1" t="s">
        <v>149</v>
      </c>
      <c r="BK6" s="1" t="s">
        <v>99</v>
      </c>
      <c r="BL6" s="1" t="s">
        <v>150</v>
      </c>
      <c r="BM6" s="1" t="s">
        <v>177</v>
      </c>
      <c r="BN6" s="1" t="s">
        <v>74</v>
      </c>
      <c r="BO6" s="1" t="s">
        <v>74</v>
      </c>
      <c r="BP6" s="1" t="s">
        <v>74</v>
      </c>
      <c r="BQ6" s="1" t="s">
        <v>74</v>
      </c>
      <c r="BR6" s="1" t="s">
        <v>102</v>
      </c>
      <c r="BS6" s="1" t="s">
        <v>178</v>
      </c>
      <c r="BT6" s="1" t="str">
        <f>HYPERLINK("https%3A%2F%2Fwww.webofscience.com%2Fwos%2Fwoscc%2Ffull-record%2FWOS:000233501100002","View Full Record in Web of Science")</f>
        <v>View Full Record in Web of Science</v>
      </c>
    </row>
    <row r="7" spans="1:72" x14ac:dyDescent="0.2">
      <c r="A7" s="1" t="s">
        <v>72</v>
      </c>
      <c r="B7" s="1" t="s">
        <v>179</v>
      </c>
      <c r="C7" s="1" t="s">
        <v>74</v>
      </c>
      <c r="D7" s="1" t="s">
        <v>74</v>
      </c>
      <c r="E7" s="1" t="s">
        <v>74</v>
      </c>
      <c r="F7" s="1" t="s">
        <v>180</v>
      </c>
      <c r="G7" s="1" t="s">
        <v>74</v>
      </c>
      <c r="H7" s="1" t="s">
        <v>74</v>
      </c>
      <c r="I7" s="1" t="s">
        <v>181</v>
      </c>
      <c r="J7" s="1" t="s">
        <v>129</v>
      </c>
      <c r="K7" s="1" t="s">
        <v>74</v>
      </c>
      <c r="L7" s="1" t="s">
        <v>74</v>
      </c>
      <c r="M7" s="1" t="s">
        <v>78</v>
      </c>
      <c r="N7" s="1" t="s">
        <v>79</v>
      </c>
      <c r="O7" s="1" t="s">
        <v>74</v>
      </c>
      <c r="P7" s="1" t="s">
        <v>74</v>
      </c>
      <c r="Q7" s="1" t="s">
        <v>74</v>
      </c>
      <c r="R7" s="1" t="s">
        <v>74</v>
      </c>
      <c r="S7" s="1" t="s">
        <v>74</v>
      </c>
      <c r="T7" s="1" t="s">
        <v>182</v>
      </c>
      <c r="U7" s="1" t="s">
        <v>183</v>
      </c>
      <c r="V7" s="1" t="s">
        <v>184</v>
      </c>
      <c r="W7" s="1" t="s">
        <v>185</v>
      </c>
      <c r="X7" s="1" t="s">
        <v>186</v>
      </c>
      <c r="Y7" s="1" t="s">
        <v>187</v>
      </c>
      <c r="Z7" s="1" t="s">
        <v>136</v>
      </c>
      <c r="AA7" s="1" t="s">
        <v>188</v>
      </c>
      <c r="AB7" s="1" t="s">
        <v>189</v>
      </c>
      <c r="AC7" s="1" t="s">
        <v>74</v>
      </c>
      <c r="AD7" s="1" t="s">
        <v>74</v>
      </c>
      <c r="AE7" s="1" t="s">
        <v>74</v>
      </c>
      <c r="AF7" s="1" t="s">
        <v>74</v>
      </c>
      <c r="AG7" s="1">
        <v>64</v>
      </c>
      <c r="AH7" s="1">
        <v>48</v>
      </c>
      <c r="AI7" s="1">
        <v>53</v>
      </c>
      <c r="AJ7" s="1">
        <v>13</v>
      </c>
      <c r="AK7" s="1">
        <v>103</v>
      </c>
      <c r="AL7" s="1" t="s">
        <v>139</v>
      </c>
      <c r="AM7" s="1" t="s">
        <v>140</v>
      </c>
      <c r="AN7" s="1" t="s">
        <v>141</v>
      </c>
      <c r="AO7" s="1" t="s">
        <v>142</v>
      </c>
      <c r="AP7" s="1" t="s">
        <v>143</v>
      </c>
      <c r="AQ7" s="1" t="s">
        <v>74</v>
      </c>
      <c r="AR7" s="1" t="s">
        <v>144</v>
      </c>
      <c r="AS7" s="1" t="s">
        <v>145</v>
      </c>
      <c r="AT7" s="1" t="s">
        <v>190</v>
      </c>
      <c r="AU7" s="1">
        <v>2019</v>
      </c>
      <c r="AV7" s="1">
        <v>129</v>
      </c>
      <c r="AW7" s="1" t="s">
        <v>74</v>
      </c>
      <c r="AX7" s="1" t="s">
        <v>74</v>
      </c>
      <c r="AY7" s="1" t="s">
        <v>74</v>
      </c>
      <c r="AZ7" s="1" t="s">
        <v>74</v>
      </c>
      <c r="BA7" s="1" t="s">
        <v>74</v>
      </c>
      <c r="BB7" s="1">
        <v>110</v>
      </c>
      <c r="BC7" s="1">
        <v>121</v>
      </c>
      <c r="BD7" s="1" t="s">
        <v>74</v>
      </c>
      <c r="BE7" s="1" t="s">
        <v>191</v>
      </c>
      <c r="BF7" s="1" t="str">
        <f>HYPERLINK("http://dx.doi.org/10.1016/j.soilbio.2018.11.013","http://dx.doi.org/10.1016/j.soilbio.2018.11.013")</f>
        <v>http://dx.doi.org/10.1016/j.soilbio.2018.11.013</v>
      </c>
      <c r="BG7" s="1" t="s">
        <v>74</v>
      </c>
      <c r="BH7" s="1" t="s">
        <v>74</v>
      </c>
      <c r="BI7" s="1">
        <v>12</v>
      </c>
      <c r="BJ7" s="1" t="s">
        <v>149</v>
      </c>
      <c r="BK7" s="1" t="s">
        <v>99</v>
      </c>
      <c r="BL7" s="1" t="s">
        <v>150</v>
      </c>
      <c r="BM7" s="1" t="s">
        <v>192</v>
      </c>
      <c r="BN7" s="1" t="s">
        <v>74</v>
      </c>
      <c r="BO7" s="1" t="s">
        <v>193</v>
      </c>
      <c r="BP7" s="1" t="s">
        <v>74</v>
      </c>
      <c r="BQ7" s="1" t="s">
        <v>74</v>
      </c>
      <c r="BR7" s="1" t="s">
        <v>102</v>
      </c>
      <c r="BS7" s="1" t="s">
        <v>194</v>
      </c>
      <c r="BT7" s="1" t="str">
        <f>HYPERLINK("https%3A%2F%2Fwww.webofscience.com%2Fwos%2Fwoscc%2Ffull-record%2FWOS:000457661000012","View Full Record in Web of Science")</f>
        <v>View Full Record in Web of Science</v>
      </c>
    </row>
    <row r="8" spans="1:72" x14ac:dyDescent="0.2">
      <c r="A8" s="1" t="s">
        <v>72</v>
      </c>
      <c r="B8" s="1" t="s">
        <v>195</v>
      </c>
      <c r="C8" s="1" t="s">
        <v>74</v>
      </c>
      <c r="D8" s="1" t="s">
        <v>74</v>
      </c>
      <c r="E8" s="1" t="s">
        <v>74</v>
      </c>
      <c r="F8" s="1" t="s">
        <v>196</v>
      </c>
      <c r="G8" s="1" t="s">
        <v>74</v>
      </c>
      <c r="H8" s="1" t="s">
        <v>74</v>
      </c>
      <c r="I8" s="1" t="s">
        <v>197</v>
      </c>
      <c r="J8" s="1" t="s">
        <v>198</v>
      </c>
      <c r="K8" s="1" t="s">
        <v>74</v>
      </c>
      <c r="L8" s="1" t="s">
        <v>74</v>
      </c>
      <c r="M8" s="1" t="s">
        <v>78</v>
      </c>
      <c r="N8" s="1" t="s">
        <v>79</v>
      </c>
      <c r="O8" s="1" t="s">
        <v>74</v>
      </c>
      <c r="P8" s="1" t="s">
        <v>74</v>
      </c>
      <c r="Q8" s="1" t="s">
        <v>74</v>
      </c>
      <c r="R8" s="1" t="s">
        <v>74</v>
      </c>
      <c r="S8" s="1" t="s">
        <v>74</v>
      </c>
      <c r="T8" s="1" t="s">
        <v>199</v>
      </c>
      <c r="U8" s="1" t="s">
        <v>200</v>
      </c>
      <c r="V8" s="1" t="s">
        <v>201</v>
      </c>
      <c r="W8" s="1" t="s">
        <v>202</v>
      </c>
      <c r="X8" s="1" t="s">
        <v>203</v>
      </c>
      <c r="Y8" s="1" t="s">
        <v>204</v>
      </c>
      <c r="Z8" s="1" t="s">
        <v>205</v>
      </c>
      <c r="AA8" s="1" t="s">
        <v>74</v>
      </c>
      <c r="AB8" s="1" t="s">
        <v>206</v>
      </c>
      <c r="AC8" s="1" t="s">
        <v>207</v>
      </c>
      <c r="AD8" s="1" t="s">
        <v>208</v>
      </c>
      <c r="AE8" s="1" t="s">
        <v>209</v>
      </c>
      <c r="AF8" s="1" t="s">
        <v>74</v>
      </c>
      <c r="AG8" s="1">
        <v>67</v>
      </c>
      <c r="AH8" s="1">
        <v>0</v>
      </c>
      <c r="AI8" s="1">
        <v>0</v>
      </c>
      <c r="AJ8" s="1">
        <v>11</v>
      </c>
      <c r="AK8" s="1">
        <v>27</v>
      </c>
      <c r="AL8" s="1" t="s">
        <v>91</v>
      </c>
      <c r="AM8" s="1" t="s">
        <v>92</v>
      </c>
      <c r="AN8" s="1" t="s">
        <v>93</v>
      </c>
      <c r="AO8" s="1" t="s">
        <v>74</v>
      </c>
      <c r="AP8" s="1" t="s">
        <v>210</v>
      </c>
      <c r="AQ8" s="1" t="s">
        <v>74</v>
      </c>
      <c r="AR8" s="1" t="s">
        <v>211</v>
      </c>
      <c r="AS8" s="1" t="s">
        <v>212</v>
      </c>
      <c r="AT8" s="1" t="s">
        <v>161</v>
      </c>
      <c r="AU8" s="1">
        <v>2022</v>
      </c>
      <c r="AV8" s="1">
        <v>8</v>
      </c>
      <c r="AW8" s="1">
        <v>9</v>
      </c>
      <c r="AX8" s="1" t="s">
        <v>74</v>
      </c>
      <c r="AY8" s="1" t="s">
        <v>74</v>
      </c>
      <c r="AZ8" s="1" t="s">
        <v>74</v>
      </c>
      <c r="BA8" s="1" t="s">
        <v>74</v>
      </c>
      <c r="BB8" s="1" t="s">
        <v>74</v>
      </c>
      <c r="BC8" s="1" t="s">
        <v>74</v>
      </c>
      <c r="BD8" s="1">
        <v>900</v>
      </c>
      <c r="BE8" s="1" t="s">
        <v>213</v>
      </c>
      <c r="BF8" s="1" t="str">
        <f>HYPERLINK("http://dx.doi.org/10.3390/jof8090900","http://dx.doi.org/10.3390/jof8090900")</f>
        <v>http://dx.doi.org/10.3390/jof8090900</v>
      </c>
      <c r="BG8" s="1" t="s">
        <v>74</v>
      </c>
      <c r="BH8" s="1" t="s">
        <v>74</v>
      </c>
      <c r="BI8" s="1">
        <v>15</v>
      </c>
      <c r="BJ8" s="1" t="s">
        <v>214</v>
      </c>
      <c r="BK8" s="1" t="s">
        <v>99</v>
      </c>
      <c r="BL8" s="1" t="s">
        <v>214</v>
      </c>
      <c r="BM8" s="1" t="s">
        <v>215</v>
      </c>
      <c r="BN8" s="1">
        <v>36135625</v>
      </c>
      <c r="BO8" s="1" t="s">
        <v>216</v>
      </c>
      <c r="BP8" s="1" t="s">
        <v>74</v>
      </c>
      <c r="BQ8" s="1" t="s">
        <v>74</v>
      </c>
      <c r="BR8" s="1" t="s">
        <v>102</v>
      </c>
      <c r="BS8" s="1" t="s">
        <v>217</v>
      </c>
      <c r="BT8" s="1" t="str">
        <f>HYPERLINK("https%3A%2F%2Fwww.webofscience.com%2Fwos%2Fwoscc%2Ffull-record%2FWOS:000856383500001","View Full Record in Web of Science")</f>
        <v>View Full Record in Web of Science</v>
      </c>
    </row>
    <row r="9" spans="1:72" x14ac:dyDescent="0.2">
      <c r="A9" s="1" t="s">
        <v>72</v>
      </c>
      <c r="B9" s="1" t="s">
        <v>218</v>
      </c>
      <c r="C9" s="1" t="s">
        <v>74</v>
      </c>
      <c r="D9" s="1" t="s">
        <v>74</v>
      </c>
      <c r="E9" s="1" t="s">
        <v>74</v>
      </c>
      <c r="F9" s="1" t="s">
        <v>219</v>
      </c>
      <c r="G9" s="1" t="s">
        <v>74</v>
      </c>
      <c r="H9" s="1" t="s">
        <v>74</v>
      </c>
      <c r="I9" s="1" t="s">
        <v>220</v>
      </c>
      <c r="J9" s="1" t="s">
        <v>221</v>
      </c>
      <c r="K9" s="1" t="s">
        <v>74</v>
      </c>
      <c r="L9" s="1" t="s">
        <v>74</v>
      </c>
      <c r="M9" s="1" t="s">
        <v>78</v>
      </c>
      <c r="N9" s="1" t="s">
        <v>222</v>
      </c>
      <c r="O9" s="1" t="s">
        <v>223</v>
      </c>
      <c r="P9" s="1" t="s">
        <v>224</v>
      </c>
      <c r="Q9" s="1" t="s">
        <v>225</v>
      </c>
      <c r="R9" s="1" t="s">
        <v>226</v>
      </c>
      <c r="S9" s="1" t="s">
        <v>74</v>
      </c>
      <c r="T9" s="1" t="s">
        <v>227</v>
      </c>
      <c r="U9" s="1" t="s">
        <v>228</v>
      </c>
      <c r="V9" s="1" t="s">
        <v>229</v>
      </c>
      <c r="W9" s="1" t="s">
        <v>230</v>
      </c>
      <c r="X9" s="1" t="s">
        <v>231</v>
      </c>
      <c r="Y9" s="1" t="s">
        <v>232</v>
      </c>
      <c r="Z9" s="1" t="s">
        <v>233</v>
      </c>
      <c r="AA9" s="1" t="s">
        <v>234</v>
      </c>
      <c r="AB9" s="1" t="s">
        <v>235</v>
      </c>
      <c r="AC9" s="1" t="s">
        <v>74</v>
      </c>
      <c r="AD9" s="1" t="s">
        <v>74</v>
      </c>
      <c r="AE9" s="1" t="s">
        <v>74</v>
      </c>
      <c r="AF9" s="1" t="s">
        <v>74</v>
      </c>
      <c r="AG9" s="1">
        <v>146</v>
      </c>
      <c r="AH9" s="1">
        <v>13</v>
      </c>
      <c r="AI9" s="1">
        <v>13</v>
      </c>
      <c r="AJ9" s="1">
        <v>1</v>
      </c>
      <c r="AK9" s="1">
        <v>37</v>
      </c>
      <c r="AL9" s="1" t="s">
        <v>236</v>
      </c>
      <c r="AM9" s="1" t="s">
        <v>237</v>
      </c>
      <c r="AN9" s="1" t="s">
        <v>238</v>
      </c>
      <c r="AO9" s="1" t="s">
        <v>239</v>
      </c>
      <c r="AP9" s="1" t="s">
        <v>240</v>
      </c>
      <c r="AQ9" s="1" t="s">
        <v>74</v>
      </c>
      <c r="AR9" s="1" t="s">
        <v>241</v>
      </c>
      <c r="AS9" s="1" t="s">
        <v>242</v>
      </c>
      <c r="AT9" s="1" t="s">
        <v>243</v>
      </c>
      <c r="AU9" s="1">
        <v>2018</v>
      </c>
      <c r="AV9" s="1">
        <v>17</v>
      </c>
      <c r="AW9" s="1">
        <v>4</v>
      </c>
      <c r="AX9" s="1" t="s">
        <v>74</v>
      </c>
      <c r="AY9" s="1" t="s">
        <v>74</v>
      </c>
      <c r="AZ9" s="1" t="s">
        <v>147</v>
      </c>
      <c r="BA9" s="1" t="s">
        <v>74</v>
      </c>
      <c r="BB9" s="1">
        <v>815</v>
      </c>
      <c r="BC9" s="1">
        <v>832</v>
      </c>
      <c r="BD9" s="1" t="s">
        <v>74</v>
      </c>
      <c r="BE9" s="1" t="s">
        <v>244</v>
      </c>
      <c r="BF9" s="1" t="str">
        <f>HYPERLINK("http://dx.doi.org/10.1007/s11101-018-9560-6","http://dx.doi.org/10.1007/s11101-018-9560-6")</f>
        <v>http://dx.doi.org/10.1007/s11101-018-9560-6</v>
      </c>
      <c r="BG9" s="1" t="s">
        <v>74</v>
      </c>
      <c r="BH9" s="1" t="s">
        <v>74</v>
      </c>
      <c r="BI9" s="1">
        <v>18</v>
      </c>
      <c r="BJ9" s="1" t="s">
        <v>123</v>
      </c>
      <c r="BK9" s="1" t="s">
        <v>245</v>
      </c>
      <c r="BL9" s="1" t="s">
        <v>123</v>
      </c>
      <c r="BM9" s="1" t="s">
        <v>246</v>
      </c>
      <c r="BN9" s="1" t="s">
        <v>74</v>
      </c>
      <c r="BO9" s="1" t="s">
        <v>74</v>
      </c>
      <c r="BP9" s="1" t="s">
        <v>74</v>
      </c>
      <c r="BQ9" s="1" t="s">
        <v>74</v>
      </c>
      <c r="BR9" s="1" t="s">
        <v>102</v>
      </c>
      <c r="BS9" s="1" t="s">
        <v>247</v>
      </c>
      <c r="BT9" s="1" t="str">
        <f>HYPERLINK("https%3A%2F%2Fwww.webofscience.com%2Fwos%2Fwoscc%2Ffull-record%2FWOS:000442001300010","View Full Record in Web of Science")</f>
        <v>View Full Record in Web of Science</v>
      </c>
    </row>
    <row r="10" spans="1:72" x14ac:dyDescent="0.2">
      <c r="A10" s="1" t="s">
        <v>72</v>
      </c>
      <c r="B10" s="1" t="s">
        <v>248</v>
      </c>
      <c r="C10" s="1" t="s">
        <v>74</v>
      </c>
      <c r="D10" s="1" t="s">
        <v>74</v>
      </c>
      <c r="E10" s="1" t="s">
        <v>74</v>
      </c>
      <c r="F10" s="1" t="s">
        <v>249</v>
      </c>
      <c r="G10" s="1" t="s">
        <v>74</v>
      </c>
      <c r="H10" s="1" t="s">
        <v>74</v>
      </c>
      <c r="I10" s="1" t="s">
        <v>250</v>
      </c>
      <c r="J10" s="1" t="s">
        <v>251</v>
      </c>
      <c r="K10" s="1" t="s">
        <v>74</v>
      </c>
      <c r="L10" s="1" t="s">
        <v>74</v>
      </c>
      <c r="M10" s="1" t="s">
        <v>78</v>
      </c>
      <c r="N10" s="1" t="s">
        <v>79</v>
      </c>
      <c r="O10" s="1" t="s">
        <v>74</v>
      </c>
      <c r="P10" s="1" t="s">
        <v>74</v>
      </c>
      <c r="Q10" s="1" t="s">
        <v>74</v>
      </c>
      <c r="R10" s="1" t="s">
        <v>74</v>
      </c>
      <c r="S10" s="1" t="s">
        <v>74</v>
      </c>
      <c r="T10" s="1" t="s">
        <v>252</v>
      </c>
      <c r="U10" s="1" t="s">
        <v>253</v>
      </c>
      <c r="V10" s="1" t="s">
        <v>254</v>
      </c>
      <c r="W10" s="1" t="s">
        <v>255</v>
      </c>
      <c r="X10" s="1" t="s">
        <v>256</v>
      </c>
      <c r="Y10" s="1" t="s">
        <v>257</v>
      </c>
      <c r="Z10" s="1" t="s">
        <v>258</v>
      </c>
      <c r="AA10" s="1" t="s">
        <v>259</v>
      </c>
      <c r="AB10" s="1" t="s">
        <v>260</v>
      </c>
      <c r="AC10" s="1" t="s">
        <v>261</v>
      </c>
      <c r="AD10" s="1" t="s">
        <v>262</v>
      </c>
      <c r="AE10" s="1" t="s">
        <v>263</v>
      </c>
      <c r="AF10" s="1" t="s">
        <v>74</v>
      </c>
      <c r="AG10" s="1">
        <v>36</v>
      </c>
      <c r="AH10" s="1">
        <v>7</v>
      </c>
      <c r="AI10" s="1">
        <v>8</v>
      </c>
      <c r="AJ10" s="1">
        <v>4</v>
      </c>
      <c r="AK10" s="1">
        <v>36</v>
      </c>
      <c r="AL10" s="1" t="s">
        <v>264</v>
      </c>
      <c r="AM10" s="1" t="s">
        <v>265</v>
      </c>
      <c r="AN10" s="1" t="s">
        <v>266</v>
      </c>
      <c r="AO10" s="1" t="s">
        <v>267</v>
      </c>
      <c r="AP10" s="1" t="s">
        <v>268</v>
      </c>
      <c r="AQ10" s="1" t="s">
        <v>74</v>
      </c>
      <c r="AR10" s="1" t="s">
        <v>269</v>
      </c>
      <c r="AS10" s="1" t="s">
        <v>270</v>
      </c>
      <c r="AT10" s="1" t="s">
        <v>74</v>
      </c>
      <c r="AU10" s="1">
        <v>2015</v>
      </c>
      <c r="AV10" s="1">
        <v>58</v>
      </c>
      <c r="AW10" s="1">
        <v>1</v>
      </c>
      <c r="AX10" s="1" t="s">
        <v>74</v>
      </c>
      <c r="AY10" s="1" t="s">
        <v>74</v>
      </c>
      <c r="AZ10" s="1" t="s">
        <v>74</v>
      </c>
      <c r="BA10" s="1" t="s">
        <v>74</v>
      </c>
      <c r="BB10" s="1">
        <v>3</v>
      </c>
      <c r="BC10" s="1">
        <v>13</v>
      </c>
      <c r="BD10" s="1" t="s">
        <v>74</v>
      </c>
      <c r="BE10" s="1" t="s">
        <v>271</v>
      </c>
      <c r="BF10" s="1" t="str">
        <f>HYPERLINK("http://dx.doi.org/10.15287/afr.2015.356","http://dx.doi.org/10.15287/afr.2015.356")</f>
        <v>http://dx.doi.org/10.15287/afr.2015.356</v>
      </c>
      <c r="BG10" s="1" t="s">
        <v>74</v>
      </c>
      <c r="BH10" s="1" t="s">
        <v>74</v>
      </c>
      <c r="BI10" s="1">
        <v>11</v>
      </c>
      <c r="BJ10" s="1" t="s">
        <v>98</v>
      </c>
      <c r="BK10" s="1" t="s">
        <v>99</v>
      </c>
      <c r="BL10" s="1" t="s">
        <v>98</v>
      </c>
      <c r="BM10" s="1" t="s">
        <v>272</v>
      </c>
      <c r="BN10" s="1" t="s">
        <v>74</v>
      </c>
      <c r="BO10" s="1" t="s">
        <v>273</v>
      </c>
      <c r="BP10" s="1" t="s">
        <v>74</v>
      </c>
      <c r="BQ10" s="1" t="s">
        <v>74</v>
      </c>
      <c r="BR10" s="1" t="s">
        <v>102</v>
      </c>
      <c r="BS10" s="1" t="s">
        <v>274</v>
      </c>
      <c r="BT10" s="1" t="str">
        <f>HYPERLINK("https%3A%2F%2Fwww.webofscience.com%2Fwos%2Fwoscc%2Ffull-record%2FWOS:000354005500001","View Full Record in Web of Science")</f>
        <v>View Full Record in Web of Science</v>
      </c>
    </row>
    <row r="11" spans="1:72" x14ac:dyDescent="0.2">
      <c r="A11" s="1" t="s">
        <v>72</v>
      </c>
      <c r="B11" s="1" t="s">
        <v>104</v>
      </c>
      <c r="C11" s="1" t="s">
        <v>74</v>
      </c>
      <c r="D11" s="1" t="s">
        <v>74</v>
      </c>
      <c r="E11" s="1" t="s">
        <v>74</v>
      </c>
      <c r="F11" s="1" t="s">
        <v>275</v>
      </c>
      <c r="G11" s="1" t="s">
        <v>74</v>
      </c>
      <c r="H11" s="1" t="s">
        <v>74</v>
      </c>
      <c r="I11" s="1" t="s">
        <v>276</v>
      </c>
      <c r="J11" s="1" t="s">
        <v>277</v>
      </c>
      <c r="K11" s="1" t="s">
        <v>74</v>
      </c>
      <c r="L11" s="1" t="s">
        <v>74</v>
      </c>
      <c r="M11" s="1" t="s">
        <v>78</v>
      </c>
      <c r="N11" s="1" t="s">
        <v>79</v>
      </c>
      <c r="O11" s="1" t="s">
        <v>74</v>
      </c>
      <c r="P11" s="1" t="s">
        <v>74</v>
      </c>
      <c r="Q11" s="1" t="s">
        <v>74</v>
      </c>
      <c r="R11" s="1" t="s">
        <v>74</v>
      </c>
      <c r="S11" s="1" t="s">
        <v>74</v>
      </c>
      <c r="T11" s="1" t="s">
        <v>278</v>
      </c>
      <c r="U11" s="1" t="s">
        <v>279</v>
      </c>
      <c r="V11" s="1" t="s">
        <v>280</v>
      </c>
      <c r="W11" s="1" t="s">
        <v>281</v>
      </c>
      <c r="X11" s="1" t="s">
        <v>282</v>
      </c>
      <c r="Y11" s="1" t="s">
        <v>283</v>
      </c>
      <c r="Z11" s="1" t="s">
        <v>284</v>
      </c>
      <c r="AA11" s="1" t="s">
        <v>74</v>
      </c>
      <c r="AB11" s="1" t="s">
        <v>74</v>
      </c>
      <c r="AC11" s="1" t="s">
        <v>74</v>
      </c>
      <c r="AD11" s="1" t="s">
        <v>74</v>
      </c>
      <c r="AE11" s="1" t="s">
        <v>74</v>
      </c>
      <c r="AF11" s="1" t="s">
        <v>74</v>
      </c>
      <c r="AG11" s="1">
        <v>59</v>
      </c>
      <c r="AH11" s="1">
        <v>21</v>
      </c>
      <c r="AI11" s="1">
        <v>21</v>
      </c>
      <c r="AJ11" s="1">
        <v>1</v>
      </c>
      <c r="AK11" s="1">
        <v>52</v>
      </c>
      <c r="AL11" s="1" t="s">
        <v>236</v>
      </c>
      <c r="AM11" s="1" t="s">
        <v>237</v>
      </c>
      <c r="AN11" s="1" t="s">
        <v>238</v>
      </c>
      <c r="AO11" s="1" t="s">
        <v>285</v>
      </c>
      <c r="AP11" s="1" t="s">
        <v>286</v>
      </c>
      <c r="AQ11" s="1" t="s">
        <v>74</v>
      </c>
      <c r="AR11" s="1" t="s">
        <v>277</v>
      </c>
      <c r="AS11" s="1" t="s">
        <v>287</v>
      </c>
      <c r="AT11" s="1" t="s">
        <v>96</v>
      </c>
      <c r="AU11" s="1">
        <v>2015</v>
      </c>
      <c r="AV11" s="1">
        <v>126</v>
      </c>
      <c r="AW11" s="1" t="s">
        <v>288</v>
      </c>
      <c r="AX11" s="1" t="s">
        <v>74</v>
      </c>
      <c r="AY11" s="1" t="s">
        <v>74</v>
      </c>
      <c r="AZ11" s="1" t="s">
        <v>74</v>
      </c>
      <c r="BA11" s="1" t="s">
        <v>74</v>
      </c>
      <c r="BB11" s="1">
        <v>197</v>
      </c>
      <c r="BC11" s="1">
        <v>209</v>
      </c>
      <c r="BD11" s="1" t="s">
        <v>74</v>
      </c>
      <c r="BE11" s="1" t="s">
        <v>289</v>
      </c>
      <c r="BF11" s="1" t="str">
        <f>HYPERLINK("http://dx.doi.org/10.1007/s10533-015-0152-x","http://dx.doi.org/10.1007/s10533-015-0152-x")</f>
        <v>http://dx.doi.org/10.1007/s10533-015-0152-x</v>
      </c>
      <c r="BG11" s="1" t="s">
        <v>74</v>
      </c>
      <c r="BH11" s="1" t="s">
        <v>74</v>
      </c>
      <c r="BI11" s="1">
        <v>13</v>
      </c>
      <c r="BJ11" s="1" t="s">
        <v>290</v>
      </c>
      <c r="BK11" s="1" t="s">
        <v>99</v>
      </c>
      <c r="BL11" s="1" t="s">
        <v>291</v>
      </c>
      <c r="BM11" s="1" t="s">
        <v>292</v>
      </c>
      <c r="BN11" s="1" t="s">
        <v>74</v>
      </c>
      <c r="BO11" s="1" t="s">
        <v>74</v>
      </c>
      <c r="BP11" s="1" t="s">
        <v>74</v>
      </c>
      <c r="BQ11" s="1" t="s">
        <v>74</v>
      </c>
      <c r="BR11" s="1" t="s">
        <v>102</v>
      </c>
      <c r="BS11" s="1" t="s">
        <v>293</v>
      </c>
      <c r="BT11" s="1" t="str">
        <f>HYPERLINK("https%3A%2F%2Fwww.webofscience.com%2Fwos%2Fwoscc%2Ffull-record%2FWOS:000365868400012","View Full Record in Web of Science")</f>
        <v>View Full Record in Web of Science</v>
      </c>
    </row>
    <row r="12" spans="1:72" x14ac:dyDescent="0.2">
      <c r="A12" s="1" t="s">
        <v>72</v>
      </c>
      <c r="B12" s="1" t="s">
        <v>294</v>
      </c>
      <c r="C12" s="1" t="s">
        <v>74</v>
      </c>
      <c r="D12" s="1" t="s">
        <v>74</v>
      </c>
      <c r="E12" s="1" t="s">
        <v>74</v>
      </c>
      <c r="F12" s="1" t="s">
        <v>295</v>
      </c>
      <c r="G12" s="1" t="s">
        <v>74</v>
      </c>
      <c r="H12" s="1" t="s">
        <v>74</v>
      </c>
      <c r="I12" s="1" t="s">
        <v>296</v>
      </c>
      <c r="J12" s="1" t="s">
        <v>297</v>
      </c>
      <c r="K12" s="1" t="s">
        <v>74</v>
      </c>
      <c r="L12" s="1" t="s">
        <v>74</v>
      </c>
      <c r="M12" s="1" t="s">
        <v>78</v>
      </c>
      <c r="N12" s="1" t="s">
        <v>79</v>
      </c>
      <c r="O12" s="1" t="s">
        <v>74</v>
      </c>
      <c r="P12" s="1" t="s">
        <v>74</v>
      </c>
      <c r="Q12" s="1" t="s">
        <v>74</v>
      </c>
      <c r="R12" s="1" t="s">
        <v>74</v>
      </c>
      <c r="S12" s="1" t="s">
        <v>74</v>
      </c>
      <c r="T12" s="1" t="s">
        <v>298</v>
      </c>
      <c r="U12" s="1" t="s">
        <v>299</v>
      </c>
      <c r="V12" s="1" t="s">
        <v>300</v>
      </c>
      <c r="W12" s="1" t="s">
        <v>301</v>
      </c>
      <c r="X12" s="1" t="s">
        <v>302</v>
      </c>
      <c r="Y12" s="1" t="s">
        <v>303</v>
      </c>
      <c r="Z12" s="1" t="s">
        <v>304</v>
      </c>
      <c r="AA12" s="1" t="s">
        <v>305</v>
      </c>
      <c r="AB12" s="1" t="s">
        <v>74</v>
      </c>
      <c r="AC12" s="1" t="s">
        <v>306</v>
      </c>
      <c r="AD12" s="1" t="s">
        <v>307</v>
      </c>
      <c r="AE12" s="1" t="s">
        <v>308</v>
      </c>
      <c r="AF12" s="1" t="s">
        <v>74</v>
      </c>
      <c r="AG12" s="1">
        <v>60</v>
      </c>
      <c r="AH12" s="1">
        <v>29</v>
      </c>
      <c r="AI12" s="1">
        <v>34</v>
      </c>
      <c r="AJ12" s="1">
        <v>5</v>
      </c>
      <c r="AK12" s="1">
        <v>150</v>
      </c>
      <c r="AL12" s="1" t="s">
        <v>309</v>
      </c>
      <c r="AM12" s="1" t="s">
        <v>310</v>
      </c>
      <c r="AN12" s="1" t="s">
        <v>311</v>
      </c>
      <c r="AO12" s="1" t="s">
        <v>312</v>
      </c>
      <c r="AP12" s="1" t="s">
        <v>313</v>
      </c>
      <c r="AQ12" s="1" t="s">
        <v>74</v>
      </c>
      <c r="AR12" s="1" t="s">
        <v>314</v>
      </c>
      <c r="AS12" s="1" t="s">
        <v>315</v>
      </c>
      <c r="AT12" s="1" t="s">
        <v>316</v>
      </c>
      <c r="AU12" s="1">
        <v>2013</v>
      </c>
      <c r="AV12" s="1">
        <v>300</v>
      </c>
      <c r="AW12" s="1" t="s">
        <v>74</v>
      </c>
      <c r="AX12" s="1" t="s">
        <v>74</v>
      </c>
      <c r="AY12" s="1" t="s">
        <v>74</v>
      </c>
      <c r="AZ12" s="1" t="s">
        <v>147</v>
      </c>
      <c r="BA12" s="1" t="s">
        <v>74</v>
      </c>
      <c r="BB12" s="1">
        <v>43</v>
      </c>
      <c r="BC12" s="1">
        <v>52</v>
      </c>
      <c r="BD12" s="1" t="s">
        <v>74</v>
      </c>
      <c r="BE12" s="1" t="s">
        <v>317</v>
      </c>
      <c r="BF12" s="1" t="str">
        <f>HYPERLINK("http://dx.doi.org/10.1016/j.foreco.2012.12.015","http://dx.doi.org/10.1016/j.foreco.2012.12.015")</f>
        <v>http://dx.doi.org/10.1016/j.foreco.2012.12.015</v>
      </c>
      <c r="BG12" s="1" t="s">
        <v>74</v>
      </c>
      <c r="BH12" s="1" t="s">
        <v>74</v>
      </c>
      <c r="BI12" s="1">
        <v>10</v>
      </c>
      <c r="BJ12" s="1" t="s">
        <v>98</v>
      </c>
      <c r="BK12" s="1" t="s">
        <v>99</v>
      </c>
      <c r="BL12" s="1" t="s">
        <v>98</v>
      </c>
      <c r="BM12" s="1" t="s">
        <v>318</v>
      </c>
      <c r="BN12" s="1" t="s">
        <v>74</v>
      </c>
      <c r="BO12" s="1" t="s">
        <v>74</v>
      </c>
      <c r="BP12" s="1" t="s">
        <v>74</v>
      </c>
      <c r="BQ12" s="1" t="s">
        <v>74</v>
      </c>
      <c r="BR12" s="1" t="s">
        <v>102</v>
      </c>
      <c r="BS12" s="1" t="s">
        <v>319</v>
      </c>
      <c r="BT12" s="1" t="str">
        <f>HYPERLINK("https%3A%2F%2Fwww.webofscience.com%2Fwos%2Fwoscc%2Ffull-record%2FWOS:000320425100006","View Full Record in Web of Science")</f>
        <v>View Full Record in Web of Science</v>
      </c>
    </row>
    <row r="13" spans="1:72" x14ac:dyDescent="0.2">
      <c r="A13" s="1" t="s">
        <v>72</v>
      </c>
      <c r="B13" s="1" t="s">
        <v>320</v>
      </c>
      <c r="C13" s="1" t="s">
        <v>74</v>
      </c>
      <c r="D13" s="1" t="s">
        <v>74</v>
      </c>
      <c r="E13" s="1" t="s">
        <v>74</v>
      </c>
      <c r="F13" s="1" t="s">
        <v>321</v>
      </c>
      <c r="G13" s="1" t="s">
        <v>74</v>
      </c>
      <c r="H13" s="1" t="s">
        <v>74</v>
      </c>
      <c r="I13" s="1" t="s">
        <v>322</v>
      </c>
      <c r="J13" s="1" t="s">
        <v>323</v>
      </c>
      <c r="K13" s="1" t="s">
        <v>74</v>
      </c>
      <c r="L13" s="1" t="s">
        <v>74</v>
      </c>
      <c r="M13" s="1" t="s">
        <v>78</v>
      </c>
      <c r="N13" s="1" t="s">
        <v>79</v>
      </c>
      <c r="O13" s="1" t="s">
        <v>74</v>
      </c>
      <c r="P13" s="1" t="s">
        <v>74</v>
      </c>
      <c r="Q13" s="1" t="s">
        <v>74</v>
      </c>
      <c r="R13" s="1" t="s">
        <v>74</v>
      </c>
      <c r="S13" s="1" t="s">
        <v>74</v>
      </c>
      <c r="T13" s="1" t="s">
        <v>324</v>
      </c>
      <c r="U13" s="1" t="s">
        <v>325</v>
      </c>
      <c r="V13" s="1" t="s">
        <v>326</v>
      </c>
      <c r="W13" s="1" t="s">
        <v>327</v>
      </c>
      <c r="X13" s="1" t="s">
        <v>112</v>
      </c>
      <c r="Y13" s="1" t="s">
        <v>328</v>
      </c>
      <c r="Z13" s="1" t="s">
        <v>329</v>
      </c>
      <c r="AA13" s="1" t="s">
        <v>74</v>
      </c>
      <c r="AB13" s="1" t="s">
        <v>74</v>
      </c>
      <c r="AC13" s="1" t="s">
        <v>74</v>
      </c>
      <c r="AD13" s="1" t="s">
        <v>74</v>
      </c>
      <c r="AE13" s="1" t="s">
        <v>74</v>
      </c>
      <c r="AF13" s="1" t="s">
        <v>74</v>
      </c>
      <c r="AG13" s="1">
        <v>61</v>
      </c>
      <c r="AH13" s="1">
        <v>131</v>
      </c>
      <c r="AI13" s="1">
        <v>139</v>
      </c>
      <c r="AJ13" s="1">
        <v>9</v>
      </c>
      <c r="AK13" s="1">
        <v>23</v>
      </c>
      <c r="AL13" s="1" t="s">
        <v>236</v>
      </c>
      <c r="AM13" s="1" t="s">
        <v>330</v>
      </c>
      <c r="AN13" s="1" t="s">
        <v>331</v>
      </c>
      <c r="AO13" s="1" t="s">
        <v>332</v>
      </c>
      <c r="AP13" s="1" t="s">
        <v>333</v>
      </c>
      <c r="AQ13" s="1" t="s">
        <v>74</v>
      </c>
      <c r="AR13" s="1" t="s">
        <v>323</v>
      </c>
      <c r="AS13" s="1" t="s">
        <v>334</v>
      </c>
      <c r="AT13" s="1" t="s">
        <v>96</v>
      </c>
      <c r="AU13" s="1">
        <v>2009</v>
      </c>
      <c r="AV13" s="1">
        <v>12</v>
      </c>
      <c r="AW13" s="1">
        <v>7</v>
      </c>
      <c r="AX13" s="1" t="s">
        <v>74</v>
      </c>
      <c r="AY13" s="1" t="s">
        <v>74</v>
      </c>
      <c r="AZ13" s="1" t="s">
        <v>74</v>
      </c>
      <c r="BA13" s="1" t="s">
        <v>74</v>
      </c>
      <c r="BB13" s="1">
        <v>1078</v>
      </c>
      <c r="BC13" s="1">
        <v>1102</v>
      </c>
      <c r="BD13" s="1" t="s">
        <v>74</v>
      </c>
      <c r="BE13" s="1" t="s">
        <v>335</v>
      </c>
      <c r="BF13" s="1" t="str">
        <f>HYPERLINK("http://dx.doi.org/10.1007/s10021-009-9267-z","http://dx.doi.org/10.1007/s10021-009-9267-z")</f>
        <v>http://dx.doi.org/10.1007/s10021-009-9267-z</v>
      </c>
      <c r="BG13" s="1" t="s">
        <v>74</v>
      </c>
      <c r="BH13" s="1" t="s">
        <v>74</v>
      </c>
      <c r="BI13" s="1">
        <v>25</v>
      </c>
      <c r="BJ13" s="1" t="s">
        <v>336</v>
      </c>
      <c r="BK13" s="1" t="s">
        <v>99</v>
      </c>
      <c r="BL13" s="1" t="s">
        <v>337</v>
      </c>
      <c r="BM13" s="1" t="s">
        <v>338</v>
      </c>
      <c r="BN13" s="1" t="s">
        <v>74</v>
      </c>
      <c r="BO13" s="1" t="s">
        <v>74</v>
      </c>
      <c r="BP13" s="1" t="s">
        <v>74</v>
      </c>
      <c r="BQ13" s="1" t="s">
        <v>74</v>
      </c>
      <c r="BR13" s="1" t="s">
        <v>102</v>
      </c>
      <c r="BS13" s="1" t="s">
        <v>339</v>
      </c>
      <c r="BT13" s="1" t="str">
        <f>HYPERLINK("https%3A%2F%2Fwww.webofscience.com%2Fwos%2Fwoscc%2Ffull-record%2FWOS:000272028000002","View Full Record in Web of Science")</f>
        <v>View Full Record in Web of Science</v>
      </c>
    </row>
    <row r="14" spans="1:72" x14ac:dyDescent="0.2">
      <c r="A14" s="1" t="s">
        <v>72</v>
      </c>
      <c r="B14" s="1" t="s">
        <v>340</v>
      </c>
      <c r="C14" s="1" t="s">
        <v>74</v>
      </c>
      <c r="D14" s="1" t="s">
        <v>74</v>
      </c>
      <c r="E14" s="1" t="s">
        <v>74</v>
      </c>
      <c r="F14" s="1" t="s">
        <v>341</v>
      </c>
      <c r="G14" s="1" t="s">
        <v>74</v>
      </c>
      <c r="H14" s="1" t="s">
        <v>74</v>
      </c>
      <c r="I14" s="1" t="s">
        <v>342</v>
      </c>
      <c r="J14" s="1" t="s">
        <v>343</v>
      </c>
      <c r="K14" s="1" t="s">
        <v>74</v>
      </c>
      <c r="L14" s="1" t="s">
        <v>74</v>
      </c>
      <c r="M14" s="1" t="s">
        <v>78</v>
      </c>
      <c r="N14" s="1" t="s">
        <v>79</v>
      </c>
      <c r="O14" s="1" t="s">
        <v>74</v>
      </c>
      <c r="P14" s="1" t="s">
        <v>74</v>
      </c>
      <c r="Q14" s="1" t="s">
        <v>74</v>
      </c>
      <c r="R14" s="1" t="s">
        <v>74</v>
      </c>
      <c r="S14" s="1" t="s">
        <v>74</v>
      </c>
      <c r="T14" s="1" t="s">
        <v>344</v>
      </c>
      <c r="U14" s="1" t="s">
        <v>345</v>
      </c>
      <c r="V14" s="1" t="s">
        <v>346</v>
      </c>
      <c r="W14" s="1" t="s">
        <v>347</v>
      </c>
      <c r="X14" s="1" t="s">
        <v>348</v>
      </c>
      <c r="Y14" s="1" t="s">
        <v>349</v>
      </c>
      <c r="Z14" s="1" t="s">
        <v>350</v>
      </c>
      <c r="AA14" s="1" t="s">
        <v>351</v>
      </c>
      <c r="AB14" s="1" t="s">
        <v>352</v>
      </c>
      <c r="AC14" s="1" t="s">
        <v>74</v>
      </c>
      <c r="AD14" s="1" t="s">
        <v>74</v>
      </c>
      <c r="AE14" s="1" t="s">
        <v>74</v>
      </c>
      <c r="AF14" s="1" t="s">
        <v>74</v>
      </c>
      <c r="AG14" s="1">
        <v>60</v>
      </c>
      <c r="AH14" s="1">
        <v>11</v>
      </c>
      <c r="AI14" s="1">
        <v>12</v>
      </c>
      <c r="AJ14" s="1">
        <v>5</v>
      </c>
      <c r="AK14" s="1">
        <v>59</v>
      </c>
      <c r="AL14" s="1" t="s">
        <v>309</v>
      </c>
      <c r="AM14" s="1" t="s">
        <v>310</v>
      </c>
      <c r="AN14" s="1" t="s">
        <v>311</v>
      </c>
      <c r="AO14" s="1" t="s">
        <v>353</v>
      </c>
      <c r="AP14" s="1" t="s">
        <v>354</v>
      </c>
      <c r="AQ14" s="1" t="s">
        <v>74</v>
      </c>
      <c r="AR14" s="1" t="s">
        <v>355</v>
      </c>
      <c r="AS14" s="1" t="s">
        <v>356</v>
      </c>
      <c r="AT14" s="1" t="s">
        <v>357</v>
      </c>
      <c r="AU14" s="1">
        <v>2021</v>
      </c>
      <c r="AV14" s="1">
        <v>776</v>
      </c>
      <c r="AW14" s="1" t="s">
        <v>74</v>
      </c>
      <c r="AX14" s="1" t="s">
        <v>74</v>
      </c>
      <c r="AY14" s="1" t="s">
        <v>74</v>
      </c>
      <c r="AZ14" s="1" t="s">
        <v>74</v>
      </c>
      <c r="BA14" s="1" t="s">
        <v>74</v>
      </c>
      <c r="BB14" s="1" t="s">
        <v>74</v>
      </c>
      <c r="BC14" s="1" t="s">
        <v>74</v>
      </c>
      <c r="BD14" s="1">
        <v>145942</v>
      </c>
      <c r="BE14" s="1" t="s">
        <v>358</v>
      </c>
      <c r="BF14" s="1" t="str">
        <f>HYPERLINK("http://dx.doi.org/10.1016/j.scitotenv.2021.145942","http://dx.doi.org/10.1016/j.scitotenv.2021.145942")</f>
        <v>http://dx.doi.org/10.1016/j.scitotenv.2021.145942</v>
      </c>
      <c r="BG14" s="1" t="s">
        <v>74</v>
      </c>
      <c r="BH14" s="1" t="s">
        <v>359</v>
      </c>
      <c r="BI14" s="1">
        <v>10</v>
      </c>
      <c r="BJ14" s="1" t="s">
        <v>360</v>
      </c>
      <c r="BK14" s="1" t="s">
        <v>99</v>
      </c>
      <c r="BL14" s="1" t="s">
        <v>337</v>
      </c>
      <c r="BM14" s="1" t="s">
        <v>361</v>
      </c>
      <c r="BN14" s="1">
        <v>33640554</v>
      </c>
      <c r="BO14" s="1" t="s">
        <v>74</v>
      </c>
      <c r="BP14" s="1" t="s">
        <v>74</v>
      </c>
      <c r="BQ14" s="1" t="s">
        <v>74</v>
      </c>
      <c r="BR14" s="1" t="s">
        <v>102</v>
      </c>
      <c r="BS14" s="1" t="s">
        <v>362</v>
      </c>
      <c r="BT14" s="1" t="str">
        <f>HYPERLINK("https%3A%2F%2Fwww.webofscience.com%2Fwos%2Fwoscc%2Ffull-record%2FWOS:000647601200010","View Full Record in Web of Science")</f>
        <v>View Full Record in Web of Science</v>
      </c>
    </row>
    <row r="15" spans="1:72" x14ac:dyDescent="0.2">
      <c r="A15" s="1" t="s">
        <v>72</v>
      </c>
      <c r="B15" s="1" t="s">
        <v>363</v>
      </c>
      <c r="C15" s="1" t="s">
        <v>74</v>
      </c>
      <c r="D15" s="1" t="s">
        <v>74</v>
      </c>
      <c r="E15" s="1" t="s">
        <v>74</v>
      </c>
      <c r="F15" s="1" t="s">
        <v>364</v>
      </c>
      <c r="G15" s="1" t="s">
        <v>74</v>
      </c>
      <c r="H15" s="1" t="s">
        <v>74</v>
      </c>
      <c r="I15" s="1" t="s">
        <v>365</v>
      </c>
      <c r="J15" s="1" t="s">
        <v>366</v>
      </c>
      <c r="K15" s="1" t="s">
        <v>74</v>
      </c>
      <c r="L15" s="1" t="s">
        <v>74</v>
      </c>
      <c r="M15" s="1" t="s">
        <v>78</v>
      </c>
      <c r="N15" s="1" t="s">
        <v>79</v>
      </c>
      <c r="O15" s="1" t="s">
        <v>74</v>
      </c>
      <c r="P15" s="1" t="s">
        <v>74</v>
      </c>
      <c r="Q15" s="1" t="s">
        <v>74</v>
      </c>
      <c r="R15" s="1" t="s">
        <v>74</v>
      </c>
      <c r="S15" s="1" t="s">
        <v>74</v>
      </c>
      <c r="T15" s="1" t="s">
        <v>367</v>
      </c>
      <c r="U15" s="1" t="s">
        <v>368</v>
      </c>
      <c r="V15" s="1" t="s">
        <v>369</v>
      </c>
      <c r="W15" s="1" t="s">
        <v>370</v>
      </c>
      <c r="X15" s="1" t="s">
        <v>371</v>
      </c>
      <c r="Y15" s="1" t="s">
        <v>372</v>
      </c>
      <c r="Z15" s="1" t="s">
        <v>136</v>
      </c>
      <c r="AA15" s="1" t="s">
        <v>373</v>
      </c>
      <c r="AB15" s="1" t="s">
        <v>374</v>
      </c>
      <c r="AC15" s="1" t="s">
        <v>375</v>
      </c>
      <c r="AD15" s="1" t="s">
        <v>376</v>
      </c>
      <c r="AE15" s="1" t="s">
        <v>377</v>
      </c>
      <c r="AF15" s="1" t="s">
        <v>74</v>
      </c>
      <c r="AG15" s="1">
        <v>38</v>
      </c>
      <c r="AH15" s="1">
        <v>41</v>
      </c>
      <c r="AI15" s="1">
        <v>45</v>
      </c>
      <c r="AJ15" s="1">
        <v>3</v>
      </c>
      <c r="AK15" s="1">
        <v>122</v>
      </c>
      <c r="AL15" s="1" t="s">
        <v>236</v>
      </c>
      <c r="AM15" s="1" t="s">
        <v>237</v>
      </c>
      <c r="AN15" s="1" t="s">
        <v>238</v>
      </c>
      <c r="AO15" s="1" t="s">
        <v>378</v>
      </c>
      <c r="AP15" s="1" t="s">
        <v>379</v>
      </c>
      <c r="AQ15" s="1" t="s">
        <v>74</v>
      </c>
      <c r="AR15" s="1" t="s">
        <v>380</v>
      </c>
      <c r="AS15" s="1" t="s">
        <v>381</v>
      </c>
      <c r="AT15" s="1" t="s">
        <v>243</v>
      </c>
      <c r="AU15" s="1">
        <v>2014</v>
      </c>
      <c r="AV15" s="1">
        <v>381</v>
      </c>
      <c r="AW15" s="1" t="s">
        <v>288</v>
      </c>
      <c r="AX15" s="1" t="s">
        <v>74</v>
      </c>
      <c r="AY15" s="1" t="s">
        <v>74</v>
      </c>
      <c r="AZ15" s="1" t="s">
        <v>74</v>
      </c>
      <c r="BA15" s="1" t="s">
        <v>74</v>
      </c>
      <c r="BB15" s="1">
        <v>307</v>
      </c>
      <c r="BC15" s="1">
        <v>321</v>
      </c>
      <c r="BD15" s="1" t="s">
        <v>74</v>
      </c>
      <c r="BE15" s="1" t="s">
        <v>382</v>
      </c>
      <c r="BF15" s="1" t="str">
        <f>HYPERLINK("http://dx.doi.org/10.1007/s11104-014-2119-4","http://dx.doi.org/10.1007/s11104-014-2119-4")</f>
        <v>http://dx.doi.org/10.1007/s11104-014-2119-4</v>
      </c>
      <c r="BG15" s="1" t="s">
        <v>74</v>
      </c>
      <c r="BH15" s="1" t="s">
        <v>74</v>
      </c>
      <c r="BI15" s="1">
        <v>15</v>
      </c>
      <c r="BJ15" s="1" t="s">
        <v>383</v>
      </c>
      <c r="BK15" s="1" t="s">
        <v>99</v>
      </c>
      <c r="BL15" s="1" t="s">
        <v>384</v>
      </c>
      <c r="BM15" s="1" t="s">
        <v>385</v>
      </c>
      <c r="BN15" s="1" t="s">
        <v>74</v>
      </c>
      <c r="BO15" s="1" t="s">
        <v>386</v>
      </c>
      <c r="BP15" s="1" t="s">
        <v>74</v>
      </c>
      <c r="BQ15" s="1" t="s">
        <v>74</v>
      </c>
      <c r="BR15" s="1" t="s">
        <v>102</v>
      </c>
      <c r="BS15" s="1" t="s">
        <v>387</v>
      </c>
      <c r="BT15" s="1" t="str">
        <f>HYPERLINK("https%3A%2F%2Fwww.webofscience.com%2Fwos%2Fwoscc%2Ffull-record%2FWOS:000339345400023","View Full Record in Web of Science")</f>
        <v>View Full Record in Web of Science</v>
      </c>
    </row>
    <row r="16" spans="1:72" x14ac:dyDescent="0.2">
      <c r="A16" s="1" t="s">
        <v>72</v>
      </c>
      <c r="B16" s="1" t="s">
        <v>388</v>
      </c>
      <c r="C16" s="1" t="s">
        <v>74</v>
      </c>
      <c r="D16" s="1" t="s">
        <v>74</v>
      </c>
      <c r="E16" s="1" t="s">
        <v>74</v>
      </c>
      <c r="F16" s="1" t="s">
        <v>389</v>
      </c>
      <c r="G16" s="1" t="s">
        <v>74</v>
      </c>
      <c r="H16" s="1" t="s">
        <v>74</v>
      </c>
      <c r="I16" s="1" t="s">
        <v>390</v>
      </c>
      <c r="J16" s="1" t="s">
        <v>391</v>
      </c>
      <c r="K16" s="1" t="s">
        <v>74</v>
      </c>
      <c r="L16" s="1" t="s">
        <v>74</v>
      </c>
      <c r="M16" s="1" t="s">
        <v>78</v>
      </c>
      <c r="N16" s="1" t="s">
        <v>79</v>
      </c>
      <c r="O16" s="1" t="s">
        <v>74</v>
      </c>
      <c r="P16" s="1" t="s">
        <v>74</v>
      </c>
      <c r="Q16" s="1" t="s">
        <v>74</v>
      </c>
      <c r="R16" s="1" t="s">
        <v>74</v>
      </c>
      <c r="S16" s="1" t="s">
        <v>74</v>
      </c>
      <c r="T16" s="1" t="s">
        <v>74</v>
      </c>
      <c r="U16" s="1" t="s">
        <v>392</v>
      </c>
      <c r="V16" s="1" t="s">
        <v>393</v>
      </c>
      <c r="W16" s="1" t="s">
        <v>394</v>
      </c>
      <c r="X16" s="1" t="s">
        <v>395</v>
      </c>
      <c r="Y16" s="1" t="s">
        <v>396</v>
      </c>
      <c r="Z16" s="1" t="s">
        <v>397</v>
      </c>
      <c r="AA16" s="1" t="s">
        <v>398</v>
      </c>
      <c r="AB16" s="1" t="s">
        <v>374</v>
      </c>
      <c r="AC16" s="1" t="s">
        <v>74</v>
      </c>
      <c r="AD16" s="1" t="s">
        <v>74</v>
      </c>
      <c r="AE16" s="1" t="s">
        <v>74</v>
      </c>
      <c r="AF16" s="1" t="s">
        <v>74</v>
      </c>
      <c r="AG16" s="1">
        <v>61</v>
      </c>
      <c r="AH16" s="1">
        <v>36</v>
      </c>
      <c r="AI16" s="1">
        <v>36</v>
      </c>
      <c r="AJ16" s="1">
        <v>2</v>
      </c>
      <c r="AK16" s="1">
        <v>30</v>
      </c>
      <c r="AL16" s="1" t="s">
        <v>399</v>
      </c>
      <c r="AM16" s="1" t="s">
        <v>400</v>
      </c>
      <c r="AN16" s="1" t="s">
        <v>401</v>
      </c>
      <c r="AO16" s="1" t="s">
        <v>402</v>
      </c>
      <c r="AP16" s="1" t="s">
        <v>74</v>
      </c>
      <c r="AQ16" s="1" t="s">
        <v>74</v>
      </c>
      <c r="AR16" s="1" t="s">
        <v>391</v>
      </c>
      <c r="AS16" s="1" t="s">
        <v>403</v>
      </c>
      <c r="AT16" s="1" t="s">
        <v>404</v>
      </c>
      <c r="AU16" s="1">
        <v>2016</v>
      </c>
      <c r="AV16" s="1">
        <v>11</v>
      </c>
      <c r="AW16" s="1">
        <v>3</v>
      </c>
      <c r="AX16" s="1" t="s">
        <v>74</v>
      </c>
      <c r="AY16" s="1" t="s">
        <v>74</v>
      </c>
      <c r="AZ16" s="1" t="s">
        <v>74</v>
      </c>
      <c r="BA16" s="1" t="s">
        <v>74</v>
      </c>
      <c r="BB16" s="1" t="s">
        <v>74</v>
      </c>
      <c r="BC16" s="1" t="s">
        <v>74</v>
      </c>
      <c r="BD16" s="1" t="s">
        <v>405</v>
      </c>
      <c r="BE16" s="1" t="s">
        <v>406</v>
      </c>
      <c r="BF16" s="1" t="str">
        <f>HYPERLINK("http://dx.doi.org/10.1371/journal.pone.0152565","http://dx.doi.org/10.1371/journal.pone.0152565")</f>
        <v>http://dx.doi.org/10.1371/journal.pone.0152565</v>
      </c>
      <c r="BG16" s="1" t="s">
        <v>74</v>
      </c>
      <c r="BH16" s="1" t="s">
        <v>74</v>
      </c>
      <c r="BI16" s="1">
        <v>16</v>
      </c>
      <c r="BJ16" s="1" t="s">
        <v>407</v>
      </c>
      <c r="BK16" s="1" t="s">
        <v>99</v>
      </c>
      <c r="BL16" s="1" t="s">
        <v>408</v>
      </c>
      <c r="BM16" s="1" t="s">
        <v>409</v>
      </c>
      <c r="BN16" s="1">
        <v>27022916</v>
      </c>
      <c r="BO16" s="1" t="s">
        <v>410</v>
      </c>
      <c r="BP16" s="1" t="s">
        <v>74</v>
      </c>
      <c r="BQ16" s="1" t="s">
        <v>74</v>
      </c>
      <c r="BR16" s="1" t="s">
        <v>102</v>
      </c>
      <c r="BS16" s="1" t="s">
        <v>411</v>
      </c>
      <c r="BT16" s="1" t="str">
        <f>HYPERLINK("https%3A%2F%2Fwww.webofscience.com%2Fwos%2Fwoscc%2Ffull-record%2FWOS:000373113900077","View Full Record in Web of Science")</f>
        <v>View Full Record in Web of Science</v>
      </c>
    </row>
    <row r="17" spans="1:72" x14ac:dyDescent="0.2">
      <c r="A17" s="1" t="s">
        <v>72</v>
      </c>
      <c r="B17" s="1" t="s">
        <v>412</v>
      </c>
      <c r="C17" s="1" t="s">
        <v>74</v>
      </c>
      <c r="D17" s="1" t="s">
        <v>74</v>
      </c>
      <c r="E17" s="1" t="s">
        <v>74</v>
      </c>
      <c r="F17" s="1" t="s">
        <v>412</v>
      </c>
      <c r="G17" s="1" t="s">
        <v>74</v>
      </c>
      <c r="H17" s="1" t="s">
        <v>74</v>
      </c>
      <c r="I17" s="1" t="s">
        <v>413</v>
      </c>
      <c r="J17" s="1" t="s">
        <v>129</v>
      </c>
      <c r="K17" s="1" t="s">
        <v>74</v>
      </c>
      <c r="L17" s="1" t="s">
        <v>74</v>
      </c>
      <c r="M17" s="1" t="s">
        <v>78</v>
      </c>
      <c r="N17" s="1" t="s">
        <v>79</v>
      </c>
      <c r="O17" s="1" t="s">
        <v>74</v>
      </c>
      <c r="P17" s="1" t="s">
        <v>74</v>
      </c>
      <c r="Q17" s="1" t="s">
        <v>74</v>
      </c>
      <c r="R17" s="1" t="s">
        <v>74</v>
      </c>
      <c r="S17" s="1" t="s">
        <v>74</v>
      </c>
      <c r="T17" s="1" t="s">
        <v>414</v>
      </c>
      <c r="U17" s="1" t="s">
        <v>415</v>
      </c>
      <c r="V17" s="1" t="s">
        <v>416</v>
      </c>
      <c r="W17" s="1" t="s">
        <v>417</v>
      </c>
      <c r="X17" s="1" t="s">
        <v>418</v>
      </c>
      <c r="Y17" s="1" t="s">
        <v>419</v>
      </c>
      <c r="Z17" s="1" t="s">
        <v>420</v>
      </c>
      <c r="AA17" s="1" t="s">
        <v>421</v>
      </c>
      <c r="AB17" s="1" t="s">
        <v>422</v>
      </c>
      <c r="AC17" s="1" t="s">
        <v>74</v>
      </c>
      <c r="AD17" s="1" t="s">
        <v>74</v>
      </c>
      <c r="AE17" s="1" t="s">
        <v>74</v>
      </c>
      <c r="AF17" s="1" t="s">
        <v>74</v>
      </c>
      <c r="AG17" s="1">
        <v>59</v>
      </c>
      <c r="AH17" s="1">
        <v>178</v>
      </c>
      <c r="AI17" s="1">
        <v>193</v>
      </c>
      <c r="AJ17" s="1">
        <v>1</v>
      </c>
      <c r="AK17" s="1">
        <v>78</v>
      </c>
      <c r="AL17" s="1" t="s">
        <v>139</v>
      </c>
      <c r="AM17" s="1" t="s">
        <v>140</v>
      </c>
      <c r="AN17" s="1" t="s">
        <v>141</v>
      </c>
      <c r="AO17" s="1" t="s">
        <v>142</v>
      </c>
      <c r="AP17" s="1" t="s">
        <v>143</v>
      </c>
      <c r="AQ17" s="1" t="s">
        <v>74</v>
      </c>
      <c r="AR17" s="1" t="s">
        <v>144</v>
      </c>
      <c r="AS17" s="1" t="s">
        <v>145</v>
      </c>
      <c r="AT17" s="1" t="s">
        <v>423</v>
      </c>
      <c r="AU17" s="1">
        <v>2000</v>
      </c>
      <c r="AV17" s="1">
        <v>32</v>
      </c>
      <c r="AW17" s="1">
        <v>6</v>
      </c>
      <c r="AX17" s="1" t="s">
        <v>74</v>
      </c>
      <c r="AY17" s="1" t="s">
        <v>74</v>
      </c>
      <c r="AZ17" s="1" t="s">
        <v>74</v>
      </c>
      <c r="BA17" s="1" t="s">
        <v>74</v>
      </c>
      <c r="BB17" s="1">
        <v>779</v>
      </c>
      <c r="BC17" s="1">
        <v>792</v>
      </c>
      <c r="BD17" s="1" t="s">
        <v>74</v>
      </c>
      <c r="BE17" s="1" t="s">
        <v>424</v>
      </c>
      <c r="BF17" s="1" t="str">
        <f>HYPERLINK("http://dx.doi.org/10.1016/S0038-0717(99)00201-1","http://dx.doi.org/10.1016/S0038-0717(99)00201-1")</f>
        <v>http://dx.doi.org/10.1016/S0038-0717(99)00201-1</v>
      </c>
      <c r="BG17" s="1" t="s">
        <v>74</v>
      </c>
      <c r="BH17" s="1" t="s">
        <v>74</v>
      </c>
      <c r="BI17" s="1">
        <v>14</v>
      </c>
      <c r="BJ17" s="1" t="s">
        <v>149</v>
      </c>
      <c r="BK17" s="1" t="s">
        <v>99</v>
      </c>
      <c r="BL17" s="1" t="s">
        <v>150</v>
      </c>
      <c r="BM17" s="1" t="s">
        <v>425</v>
      </c>
      <c r="BN17" s="1" t="s">
        <v>74</v>
      </c>
      <c r="BO17" s="1" t="s">
        <v>74</v>
      </c>
      <c r="BP17" s="1" t="s">
        <v>74</v>
      </c>
      <c r="BQ17" s="1" t="s">
        <v>74</v>
      </c>
      <c r="BR17" s="1" t="s">
        <v>102</v>
      </c>
      <c r="BS17" s="1" t="s">
        <v>426</v>
      </c>
      <c r="BT17" s="1" t="str">
        <f>HYPERLINK("https%3A%2F%2Fwww.webofscience.com%2Fwos%2Fwoscc%2Ffull-record%2FWOS:000087495700005","View Full Record in Web of Science")</f>
        <v>View Full Record in Web of Science</v>
      </c>
    </row>
    <row r="18" spans="1:72" x14ac:dyDescent="0.2">
      <c r="A18" s="1" t="s">
        <v>72</v>
      </c>
      <c r="B18" s="1" t="s">
        <v>427</v>
      </c>
      <c r="C18" s="1" t="s">
        <v>74</v>
      </c>
      <c r="D18" s="1" t="s">
        <v>74</v>
      </c>
      <c r="E18" s="1" t="s">
        <v>74</v>
      </c>
      <c r="F18" s="1" t="s">
        <v>428</v>
      </c>
      <c r="G18" s="1" t="s">
        <v>74</v>
      </c>
      <c r="H18" s="1" t="s">
        <v>74</v>
      </c>
      <c r="I18" s="1" t="s">
        <v>429</v>
      </c>
      <c r="J18" s="1" t="s">
        <v>430</v>
      </c>
      <c r="K18" s="1" t="s">
        <v>74</v>
      </c>
      <c r="L18" s="1" t="s">
        <v>74</v>
      </c>
      <c r="M18" s="1" t="s">
        <v>78</v>
      </c>
      <c r="N18" s="1" t="s">
        <v>79</v>
      </c>
      <c r="O18" s="1" t="s">
        <v>74</v>
      </c>
      <c r="P18" s="1" t="s">
        <v>74</v>
      </c>
      <c r="Q18" s="1" t="s">
        <v>74</v>
      </c>
      <c r="R18" s="1" t="s">
        <v>74</v>
      </c>
      <c r="S18" s="1" t="s">
        <v>74</v>
      </c>
      <c r="T18" s="1" t="s">
        <v>431</v>
      </c>
      <c r="U18" s="1" t="s">
        <v>432</v>
      </c>
      <c r="V18" s="1" t="s">
        <v>433</v>
      </c>
      <c r="W18" s="1" t="s">
        <v>434</v>
      </c>
      <c r="X18" s="1" t="s">
        <v>435</v>
      </c>
      <c r="Y18" s="1" t="s">
        <v>436</v>
      </c>
      <c r="Z18" s="1" t="s">
        <v>233</v>
      </c>
      <c r="AA18" s="1" t="s">
        <v>437</v>
      </c>
      <c r="AB18" s="1" t="s">
        <v>438</v>
      </c>
      <c r="AC18" s="1" t="s">
        <v>74</v>
      </c>
      <c r="AD18" s="1" t="s">
        <v>74</v>
      </c>
      <c r="AE18" s="1" t="s">
        <v>74</v>
      </c>
      <c r="AF18" s="1" t="s">
        <v>74</v>
      </c>
      <c r="AG18" s="1">
        <v>56</v>
      </c>
      <c r="AH18" s="1">
        <v>25</v>
      </c>
      <c r="AI18" s="1">
        <v>25</v>
      </c>
      <c r="AJ18" s="1">
        <v>1</v>
      </c>
      <c r="AK18" s="1">
        <v>29</v>
      </c>
      <c r="AL18" s="1" t="s">
        <v>439</v>
      </c>
      <c r="AM18" s="1" t="s">
        <v>440</v>
      </c>
      <c r="AN18" s="1" t="s">
        <v>441</v>
      </c>
      <c r="AO18" s="1" t="s">
        <v>442</v>
      </c>
      <c r="AP18" s="1" t="s">
        <v>74</v>
      </c>
      <c r="AQ18" s="1" t="s">
        <v>74</v>
      </c>
      <c r="AR18" s="1" t="s">
        <v>443</v>
      </c>
      <c r="AS18" s="1" t="s">
        <v>444</v>
      </c>
      <c r="AT18" s="1" t="s">
        <v>445</v>
      </c>
      <c r="AU18" s="1">
        <v>2018</v>
      </c>
      <c r="AV18" s="1">
        <v>9</v>
      </c>
      <c r="AW18" s="1" t="s">
        <v>74</v>
      </c>
      <c r="AX18" s="1" t="s">
        <v>74</v>
      </c>
      <c r="AY18" s="1" t="s">
        <v>74</v>
      </c>
      <c r="AZ18" s="1" t="s">
        <v>74</v>
      </c>
      <c r="BA18" s="1" t="s">
        <v>74</v>
      </c>
      <c r="BB18" s="1" t="s">
        <v>74</v>
      </c>
      <c r="BC18" s="1" t="s">
        <v>74</v>
      </c>
      <c r="BD18" s="1">
        <v>534</v>
      </c>
      <c r="BE18" s="1" t="s">
        <v>446</v>
      </c>
      <c r="BF18" s="1" t="str">
        <f>HYPERLINK("http://dx.doi.org/10.3389/fpls.2018.00534","http://dx.doi.org/10.3389/fpls.2018.00534")</f>
        <v>http://dx.doi.org/10.3389/fpls.2018.00534</v>
      </c>
      <c r="BG18" s="1" t="s">
        <v>74</v>
      </c>
      <c r="BH18" s="1" t="s">
        <v>74</v>
      </c>
      <c r="BI18" s="1">
        <v>12</v>
      </c>
      <c r="BJ18" s="1" t="s">
        <v>123</v>
      </c>
      <c r="BK18" s="1" t="s">
        <v>99</v>
      </c>
      <c r="BL18" s="1" t="s">
        <v>123</v>
      </c>
      <c r="BM18" s="1" t="s">
        <v>447</v>
      </c>
      <c r="BN18" s="1">
        <v>29740467</v>
      </c>
      <c r="BO18" s="1" t="s">
        <v>216</v>
      </c>
      <c r="BP18" s="1" t="s">
        <v>74</v>
      </c>
      <c r="BQ18" s="1" t="s">
        <v>74</v>
      </c>
      <c r="BR18" s="1" t="s">
        <v>102</v>
      </c>
      <c r="BS18" s="1" t="s">
        <v>448</v>
      </c>
      <c r="BT18" s="1" t="str">
        <f>HYPERLINK("https%3A%2F%2Fwww.webofscience.com%2Fwos%2Fwoscc%2Ffull-record%2FWOS:000430693300001","View Full Record in Web of Science")</f>
        <v>View Full Record in Web of Science</v>
      </c>
    </row>
    <row r="19" spans="1:72" x14ac:dyDescent="0.2">
      <c r="A19" s="1" t="s">
        <v>72</v>
      </c>
      <c r="B19" s="1" t="s">
        <v>449</v>
      </c>
      <c r="C19" s="1" t="s">
        <v>74</v>
      </c>
      <c r="D19" s="1" t="s">
        <v>74</v>
      </c>
      <c r="E19" s="1" t="s">
        <v>74</v>
      </c>
      <c r="F19" s="1" t="s">
        <v>450</v>
      </c>
      <c r="G19" s="1" t="s">
        <v>74</v>
      </c>
      <c r="H19" s="1" t="s">
        <v>74</v>
      </c>
      <c r="I19" s="1" t="s">
        <v>451</v>
      </c>
      <c r="J19" s="1" t="s">
        <v>452</v>
      </c>
      <c r="K19" s="1" t="s">
        <v>74</v>
      </c>
      <c r="L19" s="1" t="s">
        <v>74</v>
      </c>
      <c r="M19" s="1" t="s">
        <v>78</v>
      </c>
      <c r="N19" s="1" t="s">
        <v>79</v>
      </c>
      <c r="O19" s="1" t="s">
        <v>74</v>
      </c>
      <c r="P19" s="1" t="s">
        <v>74</v>
      </c>
      <c r="Q19" s="1" t="s">
        <v>74</v>
      </c>
      <c r="R19" s="1" t="s">
        <v>74</v>
      </c>
      <c r="S19" s="1" t="s">
        <v>74</v>
      </c>
      <c r="T19" s="1" t="s">
        <v>453</v>
      </c>
      <c r="U19" s="1" t="s">
        <v>454</v>
      </c>
      <c r="V19" s="1" t="s">
        <v>455</v>
      </c>
      <c r="W19" s="1" t="s">
        <v>456</v>
      </c>
      <c r="X19" s="1" t="s">
        <v>395</v>
      </c>
      <c r="Y19" s="1" t="s">
        <v>457</v>
      </c>
      <c r="Z19" s="1" t="s">
        <v>136</v>
      </c>
      <c r="AA19" s="1" t="s">
        <v>458</v>
      </c>
      <c r="AB19" s="1" t="s">
        <v>459</v>
      </c>
      <c r="AC19" s="1" t="s">
        <v>74</v>
      </c>
      <c r="AD19" s="1" t="s">
        <v>74</v>
      </c>
      <c r="AE19" s="1" t="s">
        <v>74</v>
      </c>
      <c r="AF19" s="1" t="s">
        <v>74</v>
      </c>
      <c r="AG19" s="1">
        <v>49</v>
      </c>
      <c r="AH19" s="1">
        <v>7</v>
      </c>
      <c r="AI19" s="1">
        <v>7</v>
      </c>
      <c r="AJ19" s="1">
        <v>0</v>
      </c>
      <c r="AK19" s="1">
        <v>16</v>
      </c>
      <c r="AL19" s="1" t="s">
        <v>460</v>
      </c>
      <c r="AM19" s="1" t="s">
        <v>461</v>
      </c>
      <c r="AN19" s="1" t="s">
        <v>462</v>
      </c>
      <c r="AO19" s="1" t="s">
        <v>463</v>
      </c>
      <c r="AP19" s="1" t="s">
        <v>464</v>
      </c>
      <c r="AQ19" s="1" t="s">
        <v>74</v>
      </c>
      <c r="AR19" s="1" t="s">
        <v>452</v>
      </c>
      <c r="AS19" s="1" t="s">
        <v>465</v>
      </c>
      <c r="AT19" s="1" t="s">
        <v>96</v>
      </c>
      <c r="AU19" s="1">
        <v>2013</v>
      </c>
      <c r="AV19" s="1">
        <v>54</v>
      </c>
      <c r="AW19" s="1">
        <v>6</v>
      </c>
      <c r="AX19" s="1" t="s">
        <v>74</v>
      </c>
      <c r="AY19" s="1" t="s">
        <v>74</v>
      </c>
      <c r="AZ19" s="1" t="s">
        <v>74</v>
      </c>
      <c r="BA19" s="1" t="s">
        <v>74</v>
      </c>
      <c r="BB19" s="1">
        <v>449</v>
      </c>
      <c r="BC19" s="1">
        <v>457</v>
      </c>
      <c r="BD19" s="1" t="s">
        <v>74</v>
      </c>
      <c r="BE19" s="1" t="s">
        <v>466</v>
      </c>
      <c r="BF19" s="1" t="str">
        <f>HYPERLINK("http://dx.doi.org/10.1016/j.myc.2013.02.006","http://dx.doi.org/10.1016/j.myc.2013.02.006")</f>
        <v>http://dx.doi.org/10.1016/j.myc.2013.02.006</v>
      </c>
      <c r="BG19" s="1" t="s">
        <v>74</v>
      </c>
      <c r="BH19" s="1" t="s">
        <v>74</v>
      </c>
      <c r="BI19" s="1">
        <v>9</v>
      </c>
      <c r="BJ19" s="1" t="s">
        <v>467</v>
      </c>
      <c r="BK19" s="1" t="s">
        <v>99</v>
      </c>
      <c r="BL19" s="1" t="s">
        <v>467</v>
      </c>
      <c r="BM19" s="1" t="s">
        <v>468</v>
      </c>
      <c r="BN19" s="1" t="s">
        <v>74</v>
      </c>
      <c r="BO19" s="1" t="s">
        <v>74</v>
      </c>
      <c r="BP19" s="1" t="s">
        <v>74</v>
      </c>
      <c r="BQ19" s="1" t="s">
        <v>74</v>
      </c>
      <c r="BR19" s="1" t="s">
        <v>102</v>
      </c>
      <c r="BS19" s="1" t="s">
        <v>469</v>
      </c>
      <c r="BT19" s="1" t="str">
        <f>HYPERLINK("https%3A%2F%2Fwww.webofscience.com%2Fwos%2Fwoscc%2Ffull-record%2FWOS:000325756000009","View Full Record in Web of Science")</f>
        <v>View Full Record in Web of Science</v>
      </c>
    </row>
    <row r="20" spans="1:72" x14ac:dyDescent="0.2">
      <c r="A20" s="1" t="s">
        <v>72</v>
      </c>
      <c r="B20" s="1" t="s">
        <v>470</v>
      </c>
      <c r="C20" s="1" t="s">
        <v>74</v>
      </c>
      <c r="D20" s="1" t="s">
        <v>74</v>
      </c>
      <c r="E20" s="1" t="s">
        <v>74</v>
      </c>
      <c r="F20" s="1" t="s">
        <v>471</v>
      </c>
      <c r="G20" s="1" t="s">
        <v>74</v>
      </c>
      <c r="H20" s="1" t="s">
        <v>74</v>
      </c>
      <c r="I20" s="1" t="s">
        <v>472</v>
      </c>
      <c r="J20" s="1" t="s">
        <v>129</v>
      </c>
      <c r="K20" s="1" t="s">
        <v>74</v>
      </c>
      <c r="L20" s="1" t="s">
        <v>74</v>
      </c>
      <c r="M20" s="1" t="s">
        <v>78</v>
      </c>
      <c r="N20" s="1" t="s">
        <v>79</v>
      </c>
      <c r="O20" s="1" t="s">
        <v>74</v>
      </c>
      <c r="P20" s="1" t="s">
        <v>74</v>
      </c>
      <c r="Q20" s="1" t="s">
        <v>74</v>
      </c>
      <c r="R20" s="1" t="s">
        <v>74</v>
      </c>
      <c r="S20" s="1" t="s">
        <v>74</v>
      </c>
      <c r="T20" s="1" t="s">
        <v>473</v>
      </c>
      <c r="U20" s="1" t="s">
        <v>474</v>
      </c>
      <c r="V20" s="1" t="s">
        <v>475</v>
      </c>
      <c r="W20" s="1" t="s">
        <v>476</v>
      </c>
      <c r="X20" s="1" t="s">
        <v>477</v>
      </c>
      <c r="Y20" s="1" t="s">
        <v>478</v>
      </c>
      <c r="Z20" s="1" t="s">
        <v>479</v>
      </c>
      <c r="AA20" s="1" t="s">
        <v>480</v>
      </c>
      <c r="AB20" s="1" t="s">
        <v>481</v>
      </c>
      <c r="AC20" s="1" t="s">
        <v>482</v>
      </c>
      <c r="AD20" s="1" t="s">
        <v>482</v>
      </c>
      <c r="AE20" s="1" t="s">
        <v>483</v>
      </c>
      <c r="AF20" s="1" t="s">
        <v>74</v>
      </c>
      <c r="AG20" s="1">
        <v>69</v>
      </c>
      <c r="AH20" s="1">
        <v>66</v>
      </c>
      <c r="AI20" s="1">
        <v>69</v>
      </c>
      <c r="AJ20" s="1">
        <v>0</v>
      </c>
      <c r="AK20" s="1">
        <v>98</v>
      </c>
      <c r="AL20" s="1" t="s">
        <v>139</v>
      </c>
      <c r="AM20" s="1" t="s">
        <v>140</v>
      </c>
      <c r="AN20" s="1" t="s">
        <v>141</v>
      </c>
      <c r="AO20" s="1" t="s">
        <v>142</v>
      </c>
      <c r="AP20" s="1" t="s">
        <v>143</v>
      </c>
      <c r="AQ20" s="1" t="s">
        <v>74</v>
      </c>
      <c r="AR20" s="1" t="s">
        <v>144</v>
      </c>
      <c r="AS20" s="1" t="s">
        <v>145</v>
      </c>
      <c r="AT20" s="1" t="s">
        <v>243</v>
      </c>
      <c r="AU20" s="1">
        <v>2012</v>
      </c>
      <c r="AV20" s="1">
        <v>51</v>
      </c>
      <c r="AW20" s="1" t="s">
        <v>74</v>
      </c>
      <c r="AX20" s="1" t="s">
        <v>74</v>
      </c>
      <c r="AY20" s="1" t="s">
        <v>74</v>
      </c>
      <c r="AZ20" s="1" t="s">
        <v>74</v>
      </c>
      <c r="BA20" s="1" t="s">
        <v>74</v>
      </c>
      <c r="BB20" s="1">
        <v>1</v>
      </c>
      <c r="BC20" s="1">
        <v>15</v>
      </c>
      <c r="BD20" s="1" t="s">
        <v>74</v>
      </c>
      <c r="BE20" s="1" t="s">
        <v>484</v>
      </c>
      <c r="BF20" s="1" t="str">
        <f>HYPERLINK("http://dx.doi.org/10.1016/j.soilbio.2012.03.025","http://dx.doi.org/10.1016/j.soilbio.2012.03.025")</f>
        <v>http://dx.doi.org/10.1016/j.soilbio.2012.03.025</v>
      </c>
      <c r="BG20" s="1" t="s">
        <v>74</v>
      </c>
      <c r="BH20" s="1" t="s">
        <v>74</v>
      </c>
      <c r="BI20" s="1">
        <v>15</v>
      </c>
      <c r="BJ20" s="1" t="s">
        <v>149</v>
      </c>
      <c r="BK20" s="1" t="s">
        <v>99</v>
      </c>
      <c r="BL20" s="1" t="s">
        <v>150</v>
      </c>
      <c r="BM20" s="1" t="s">
        <v>485</v>
      </c>
      <c r="BN20" s="1" t="s">
        <v>74</v>
      </c>
      <c r="BO20" s="1" t="s">
        <v>74</v>
      </c>
      <c r="BP20" s="1" t="s">
        <v>74</v>
      </c>
      <c r="BQ20" s="1" t="s">
        <v>74</v>
      </c>
      <c r="BR20" s="1" t="s">
        <v>102</v>
      </c>
      <c r="BS20" s="1" t="s">
        <v>486</v>
      </c>
      <c r="BT20" s="1" t="str">
        <f>HYPERLINK("https%3A%2F%2Fwww.webofscience.com%2Fwos%2Fwoscc%2Ffull-record%2FWOS:000305771900001","View Full Record in Web of Science")</f>
        <v>View Full Record in Web of Science</v>
      </c>
    </row>
    <row r="21" spans="1:72" x14ac:dyDescent="0.2">
      <c r="A21" s="1" t="s">
        <v>72</v>
      </c>
      <c r="B21" s="1" t="s">
        <v>487</v>
      </c>
      <c r="C21" s="1" t="s">
        <v>74</v>
      </c>
      <c r="D21" s="1" t="s">
        <v>74</v>
      </c>
      <c r="E21" s="1" t="s">
        <v>74</v>
      </c>
      <c r="F21" s="1" t="s">
        <v>487</v>
      </c>
      <c r="G21" s="1" t="s">
        <v>74</v>
      </c>
      <c r="H21" s="1" t="s">
        <v>74</v>
      </c>
      <c r="I21" s="1" t="s">
        <v>488</v>
      </c>
      <c r="J21" s="1" t="s">
        <v>366</v>
      </c>
      <c r="K21" s="1" t="s">
        <v>74</v>
      </c>
      <c r="L21" s="1" t="s">
        <v>74</v>
      </c>
      <c r="M21" s="1" t="s">
        <v>78</v>
      </c>
      <c r="N21" s="1" t="s">
        <v>79</v>
      </c>
      <c r="O21" s="1" t="s">
        <v>74</v>
      </c>
      <c r="P21" s="1" t="s">
        <v>74</v>
      </c>
      <c r="Q21" s="1" t="s">
        <v>74</v>
      </c>
      <c r="R21" s="1" t="s">
        <v>74</v>
      </c>
      <c r="S21" s="1" t="s">
        <v>74</v>
      </c>
      <c r="T21" s="1" t="s">
        <v>489</v>
      </c>
      <c r="U21" s="1" t="s">
        <v>490</v>
      </c>
      <c r="V21" s="1" t="s">
        <v>491</v>
      </c>
      <c r="W21" s="1" t="s">
        <v>492</v>
      </c>
      <c r="X21" s="1" t="s">
        <v>493</v>
      </c>
      <c r="Y21" s="1" t="s">
        <v>494</v>
      </c>
      <c r="Z21" s="1" t="s">
        <v>495</v>
      </c>
      <c r="AA21" s="1" t="s">
        <v>74</v>
      </c>
      <c r="AB21" s="1" t="s">
        <v>74</v>
      </c>
      <c r="AC21" s="1" t="s">
        <v>74</v>
      </c>
      <c r="AD21" s="1" t="s">
        <v>74</v>
      </c>
      <c r="AE21" s="1" t="s">
        <v>74</v>
      </c>
      <c r="AF21" s="1" t="s">
        <v>74</v>
      </c>
      <c r="AG21" s="1">
        <v>27</v>
      </c>
      <c r="AH21" s="1">
        <v>30</v>
      </c>
      <c r="AI21" s="1">
        <v>36</v>
      </c>
      <c r="AJ21" s="1">
        <v>2</v>
      </c>
      <c r="AK21" s="1">
        <v>29</v>
      </c>
      <c r="AL21" s="1" t="s">
        <v>236</v>
      </c>
      <c r="AM21" s="1" t="s">
        <v>237</v>
      </c>
      <c r="AN21" s="1" t="s">
        <v>238</v>
      </c>
      <c r="AO21" s="1" t="s">
        <v>378</v>
      </c>
      <c r="AP21" s="1" t="s">
        <v>74</v>
      </c>
      <c r="AQ21" s="1" t="s">
        <v>74</v>
      </c>
      <c r="AR21" s="1" t="s">
        <v>380</v>
      </c>
      <c r="AS21" s="1" t="s">
        <v>381</v>
      </c>
      <c r="AT21" s="1" t="s">
        <v>74</v>
      </c>
      <c r="AU21" s="1">
        <v>2000</v>
      </c>
      <c r="AV21" s="1">
        <v>219</v>
      </c>
      <c r="AW21" s="1" t="s">
        <v>288</v>
      </c>
      <c r="AX21" s="1" t="s">
        <v>74</v>
      </c>
      <c r="AY21" s="1" t="s">
        <v>74</v>
      </c>
      <c r="AZ21" s="1" t="s">
        <v>74</v>
      </c>
      <c r="BA21" s="1" t="s">
        <v>74</v>
      </c>
      <c r="BB21" s="1">
        <v>273</v>
      </c>
      <c r="BC21" s="1">
        <v>278</v>
      </c>
      <c r="BD21" s="1" t="s">
        <v>74</v>
      </c>
      <c r="BE21" s="1" t="s">
        <v>496</v>
      </c>
      <c r="BF21" s="1" t="str">
        <f>HYPERLINK("http://dx.doi.org/10.1023/A:1004783502067","http://dx.doi.org/10.1023/A:1004783502067")</f>
        <v>http://dx.doi.org/10.1023/A:1004783502067</v>
      </c>
      <c r="BG21" s="1" t="s">
        <v>74</v>
      </c>
      <c r="BH21" s="1" t="s">
        <v>74</v>
      </c>
      <c r="BI21" s="1">
        <v>6</v>
      </c>
      <c r="BJ21" s="1" t="s">
        <v>383</v>
      </c>
      <c r="BK21" s="1" t="s">
        <v>99</v>
      </c>
      <c r="BL21" s="1" t="s">
        <v>384</v>
      </c>
      <c r="BM21" s="1" t="s">
        <v>497</v>
      </c>
      <c r="BN21" s="1" t="s">
        <v>74</v>
      </c>
      <c r="BO21" s="1" t="s">
        <v>74</v>
      </c>
      <c r="BP21" s="1" t="s">
        <v>74</v>
      </c>
      <c r="BQ21" s="1" t="s">
        <v>74</v>
      </c>
      <c r="BR21" s="1" t="s">
        <v>102</v>
      </c>
      <c r="BS21" s="1" t="s">
        <v>498</v>
      </c>
      <c r="BT21" s="1" t="str">
        <f>HYPERLINK("https%3A%2F%2Fwww.webofscience.com%2Fwos%2Fwoscc%2Ffull-record%2FWOS:000086529500028","View Full Record in Web of Science")</f>
        <v>View Full Record in Web of Science</v>
      </c>
    </row>
    <row r="22" spans="1:72" x14ac:dyDescent="0.2">
      <c r="A22" s="1" t="s">
        <v>72</v>
      </c>
      <c r="B22" s="1" t="s">
        <v>499</v>
      </c>
      <c r="C22" s="1" t="s">
        <v>74</v>
      </c>
      <c r="D22" s="1" t="s">
        <v>74</v>
      </c>
      <c r="E22" s="1" t="s">
        <v>74</v>
      </c>
      <c r="F22" s="1" t="s">
        <v>500</v>
      </c>
      <c r="G22" s="1" t="s">
        <v>74</v>
      </c>
      <c r="H22" s="1" t="s">
        <v>74</v>
      </c>
      <c r="I22" s="1" t="s">
        <v>501</v>
      </c>
      <c r="J22" s="1" t="s">
        <v>502</v>
      </c>
      <c r="K22" s="1" t="s">
        <v>74</v>
      </c>
      <c r="L22" s="1" t="s">
        <v>74</v>
      </c>
      <c r="M22" s="1" t="s">
        <v>78</v>
      </c>
      <c r="N22" s="1" t="s">
        <v>79</v>
      </c>
      <c r="O22" s="1" t="s">
        <v>74</v>
      </c>
      <c r="P22" s="1" t="s">
        <v>74</v>
      </c>
      <c r="Q22" s="1" t="s">
        <v>74</v>
      </c>
      <c r="R22" s="1" t="s">
        <v>74</v>
      </c>
      <c r="S22" s="1" t="s">
        <v>74</v>
      </c>
      <c r="T22" s="1" t="s">
        <v>503</v>
      </c>
      <c r="U22" s="1" t="s">
        <v>504</v>
      </c>
      <c r="V22" s="1" t="s">
        <v>505</v>
      </c>
      <c r="W22" s="1" t="s">
        <v>506</v>
      </c>
      <c r="X22" s="1" t="s">
        <v>507</v>
      </c>
      <c r="Y22" s="1" t="s">
        <v>508</v>
      </c>
      <c r="Z22" s="1" t="s">
        <v>509</v>
      </c>
      <c r="AA22" s="1" t="s">
        <v>510</v>
      </c>
      <c r="AB22" s="1" t="s">
        <v>511</v>
      </c>
      <c r="AC22" s="1" t="s">
        <v>74</v>
      </c>
      <c r="AD22" s="1" t="s">
        <v>74</v>
      </c>
      <c r="AE22" s="1" t="s">
        <v>74</v>
      </c>
      <c r="AF22" s="1" t="s">
        <v>74</v>
      </c>
      <c r="AG22" s="1">
        <v>32</v>
      </c>
      <c r="AH22" s="1">
        <v>0</v>
      </c>
      <c r="AI22" s="1">
        <v>0</v>
      </c>
      <c r="AJ22" s="1">
        <v>1</v>
      </c>
      <c r="AK22" s="1">
        <v>8</v>
      </c>
      <c r="AL22" s="1" t="s">
        <v>236</v>
      </c>
      <c r="AM22" s="1" t="s">
        <v>237</v>
      </c>
      <c r="AN22" s="1" t="s">
        <v>238</v>
      </c>
      <c r="AO22" s="1" t="s">
        <v>512</v>
      </c>
      <c r="AP22" s="1" t="s">
        <v>513</v>
      </c>
      <c r="AQ22" s="1" t="s">
        <v>74</v>
      </c>
      <c r="AR22" s="1" t="s">
        <v>514</v>
      </c>
      <c r="AS22" s="1" t="s">
        <v>515</v>
      </c>
      <c r="AT22" s="1" t="s">
        <v>423</v>
      </c>
      <c r="AU22" s="1">
        <v>2023</v>
      </c>
      <c r="AV22" s="1">
        <v>14</v>
      </c>
      <c r="AW22" s="1">
        <v>6</v>
      </c>
      <c r="AX22" s="1" t="s">
        <v>74</v>
      </c>
      <c r="AY22" s="1" t="s">
        <v>74</v>
      </c>
      <c r="AZ22" s="1" t="s">
        <v>74</v>
      </c>
      <c r="BA22" s="1" t="s">
        <v>74</v>
      </c>
      <c r="BB22" s="1">
        <v>1869</v>
      </c>
      <c r="BC22" s="1">
        <v>1878</v>
      </c>
      <c r="BD22" s="1" t="s">
        <v>74</v>
      </c>
      <c r="BE22" s="1" t="s">
        <v>516</v>
      </c>
      <c r="BF22" s="1" t="str">
        <f>HYPERLINK("http://dx.doi.org/10.1007/s12649-022-01990-9","http://dx.doi.org/10.1007/s12649-022-01990-9")</f>
        <v>http://dx.doi.org/10.1007/s12649-022-01990-9</v>
      </c>
      <c r="BG22" s="1" t="s">
        <v>74</v>
      </c>
      <c r="BH22" s="1" t="s">
        <v>517</v>
      </c>
      <c r="BI22" s="1">
        <v>10</v>
      </c>
      <c r="BJ22" s="1" t="s">
        <v>360</v>
      </c>
      <c r="BK22" s="1" t="s">
        <v>99</v>
      </c>
      <c r="BL22" s="1" t="s">
        <v>337</v>
      </c>
      <c r="BM22" s="1" t="s">
        <v>518</v>
      </c>
      <c r="BN22" s="1" t="s">
        <v>74</v>
      </c>
      <c r="BO22" s="1" t="s">
        <v>74</v>
      </c>
      <c r="BP22" s="1" t="s">
        <v>74</v>
      </c>
      <c r="BQ22" s="1" t="s">
        <v>74</v>
      </c>
      <c r="BR22" s="1" t="s">
        <v>102</v>
      </c>
      <c r="BS22" s="1" t="s">
        <v>519</v>
      </c>
      <c r="BT22" s="1" t="str">
        <f>HYPERLINK("https%3A%2F%2Fwww.webofscience.com%2Fwos%2Fwoscc%2Ffull-record%2FWOS:000885210900001","View Full Record in Web of Science")</f>
        <v>View Full Record in Web of Science</v>
      </c>
    </row>
    <row r="23" spans="1:72" x14ac:dyDescent="0.2">
      <c r="A23" s="1" t="s">
        <v>72</v>
      </c>
      <c r="B23" s="1" t="s">
        <v>520</v>
      </c>
      <c r="C23" s="1" t="s">
        <v>74</v>
      </c>
      <c r="D23" s="1" t="s">
        <v>74</v>
      </c>
      <c r="E23" s="1" t="s">
        <v>74</v>
      </c>
      <c r="F23" s="1" t="s">
        <v>521</v>
      </c>
      <c r="G23" s="1" t="s">
        <v>74</v>
      </c>
      <c r="H23" s="1" t="s">
        <v>74</v>
      </c>
      <c r="I23" s="1" t="s">
        <v>522</v>
      </c>
      <c r="J23" s="1" t="s">
        <v>366</v>
      </c>
      <c r="K23" s="1" t="s">
        <v>74</v>
      </c>
      <c r="L23" s="1" t="s">
        <v>74</v>
      </c>
      <c r="M23" s="1" t="s">
        <v>78</v>
      </c>
      <c r="N23" s="1" t="s">
        <v>79</v>
      </c>
      <c r="O23" s="1" t="s">
        <v>74</v>
      </c>
      <c r="P23" s="1" t="s">
        <v>74</v>
      </c>
      <c r="Q23" s="1" t="s">
        <v>74</v>
      </c>
      <c r="R23" s="1" t="s">
        <v>74</v>
      </c>
      <c r="S23" s="1" t="s">
        <v>74</v>
      </c>
      <c r="T23" s="1" t="s">
        <v>523</v>
      </c>
      <c r="U23" s="1" t="s">
        <v>524</v>
      </c>
      <c r="V23" s="1" t="s">
        <v>525</v>
      </c>
      <c r="W23" s="1" t="s">
        <v>526</v>
      </c>
      <c r="X23" s="1" t="s">
        <v>527</v>
      </c>
      <c r="Y23" s="1" t="s">
        <v>528</v>
      </c>
      <c r="Z23" s="1" t="s">
        <v>529</v>
      </c>
      <c r="AA23" s="1" t="s">
        <v>530</v>
      </c>
      <c r="AB23" s="1" t="s">
        <v>531</v>
      </c>
      <c r="AC23" s="1" t="s">
        <v>74</v>
      </c>
      <c r="AD23" s="1" t="s">
        <v>74</v>
      </c>
      <c r="AE23" s="1" t="s">
        <v>74</v>
      </c>
      <c r="AF23" s="1" t="s">
        <v>74</v>
      </c>
      <c r="AG23" s="1">
        <v>77</v>
      </c>
      <c r="AH23" s="1">
        <v>10</v>
      </c>
      <c r="AI23" s="1">
        <v>10</v>
      </c>
      <c r="AJ23" s="1">
        <v>5</v>
      </c>
      <c r="AK23" s="1">
        <v>22</v>
      </c>
      <c r="AL23" s="1" t="s">
        <v>236</v>
      </c>
      <c r="AM23" s="1" t="s">
        <v>237</v>
      </c>
      <c r="AN23" s="1" t="s">
        <v>238</v>
      </c>
      <c r="AO23" s="1" t="s">
        <v>378</v>
      </c>
      <c r="AP23" s="1" t="s">
        <v>379</v>
      </c>
      <c r="AQ23" s="1" t="s">
        <v>74</v>
      </c>
      <c r="AR23" s="1" t="s">
        <v>380</v>
      </c>
      <c r="AS23" s="1" t="s">
        <v>381</v>
      </c>
      <c r="AT23" s="1" t="s">
        <v>532</v>
      </c>
      <c r="AU23" s="1">
        <v>2021</v>
      </c>
      <c r="AV23" s="1">
        <v>460</v>
      </c>
      <c r="AW23" s="1" t="s">
        <v>288</v>
      </c>
      <c r="AX23" s="1" t="s">
        <v>74</v>
      </c>
      <c r="AY23" s="1" t="s">
        <v>74</v>
      </c>
      <c r="AZ23" s="1" t="s">
        <v>74</v>
      </c>
      <c r="BA23" s="1" t="s">
        <v>74</v>
      </c>
      <c r="BB23" s="1">
        <v>263</v>
      </c>
      <c r="BC23" s="1">
        <v>280</v>
      </c>
      <c r="BD23" s="1" t="s">
        <v>74</v>
      </c>
      <c r="BE23" s="1" t="s">
        <v>533</v>
      </c>
      <c r="BF23" s="1" t="str">
        <f>HYPERLINK("http://dx.doi.org/10.1007/s11104-020-04799-4","http://dx.doi.org/10.1007/s11104-020-04799-4")</f>
        <v>http://dx.doi.org/10.1007/s11104-020-04799-4</v>
      </c>
      <c r="BG23" s="1" t="s">
        <v>74</v>
      </c>
      <c r="BH23" s="1" t="s">
        <v>534</v>
      </c>
      <c r="BI23" s="1">
        <v>18</v>
      </c>
      <c r="BJ23" s="1" t="s">
        <v>383</v>
      </c>
      <c r="BK23" s="1" t="s">
        <v>99</v>
      </c>
      <c r="BL23" s="1" t="s">
        <v>384</v>
      </c>
      <c r="BM23" s="1" t="s">
        <v>535</v>
      </c>
      <c r="BN23" s="1" t="s">
        <v>74</v>
      </c>
      <c r="BO23" s="1" t="s">
        <v>74</v>
      </c>
      <c r="BP23" s="1" t="s">
        <v>74</v>
      </c>
      <c r="BQ23" s="1" t="s">
        <v>74</v>
      </c>
      <c r="BR23" s="1" t="s">
        <v>102</v>
      </c>
      <c r="BS23" s="1" t="s">
        <v>536</v>
      </c>
      <c r="BT23" s="1" t="str">
        <f>HYPERLINK("https%3A%2F%2Fwww.webofscience.com%2Fwos%2Fwoscc%2Ffull-record%2FWOS:000607330400002","View Full Record in Web of Science")</f>
        <v>View Full Record in Web of Science</v>
      </c>
    </row>
    <row r="24" spans="1:72" x14ac:dyDescent="0.2">
      <c r="A24" s="1" t="s">
        <v>72</v>
      </c>
      <c r="B24" s="1" t="s">
        <v>537</v>
      </c>
      <c r="C24" s="1" t="s">
        <v>74</v>
      </c>
      <c r="D24" s="1" t="s">
        <v>74</v>
      </c>
      <c r="E24" s="1" t="s">
        <v>74</v>
      </c>
      <c r="F24" s="1" t="s">
        <v>537</v>
      </c>
      <c r="G24" s="1" t="s">
        <v>74</v>
      </c>
      <c r="H24" s="1" t="s">
        <v>74</v>
      </c>
      <c r="I24" s="1" t="s">
        <v>538</v>
      </c>
      <c r="J24" s="1" t="s">
        <v>539</v>
      </c>
      <c r="K24" s="1" t="s">
        <v>74</v>
      </c>
      <c r="L24" s="1" t="s">
        <v>74</v>
      </c>
      <c r="M24" s="1" t="s">
        <v>78</v>
      </c>
      <c r="N24" s="1" t="s">
        <v>79</v>
      </c>
      <c r="O24" s="1" t="s">
        <v>74</v>
      </c>
      <c r="P24" s="1" t="s">
        <v>74</v>
      </c>
      <c r="Q24" s="1" t="s">
        <v>74</v>
      </c>
      <c r="R24" s="1" t="s">
        <v>74</v>
      </c>
      <c r="S24" s="1" t="s">
        <v>74</v>
      </c>
      <c r="T24" s="1" t="s">
        <v>540</v>
      </c>
      <c r="U24" s="1" t="s">
        <v>541</v>
      </c>
      <c r="V24" s="1" t="s">
        <v>542</v>
      </c>
      <c r="W24" s="1" t="s">
        <v>543</v>
      </c>
      <c r="X24" s="1" t="s">
        <v>544</v>
      </c>
      <c r="Y24" s="1" t="s">
        <v>545</v>
      </c>
      <c r="Z24" s="1" t="s">
        <v>74</v>
      </c>
      <c r="AA24" s="1" t="s">
        <v>546</v>
      </c>
      <c r="AB24" s="1" t="s">
        <v>547</v>
      </c>
      <c r="AC24" s="1" t="s">
        <v>74</v>
      </c>
      <c r="AD24" s="1" t="s">
        <v>74</v>
      </c>
      <c r="AE24" s="1" t="s">
        <v>74</v>
      </c>
      <c r="AF24" s="1" t="s">
        <v>74</v>
      </c>
      <c r="AG24" s="1">
        <v>16</v>
      </c>
      <c r="AH24" s="1">
        <v>4</v>
      </c>
      <c r="AI24" s="1">
        <v>4</v>
      </c>
      <c r="AJ24" s="1">
        <v>1</v>
      </c>
      <c r="AK24" s="1">
        <v>1</v>
      </c>
      <c r="AL24" s="1" t="s">
        <v>548</v>
      </c>
      <c r="AM24" s="1" t="s">
        <v>549</v>
      </c>
      <c r="AN24" s="1" t="s">
        <v>550</v>
      </c>
      <c r="AO24" s="1" t="s">
        <v>551</v>
      </c>
      <c r="AP24" s="1" t="s">
        <v>74</v>
      </c>
      <c r="AQ24" s="1" t="s">
        <v>74</v>
      </c>
      <c r="AR24" s="1" t="s">
        <v>552</v>
      </c>
      <c r="AS24" s="1" t="s">
        <v>553</v>
      </c>
      <c r="AT24" s="1" t="s">
        <v>423</v>
      </c>
      <c r="AU24" s="1">
        <v>1998</v>
      </c>
      <c r="AV24" s="1">
        <v>161</v>
      </c>
      <c r="AW24" s="1">
        <v>3</v>
      </c>
      <c r="AX24" s="1" t="s">
        <v>74</v>
      </c>
      <c r="AY24" s="1" t="s">
        <v>74</v>
      </c>
      <c r="AZ24" s="1" t="s">
        <v>74</v>
      </c>
      <c r="BA24" s="1" t="s">
        <v>74</v>
      </c>
      <c r="BB24" s="1">
        <v>249</v>
      </c>
      <c r="BC24" s="1">
        <v>254</v>
      </c>
      <c r="BD24" s="1" t="s">
        <v>74</v>
      </c>
      <c r="BE24" s="1" t="s">
        <v>554</v>
      </c>
      <c r="BF24" s="1" t="str">
        <f>HYPERLINK("http://dx.doi.org/10.1002/jpln.1998.3581610311","http://dx.doi.org/10.1002/jpln.1998.3581610311")</f>
        <v>http://dx.doi.org/10.1002/jpln.1998.3581610311</v>
      </c>
      <c r="BG24" s="1" t="s">
        <v>74</v>
      </c>
      <c r="BH24" s="1" t="s">
        <v>74</v>
      </c>
      <c r="BI24" s="1">
        <v>6</v>
      </c>
      <c r="BJ24" s="1" t="s">
        <v>383</v>
      </c>
      <c r="BK24" s="1" t="s">
        <v>99</v>
      </c>
      <c r="BL24" s="1" t="s">
        <v>384</v>
      </c>
      <c r="BM24" s="1" t="s">
        <v>555</v>
      </c>
      <c r="BN24" s="1" t="s">
        <v>74</v>
      </c>
      <c r="BO24" s="1" t="s">
        <v>74</v>
      </c>
      <c r="BP24" s="1" t="s">
        <v>74</v>
      </c>
      <c r="BQ24" s="1" t="s">
        <v>74</v>
      </c>
      <c r="BR24" s="1" t="s">
        <v>102</v>
      </c>
      <c r="BS24" s="1" t="s">
        <v>556</v>
      </c>
      <c r="BT24" s="1" t="str">
        <f>HYPERLINK("https%3A%2F%2Fwww.webofscience.com%2Fwos%2Fwoscc%2Ffull-record%2FWOS:000074373900010","View Full Record in Web of Science")</f>
        <v>View Full Record in Web of Science</v>
      </c>
    </row>
    <row r="25" spans="1:72" x14ac:dyDescent="0.2">
      <c r="A25" s="1" t="s">
        <v>72</v>
      </c>
      <c r="B25" s="1" t="s">
        <v>557</v>
      </c>
      <c r="C25" s="1" t="s">
        <v>74</v>
      </c>
      <c r="D25" s="1" t="s">
        <v>74</v>
      </c>
      <c r="E25" s="1" t="s">
        <v>74</v>
      </c>
      <c r="F25" s="1" t="s">
        <v>558</v>
      </c>
      <c r="G25" s="1" t="s">
        <v>74</v>
      </c>
      <c r="H25" s="1" t="s">
        <v>74</v>
      </c>
      <c r="I25" s="1" t="s">
        <v>559</v>
      </c>
      <c r="J25" s="1" t="s">
        <v>129</v>
      </c>
      <c r="K25" s="1" t="s">
        <v>74</v>
      </c>
      <c r="L25" s="1" t="s">
        <v>74</v>
      </c>
      <c r="M25" s="1" t="s">
        <v>78</v>
      </c>
      <c r="N25" s="1" t="s">
        <v>79</v>
      </c>
      <c r="O25" s="1" t="s">
        <v>74</v>
      </c>
      <c r="P25" s="1" t="s">
        <v>74</v>
      </c>
      <c r="Q25" s="1" t="s">
        <v>74</v>
      </c>
      <c r="R25" s="1" t="s">
        <v>74</v>
      </c>
      <c r="S25" s="1" t="s">
        <v>74</v>
      </c>
      <c r="T25" s="1" t="s">
        <v>560</v>
      </c>
      <c r="U25" s="1" t="s">
        <v>561</v>
      </c>
      <c r="V25" s="1" t="s">
        <v>562</v>
      </c>
      <c r="W25" s="1" t="s">
        <v>563</v>
      </c>
      <c r="X25" s="1" t="s">
        <v>564</v>
      </c>
      <c r="Y25" s="1" t="s">
        <v>565</v>
      </c>
      <c r="Z25" s="1" t="s">
        <v>566</v>
      </c>
      <c r="AA25" s="1" t="s">
        <v>567</v>
      </c>
      <c r="AB25" s="1" t="s">
        <v>568</v>
      </c>
      <c r="AC25" s="1" t="s">
        <v>569</v>
      </c>
      <c r="AD25" s="1" t="s">
        <v>570</v>
      </c>
      <c r="AE25" s="1" t="s">
        <v>571</v>
      </c>
      <c r="AF25" s="1" t="s">
        <v>74</v>
      </c>
      <c r="AG25" s="1">
        <v>70</v>
      </c>
      <c r="AH25" s="1">
        <v>60</v>
      </c>
      <c r="AI25" s="1">
        <v>69</v>
      </c>
      <c r="AJ25" s="1">
        <v>13</v>
      </c>
      <c r="AK25" s="1">
        <v>139</v>
      </c>
      <c r="AL25" s="1" t="s">
        <v>139</v>
      </c>
      <c r="AM25" s="1" t="s">
        <v>140</v>
      </c>
      <c r="AN25" s="1" t="s">
        <v>141</v>
      </c>
      <c r="AO25" s="1" t="s">
        <v>142</v>
      </c>
      <c r="AP25" s="1" t="s">
        <v>74</v>
      </c>
      <c r="AQ25" s="1" t="s">
        <v>74</v>
      </c>
      <c r="AR25" s="1" t="s">
        <v>144</v>
      </c>
      <c r="AS25" s="1" t="s">
        <v>145</v>
      </c>
      <c r="AT25" s="1" t="s">
        <v>572</v>
      </c>
      <c r="AU25" s="1">
        <v>2017</v>
      </c>
      <c r="AV25" s="1">
        <v>115</v>
      </c>
      <c r="AW25" s="1" t="s">
        <v>74</v>
      </c>
      <c r="AX25" s="1" t="s">
        <v>74</v>
      </c>
      <c r="AY25" s="1" t="s">
        <v>74</v>
      </c>
      <c r="AZ25" s="1" t="s">
        <v>74</v>
      </c>
      <c r="BA25" s="1" t="s">
        <v>74</v>
      </c>
      <c r="BB25" s="1">
        <v>221</v>
      </c>
      <c r="BC25" s="1">
        <v>232</v>
      </c>
      <c r="BD25" s="1" t="s">
        <v>74</v>
      </c>
      <c r="BE25" s="1" t="s">
        <v>573</v>
      </c>
      <c r="BF25" s="1" t="str">
        <f>HYPERLINK("http://dx.doi.org/10.1016/j.soilbio.2017.08.029","http://dx.doi.org/10.1016/j.soilbio.2017.08.029")</f>
        <v>http://dx.doi.org/10.1016/j.soilbio.2017.08.029</v>
      </c>
      <c r="BG25" s="1" t="s">
        <v>74</v>
      </c>
      <c r="BH25" s="1" t="s">
        <v>74</v>
      </c>
      <c r="BI25" s="1">
        <v>12</v>
      </c>
      <c r="BJ25" s="1" t="s">
        <v>149</v>
      </c>
      <c r="BK25" s="1" t="s">
        <v>99</v>
      </c>
      <c r="BL25" s="1" t="s">
        <v>150</v>
      </c>
      <c r="BM25" s="1" t="s">
        <v>574</v>
      </c>
      <c r="BN25" s="1" t="s">
        <v>74</v>
      </c>
      <c r="BO25" s="1" t="s">
        <v>193</v>
      </c>
      <c r="BP25" s="1" t="s">
        <v>74</v>
      </c>
      <c r="BQ25" s="1" t="s">
        <v>74</v>
      </c>
      <c r="BR25" s="1" t="s">
        <v>102</v>
      </c>
      <c r="BS25" s="1" t="s">
        <v>575</v>
      </c>
      <c r="BT25" s="1" t="str">
        <f>HYPERLINK("https%3A%2F%2Fwww.webofscience.com%2Fwos%2Fwoscc%2Ffull-record%2FWOS:000414880000025","View Full Record in Web of Science")</f>
        <v>View Full Record in Web of Science</v>
      </c>
    </row>
    <row r="26" spans="1:72" x14ac:dyDescent="0.2">
      <c r="A26" s="1" t="s">
        <v>72</v>
      </c>
      <c r="B26" s="1" t="s">
        <v>576</v>
      </c>
      <c r="C26" s="1" t="s">
        <v>74</v>
      </c>
      <c r="D26" s="1" t="s">
        <v>74</v>
      </c>
      <c r="E26" s="1" t="s">
        <v>74</v>
      </c>
      <c r="F26" s="1" t="s">
        <v>577</v>
      </c>
      <c r="G26" s="1" t="s">
        <v>74</v>
      </c>
      <c r="H26" s="1" t="s">
        <v>74</v>
      </c>
      <c r="I26" s="1" t="s">
        <v>578</v>
      </c>
      <c r="J26" s="1" t="s">
        <v>579</v>
      </c>
      <c r="K26" s="1" t="s">
        <v>74</v>
      </c>
      <c r="L26" s="1" t="s">
        <v>74</v>
      </c>
      <c r="M26" s="1" t="s">
        <v>78</v>
      </c>
      <c r="N26" s="1" t="s">
        <v>79</v>
      </c>
      <c r="O26" s="1" t="s">
        <v>74</v>
      </c>
      <c r="P26" s="1" t="s">
        <v>74</v>
      </c>
      <c r="Q26" s="1" t="s">
        <v>74</v>
      </c>
      <c r="R26" s="1" t="s">
        <v>74</v>
      </c>
      <c r="S26" s="1" t="s">
        <v>74</v>
      </c>
      <c r="T26" s="1" t="s">
        <v>580</v>
      </c>
      <c r="U26" s="1" t="s">
        <v>581</v>
      </c>
      <c r="V26" s="1" t="s">
        <v>582</v>
      </c>
      <c r="W26" s="1" t="s">
        <v>583</v>
      </c>
      <c r="X26" s="1" t="s">
        <v>584</v>
      </c>
      <c r="Y26" s="1" t="s">
        <v>585</v>
      </c>
      <c r="Z26" s="1" t="s">
        <v>586</v>
      </c>
      <c r="AA26" s="1" t="s">
        <v>587</v>
      </c>
      <c r="AB26" s="1" t="s">
        <v>588</v>
      </c>
      <c r="AC26" s="1" t="s">
        <v>589</v>
      </c>
      <c r="AD26" s="1" t="s">
        <v>589</v>
      </c>
      <c r="AE26" s="1" t="s">
        <v>590</v>
      </c>
      <c r="AF26" s="1" t="s">
        <v>74</v>
      </c>
      <c r="AG26" s="1">
        <v>76</v>
      </c>
      <c r="AH26" s="1">
        <v>6</v>
      </c>
      <c r="AI26" s="1">
        <v>6</v>
      </c>
      <c r="AJ26" s="1">
        <v>9</v>
      </c>
      <c r="AK26" s="1">
        <v>26</v>
      </c>
      <c r="AL26" s="1" t="s">
        <v>591</v>
      </c>
      <c r="AM26" s="1" t="s">
        <v>592</v>
      </c>
      <c r="AN26" s="1" t="s">
        <v>593</v>
      </c>
      <c r="AO26" s="1" t="s">
        <v>594</v>
      </c>
      <c r="AP26" s="1" t="s">
        <v>595</v>
      </c>
      <c r="AQ26" s="1" t="s">
        <v>74</v>
      </c>
      <c r="AR26" s="1" t="s">
        <v>596</v>
      </c>
      <c r="AS26" s="1" t="s">
        <v>597</v>
      </c>
      <c r="AT26" s="1" t="s">
        <v>121</v>
      </c>
      <c r="AU26" s="1">
        <v>2022</v>
      </c>
      <c r="AV26" s="1">
        <v>236</v>
      </c>
      <c r="AW26" s="1">
        <v>2</v>
      </c>
      <c r="AX26" s="1" t="s">
        <v>74</v>
      </c>
      <c r="AY26" s="1" t="s">
        <v>74</v>
      </c>
      <c r="AZ26" s="1" t="s">
        <v>74</v>
      </c>
      <c r="BA26" s="1" t="s">
        <v>74</v>
      </c>
      <c r="BB26" s="1">
        <v>399</v>
      </c>
      <c r="BC26" s="1">
        <v>412</v>
      </c>
      <c r="BD26" s="1" t="s">
        <v>74</v>
      </c>
      <c r="BE26" s="1" t="s">
        <v>598</v>
      </c>
      <c r="BF26" s="1" t="str">
        <f>HYPERLINK("http://dx.doi.org/10.1111/nph.18391","http://dx.doi.org/10.1111/nph.18391")</f>
        <v>http://dx.doi.org/10.1111/nph.18391</v>
      </c>
      <c r="BG26" s="1" t="s">
        <v>74</v>
      </c>
      <c r="BH26" s="1" t="s">
        <v>599</v>
      </c>
      <c r="BI26" s="1">
        <v>14</v>
      </c>
      <c r="BJ26" s="1" t="s">
        <v>123</v>
      </c>
      <c r="BK26" s="1" t="s">
        <v>99</v>
      </c>
      <c r="BL26" s="1" t="s">
        <v>123</v>
      </c>
      <c r="BM26" s="1" t="s">
        <v>600</v>
      </c>
      <c r="BN26" s="1">
        <v>35852010</v>
      </c>
      <c r="BO26" s="1" t="s">
        <v>601</v>
      </c>
      <c r="BP26" s="1" t="s">
        <v>74</v>
      </c>
      <c r="BQ26" s="1" t="s">
        <v>74</v>
      </c>
      <c r="BR26" s="1" t="s">
        <v>102</v>
      </c>
      <c r="BS26" s="1" t="s">
        <v>602</v>
      </c>
      <c r="BT26" s="1" t="str">
        <f>HYPERLINK("https%3A%2F%2Fwww.webofscience.com%2Fwos%2Fwoscc%2Ffull-record%2FWOS:000837964600001","View Full Record in Web of Science")</f>
        <v>View Full Record in Web of Science</v>
      </c>
    </row>
    <row r="27" spans="1:72" x14ac:dyDescent="0.2">
      <c r="A27" s="1" t="s">
        <v>72</v>
      </c>
      <c r="B27" s="1" t="s">
        <v>603</v>
      </c>
      <c r="C27" s="1" t="s">
        <v>74</v>
      </c>
      <c r="D27" s="1" t="s">
        <v>74</v>
      </c>
      <c r="E27" s="1" t="s">
        <v>74</v>
      </c>
      <c r="F27" s="1" t="s">
        <v>603</v>
      </c>
      <c r="G27" s="1" t="s">
        <v>74</v>
      </c>
      <c r="H27" s="1" t="s">
        <v>74</v>
      </c>
      <c r="I27" s="1" t="s">
        <v>604</v>
      </c>
      <c r="J27" s="1" t="s">
        <v>366</v>
      </c>
      <c r="K27" s="1" t="s">
        <v>74</v>
      </c>
      <c r="L27" s="1" t="s">
        <v>74</v>
      </c>
      <c r="M27" s="1" t="s">
        <v>78</v>
      </c>
      <c r="N27" s="1" t="s">
        <v>79</v>
      </c>
      <c r="O27" s="1" t="s">
        <v>74</v>
      </c>
      <c r="P27" s="1" t="s">
        <v>74</v>
      </c>
      <c r="Q27" s="1" t="s">
        <v>74</v>
      </c>
      <c r="R27" s="1" t="s">
        <v>74</v>
      </c>
      <c r="S27" s="1" t="s">
        <v>74</v>
      </c>
      <c r="T27" s="1" t="s">
        <v>605</v>
      </c>
      <c r="U27" s="1" t="s">
        <v>606</v>
      </c>
      <c r="V27" s="1" t="s">
        <v>607</v>
      </c>
      <c r="W27" s="1" t="s">
        <v>608</v>
      </c>
      <c r="X27" s="1" t="s">
        <v>609</v>
      </c>
      <c r="Y27" s="1" t="s">
        <v>610</v>
      </c>
      <c r="Z27" s="1" t="s">
        <v>611</v>
      </c>
      <c r="AA27" s="1" t="s">
        <v>74</v>
      </c>
      <c r="AB27" s="1" t="s">
        <v>74</v>
      </c>
      <c r="AC27" s="1" t="s">
        <v>74</v>
      </c>
      <c r="AD27" s="1" t="s">
        <v>74</v>
      </c>
      <c r="AE27" s="1" t="s">
        <v>74</v>
      </c>
      <c r="AF27" s="1" t="s">
        <v>74</v>
      </c>
      <c r="AG27" s="1">
        <v>23</v>
      </c>
      <c r="AH27" s="1">
        <v>6</v>
      </c>
      <c r="AI27" s="1">
        <v>6</v>
      </c>
      <c r="AJ27" s="1">
        <v>3</v>
      </c>
      <c r="AK27" s="1">
        <v>17</v>
      </c>
      <c r="AL27" s="1" t="s">
        <v>236</v>
      </c>
      <c r="AM27" s="1" t="s">
        <v>237</v>
      </c>
      <c r="AN27" s="1" t="s">
        <v>238</v>
      </c>
      <c r="AO27" s="1" t="s">
        <v>378</v>
      </c>
      <c r="AP27" s="1" t="s">
        <v>74</v>
      </c>
      <c r="AQ27" s="1" t="s">
        <v>74</v>
      </c>
      <c r="AR27" s="1" t="s">
        <v>380</v>
      </c>
      <c r="AS27" s="1" t="s">
        <v>381</v>
      </c>
      <c r="AT27" s="1" t="s">
        <v>532</v>
      </c>
      <c r="AU27" s="1">
        <v>2005</v>
      </c>
      <c r="AV27" s="1">
        <v>270</v>
      </c>
      <c r="AW27" s="1" t="s">
        <v>288</v>
      </c>
      <c r="AX27" s="1" t="s">
        <v>74</v>
      </c>
      <c r="AY27" s="1" t="s">
        <v>74</v>
      </c>
      <c r="AZ27" s="1" t="s">
        <v>74</v>
      </c>
      <c r="BA27" s="1" t="s">
        <v>74</v>
      </c>
      <c r="BB27" s="1">
        <v>113</v>
      </c>
      <c r="BC27" s="1">
        <v>122</v>
      </c>
      <c r="BD27" s="1" t="s">
        <v>74</v>
      </c>
      <c r="BE27" s="1" t="s">
        <v>612</v>
      </c>
      <c r="BF27" s="1" t="str">
        <f>HYPERLINK("http://dx.doi.org/10.1007/s11104-004-1309-x","http://dx.doi.org/10.1007/s11104-004-1309-x")</f>
        <v>http://dx.doi.org/10.1007/s11104-004-1309-x</v>
      </c>
      <c r="BG27" s="1" t="s">
        <v>74</v>
      </c>
      <c r="BH27" s="1" t="s">
        <v>74</v>
      </c>
      <c r="BI27" s="1">
        <v>10</v>
      </c>
      <c r="BJ27" s="1" t="s">
        <v>383</v>
      </c>
      <c r="BK27" s="1" t="s">
        <v>99</v>
      </c>
      <c r="BL27" s="1" t="s">
        <v>384</v>
      </c>
      <c r="BM27" s="1" t="s">
        <v>613</v>
      </c>
      <c r="BN27" s="1" t="s">
        <v>74</v>
      </c>
      <c r="BO27" s="1" t="s">
        <v>74</v>
      </c>
      <c r="BP27" s="1" t="s">
        <v>74</v>
      </c>
      <c r="BQ27" s="1" t="s">
        <v>74</v>
      </c>
      <c r="BR27" s="1" t="s">
        <v>102</v>
      </c>
      <c r="BS27" s="1" t="s">
        <v>614</v>
      </c>
      <c r="BT27" s="1" t="str">
        <f>HYPERLINK("https%3A%2F%2Fwww.webofscience.com%2Fwos%2Fwoscc%2Ffull-record%2FWOS:000230397000011","View Full Record in Web of Science")</f>
        <v>View Full Record in Web of Science</v>
      </c>
    </row>
    <row r="28" spans="1:72" x14ac:dyDescent="0.2">
      <c r="A28" s="1" t="s">
        <v>72</v>
      </c>
      <c r="B28" s="1" t="s">
        <v>615</v>
      </c>
      <c r="C28" s="1" t="s">
        <v>74</v>
      </c>
      <c r="D28" s="1" t="s">
        <v>74</v>
      </c>
      <c r="E28" s="1" t="s">
        <v>74</v>
      </c>
      <c r="F28" s="1" t="s">
        <v>616</v>
      </c>
      <c r="G28" s="1" t="s">
        <v>74</v>
      </c>
      <c r="H28" s="1" t="s">
        <v>74</v>
      </c>
      <c r="I28" s="1" t="s">
        <v>617</v>
      </c>
      <c r="J28" s="1" t="s">
        <v>366</v>
      </c>
      <c r="K28" s="1" t="s">
        <v>74</v>
      </c>
      <c r="L28" s="1" t="s">
        <v>74</v>
      </c>
      <c r="M28" s="1" t="s">
        <v>78</v>
      </c>
      <c r="N28" s="1" t="s">
        <v>222</v>
      </c>
      <c r="O28" s="1" t="s">
        <v>618</v>
      </c>
      <c r="P28" s="1" t="s">
        <v>619</v>
      </c>
      <c r="Q28" s="1" t="s">
        <v>620</v>
      </c>
      <c r="R28" s="1" t="s">
        <v>74</v>
      </c>
      <c r="S28" s="1" t="s">
        <v>74</v>
      </c>
      <c r="T28" s="1" t="s">
        <v>621</v>
      </c>
      <c r="U28" s="1" t="s">
        <v>622</v>
      </c>
      <c r="V28" s="1" t="s">
        <v>623</v>
      </c>
      <c r="W28" s="1" t="s">
        <v>624</v>
      </c>
      <c r="X28" s="1" t="s">
        <v>625</v>
      </c>
      <c r="Y28" s="1" t="s">
        <v>626</v>
      </c>
      <c r="Z28" s="1" t="s">
        <v>586</v>
      </c>
      <c r="AA28" s="1" t="s">
        <v>627</v>
      </c>
      <c r="AB28" s="1" t="s">
        <v>628</v>
      </c>
      <c r="AC28" s="1" t="s">
        <v>629</v>
      </c>
      <c r="AD28" s="1" t="s">
        <v>629</v>
      </c>
      <c r="AE28" s="1" t="s">
        <v>630</v>
      </c>
      <c r="AF28" s="1" t="s">
        <v>74</v>
      </c>
      <c r="AG28" s="1">
        <v>84</v>
      </c>
      <c r="AH28" s="1">
        <v>22</v>
      </c>
      <c r="AI28" s="1">
        <v>24</v>
      </c>
      <c r="AJ28" s="1">
        <v>0</v>
      </c>
      <c r="AK28" s="1">
        <v>33</v>
      </c>
      <c r="AL28" s="1" t="s">
        <v>236</v>
      </c>
      <c r="AM28" s="1" t="s">
        <v>237</v>
      </c>
      <c r="AN28" s="1" t="s">
        <v>238</v>
      </c>
      <c r="AO28" s="1" t="s">
        <v>378</v>
      </c>
      <c r="AP28" s="1" t="s">
        <v>379</v>
      </c>
      <c r="AQ28" s="1" t="s">
        <v>74</v>
      </c>
      <c r="AR28" s="1" t="s">
        <v>380</v>
      </c>
      <c r="AS28" s="1" t="s">
        <v>381</v>
      </c>
      <c r="AT28" s="1" t="s">
        <v>190</v>
      </c>
      <c r="AU28" s="1">
        <v>2017</v>
      </c>
      <c r="AV28" s="1">
        <v>411</v>
      </c>
      <c r="AW28" s="1" t="s">
        <v>288</v>
      </c>
      <c r="AX28" s="1" t="s">
        <v>74</v>
      </c>
      <c r="AY28" s="1" t="s">
        <v>74</v>
      </c>
      <c r="AZ28" s="1" t="s">
        <v>74</v>
      </c>
      <c r="BA28" s="1" t="s">
        <v>74</v>
      </c>
      <c r="BB28" s="1">
        <v>377</v>
      </c>
      <c r="BC28" s="1">
        <v>394</v>
      </c>
      <c r="BD28" s="1" t="s">
        <v>74</v>
      </c>
      <c r="BE28" s="1" t="s">
        <v>631</v>
      </c>
      <c r="BF28" s="1" t="str">
        <f>HYPERLINK("http://dx.doi.org/10.1007/s11104-016-3039-2","http://dx.doi.org/10.1007/s11104-016-3039-2")</f>
        <v>http://dx.doi.org/10.1007/s11104-016-3039-2</v>
      </c>
      <c r="BG28" s="1" t="s">
        <v>74</v>
      </c>
      <c r="BH28" s="1" t="s">
        <v>74</v>
      </c>
      <c r="BI28" s="1">
        <v>18</v>
      </c>
      <c r="BJ28" s="1" t="s">
        <v>383</v>
      </c>
      <c r="BK28" s="1" t="s">
        <v>245</v>
      </c>
      <c r="BL28" s="1" t="s">
        <v>384</v>
      </c>
      <c r="BM28" s="1" t="s">
        <v>632</v>
      </c>
      <c r="BN28" s="1" t="s">
        <v>74</v>
      </c>
      <c r="BO28" s="1" t="s">
        <v>193</v>
      </c>
      <c r="BP28" s="1" t="s">
        <v>74</v>
      </c>
      <c r="BQ28" s="1" t="s">
        <v>74</v>
      </c>
      <c r="BR28" s="1" t="s">
        <v>102</v>
      </c>
      <c r="BS28" s="1" t="s">
        <v>633</v>
      </c>
      <c r="BT28" s="1" t="str">
        <f>HYPERLINK("https%3A%2F%2Fwww.webofscience.com%2Fwos%2Fwoscc%2Ffull-record%2FWOS:000394142900027","View Full Record in Web of Science")</f>
        <v>View Full Record in Web of Science</v>
      </c>
    </row>
    <row r="29" spans="1:72" x14ac:dyDescent="0.2">
      <c r="A29" s="1" t="s">
        <v>72</v>
      </c>
      <c r="B29" s="1" t="s">
        <v>634</v>
      </c>
      <c r="C29" s="1" t="s">
        <v>74</v>
      </c>
      <c r="D29" s="1" t="s">
        <v>74</v>
      </c>
      <c r="E29" s="1" t="s">
        <v>74</v>
      </c>
      <c r="F29" s="1" t="s">
        <v>635</v>
      </c>
      <c r="G29" s="1" t="s">
        <v>74</v>
      </c>
      <c r="H29" s="1" t="s">
        <v>74</v>
      </c>
      <c r="I29" s="1" t="s">
        <v>636</v>
      </c>
      <c r="J29" s="1" t="s">
        <v>366</v>
      </c>
      <c r="K29" s="1" t="s">
        <v>74</v>
      </c>
      <c r="L29" s="1" t="s">
        <v>74</v>
      </c>
      <c r="M29" s="1" t="s">
        <v>78</v>
      </c>
      <c r="N29" s="1" t="s">
        <v>79</v>
      </c>
      <c r="O29" s="1" t="s">
        <v>74</v>
      </c>
      <c r="P29" s="1" t="s">
        <v>74</v>
      </c>
      <c r="Q29" s="1" t="s">
        <v>74</v>
      </c>
      <c r="R29" s="1" t="s">
        <v>74</v>
      </c>
      <c r="S29" s="1" t="s">
        <v>74</v>
      </c>
      <c r="T29" s="1" t="s">
        <v>637</v>
      </c>
      <c r="U29" s="1" t="s">
        <v>638</v>
      </c>
      <c r="V29" s="1" t="s">
        <v>639</v>
      </c>
      <c r="W29" s="1" t="s">
        <v>640</v>
      </c>
      <c r="X29" s="1" t="s">
        <v>641</v>
      </c>
      <c r="Y29" s="1" t="s">
        <v>642</v>
      </c>
      <c r="Z29" s="1" t="s">
        <v>643</v>
      </c>
      <c r="AA29" s="1" t="s">
        <v>644</v>
      </c>
      <c r="AB29" s="1" t="s">
        <v>645</v>
      </c>
      <c r="AC29" s="1" t="s">
        <v>646</v>
      </c>
      <c r="AD29" s="1" t="s">
        <v>647</v>
      </c>
      <c r="AE29" s="1" t="s">
        <v>648</v>
      </c>
      <c r="AF29" s="1" t="s">
        <v>74</v>
      </c>
      <c r="AG29" s="1">
        <v>131</v>
      </c>
      <c r="AH29" s="1">
        <v>12</v>
      </c>
      <c r="AI29" s="1">
        <v>12</v>
      </c>
      <c r="AJ29" s="1">
        <v>2</v>
      </c>
      <c r="AK29" s="1">
        <v>45</v>
      </c>
      <c r="AL29" s="1" t="s">
        <v>236</v>
      </c>
      <c r="AM29" s="1" t="s">
        <v>237</v>
      </c>
      <c r="AN29" s="1" t="s">
        <v>238</v>
      </c>
      <c r="AO29" s="1" t="s">
        <v>378</v>
      </c>
      <c r="AP29" s="1" t="s">
        <v>379</v>
      </c>
      <c r="AQ29" s="1" t="s">
        <v>74</v>
      </c>
      <c r="AR29" s="1" t="s">
        <v>380</v>
      </c>
      <c r="AS29" s="1" t="s">
        <v>381</v>
      </c>
      <c r="AT29" s="1" t="s">
        <v>146</v>
      </c>
      <c r="AU29" s="1">
        <v>2018</v>
      </c>
      <c r="AV29" s="1">
        <v>422</v>
      </c>
      <c r="AW29" s="1" t="s">
        <v>288</v>
      </c>
      <c r="AX29" s="1" t="s">
        <v>74</v>
      </c>
      <c r="AY29" s="1" t="s">
        <v>74</v>
      </c>
      <c r="AZ29" s="1" t="s">
        <v>147</v>
      </c>
      <c r="BA29" s="1" t="s">
        <v>74</v>
      </c>
      <c r="BB29" s="1">
        <v>495</v>
      </c>
      <c r="BC29" s="1">
        <v>514</v>
      </c>
      <c r="BD29" s="1" t="s">
        <v>74</v>
      </c>
      <c r="BE29" s="1" t="s">
        <v>649</v>
      </c>
      <c r="BF29" s="1" t="str">
        <f>HYPERLINK("http://dx.doi.org/10.1007/s11104-017-3419-2","http://dx.doi.org/10.1007/s11104-017-3419-2")</f>
        <v>http://dx.doi.org/10.1007/s11104-017-3419-2</v>
      </c>
      <c r="BG29" s="1" t="s">
        <v>74</v>
      </c>
      <c r="BH29" s="1" t="s">
        <v>74</v>
      </c>
      <c r="BI29" s="1">
        <v>20</v>
      </c>
      <c r="BJ29" s="1" t="s">
        <v>383</v>
      </c>
      <c r="BK29" s="1" t="s">
        <v>99</v>
      </c>
      <c r="BL29" s="1" t="s">
        <v>384</v>
      </c>
      <c r="BM29" s="1" t="s">
        <v>650</v>
      </c>
      <c r="BN29" s="1" t="s">
        <v>74</v>
      </c>
      <c r="BO29" s="1" t="s">
        <v>386</v>
      </c>
      <c r="BP29" s="1" t="s">
        <v>74</v>
      </c>
      <c r="BQ29" s="1" t="s">
        <v>74</v>
      </c>
      <c r="BR29" s="1" t="s">
        <v>102</v>
      </c>
      <c r="BS29" s="1" t="s">
        <v>651</v>
      </c>
      <c r="BT29" s="1" t="str">
        <f>HYPERLINK("https%3A%2F%2Fwww.webofscience.com%2Fwos%2Fwoscc%2Ffull-record%2FWOS:000424260800033","View Full Record in Web of Science")</f>
        <v>View Full Record in Web of Science</v>
      </c>
    </row>
    <row r="30" spans="1:72" x14ac:dyDescent="0.2">
      <c r="A30" s="1" t="s">
        <v>72</v>
      </c>
      <c r="B30" s="1" t="s">
        <v>652</v>
      </c>
      <c r="C30" s="1" t="s">
        <v>74</v>
      </c>
      <c r="D30" s="1" t="s">
        <v>74</v>
      </c>
      <c r="E30" s="1" t="s">
        <v>74</v>
      </c>
      <c r="F30" s="1" t="s">
        <v>653</v>
      </c>
      <c r="G30" s="1" t="s">
        <v>74</v>
      </c>
      <c r="H30" s="1" t="s">
        <v>74</v>
      </c>
      <c r="I30" s="1" t="s">
        <v>654</v>
      </c>
      <c r="J30" s="1" t="s">
        <v>655</v>
      </c>
      <c r="K30" s="1" t="s">
        <v>74</v>
      </c>
      <c r="L30" s="1" t="s">
        <v>74</v>
      </c>
      <c r="M30" s="1" t="s">
        <v>78</v>
      </c>
      <c r="N30" s="1" t="s">
        <v>79</v>
      </c>
      <c r="O30" s="1" t="s">
        <v>74</v>
      </c>
      <c r="P30" s="1" t="s">
        <v>74</v>
      </c>
      <c r="Q30" s="1" t="s">
        <v>74</v>
      </c>
      <c r="R30" s="1" t="s">
        <v>74</v>
      </c>
      <c r="S30" s="1" t="s">
        <v>74</v>
      </c>
      <c r="T30" s="1" t="s">
        <v>656</v>
      </c>
      <c r="U30" s="1" t="s">
        <v>657</v>
      </c>
      <c r="V30" s="1" t="s">
        <v>658</v>
      </c>
      <c r="W30" s="1" t="s">
        <v>659</v>
      </c>
      <c r="X30" s="1" t="s">
        <v>660</v>
      </c>
      <c r="Y30" s="1" t="s">
        <v>661</v>
      </c>
      <c r="Z30" s="1" t="s">
        <v>662</v>
      </c>
      <c r="AA30" s="1" t="s">
        <v>663</v>
      </c>
      <c r="AB30" s="1" t="s">
        <v>664</v>
      </c>
      <c r="AC30" s="1" t="s">
        <v>74</v>
      </c>
      <c r="AD30" s="1" t="s">
        <v>74</v>
      </c>
      <c r="AE30" s="1" t="s">
        <v>74</v>
      </c>
      <c r="AF30" s="1" t="s">
        <v>74</v>
      </c>
      <c r="AG30" s="1">
        <v>31</v>
      </c>
      <c r="AH30" s="1">
        <v>21</v>
      </c>
      <c r="AI30" s="1">
        <v>23</v>
      </c>
      <c r="AJ30" s="1">
        <v>4</v>
      </c>
      <c r="AK30" s="1">
        <v>34</v>
      </c>
      <c r="AL30" s="1" t="s">
        <v>665</v>
      </c>
      <c r="AM30" s="1" t="s">
        <v>666</v>
      </c>
      <c r="AN30" s="1" t="s">
        <v>667</v>
      </c>
      <c r="AO30" s="1" t="s">
        <v>668</v>
      </c>
      <c r="AP30" s="1" t="s">
        <v>669</v>
      </c>
      <c r="AQ30" s="1" t="s">
        <v>74</v>
      </c>
      <c r="AR30" s="1" t="s">
        <v>670</v>
      </c>
      <c r="AS30" s="1" t="s">
        <v>671</v>
      </c>
      <c r="AT30" s="1" t="s">
        <v>74</v>
      </c>
      <c r="AU30" s="1">
        <v>2006</v>
      </c>
      <c r="AV30" s="1">
        <v>37</v>
      </c>
      <c r="AW30" s="1" t="s">
        <v>672</v>
      </c>
      <c r="AX30" s="1" t="s">
        <v>74</v>
      </c>
      <c r="AY30" s="1" t="s">
        <v>74</v>
      </c>
      <c r="AZ30" s="1" t="s">
        <v>74</v>
      </c>
      <c r="BA30" s="1" t="s">
        <v>74</v>
      </c>
      <c r="BB30" s="1">
        <v>1859</v>
      </c>
      <c r="BC30" s="1">
        <v>1875</v>
      </c>
      <c r="BD30" s="1" t="s">
        <v>74</v>
      </c>
      <c r="BE30" s="1" t="s">
        <v>673</v>
      </c>
      <c r="BF30" s="1" t="str">
        <f>HYPERLINK("http://dx.doi.org/10.1080/00103620600767108","http://dx.doi.org/10.1080/00103620600767108")</f>
        <v>http://dx.doi.org/10.1080/00103620600767108</v>
      </c>
      <c r="BG30" s="1" t="s">
        <v>74</v>
      </c>
      <c r="BH30" s="1" t="s">
        <v>74</v>
      </c>
      <c r="BI30" s="1">
        <v>17</v>
      </c>
      <c r="BJ30" s="1" t="s">
        <v>674</v>
      </c>
      <c r="BK30" s="1" t="s">
        <v>99</v>
      </c>
      <c r="BL30" s="1" t="s">
        <v>675</v>
      </c>
      <c r="BM30" s="1" t="s">
        <v>676</v>
      </c>
      <c r="BN30" s="1" t="s">
        <v>74</v>
      </c>
      <c r="BO30" s="1" t="s">
        <v>74</v>
      </c>
      <c r="BP30" s="1" t="s">
        <v>74</v>
      </c>
      <c r="BQ30" s="1" t="s">
        <v>74</v>
      </c>
      <c r="BR30" s="1" t="s">
        <v>102</v>
      </c>
      <c r="BS30" s="1" t="s">
        <v>677</v>
      </c>
      <c r="BT30" s="1" t="str">
        <f>HYPERLINK("https%3A%2F%2Fwww.webofscience.com%2Fwos%2Fwoscc%2Ffull-record%2FWOS:000238414300006","View Full Record in Web of Science")</f>
        <v>View Full Record in Web of Science</v>
      </c>
    </row>
    <row r="31" spans="1:72" x14ac:dyDescent="0.2">
      <c r="A31" s="1" t="s">
        <v>72</v>
      </c>
      <c r="B31" s="1" t="s">
        <v>678</v>
      </c>
      <c r="C31" s="1" t="s">
        <v>74</v>
      </c>
      <c r="D31" s="1" t="s">
        <v>74</v>
      </c>
      <c r="E31" s="1" t="s">
        <v>74</v>
      </c>
      <c r="F31" s="1" t="s">
        <v>679</v>
      </c>
      <c r="G31" s="1" t="s">
        <v>74</v>
      </c>
      <c r="H31" s="1" t="s">
        <v>74</v>
      </c>
      <c r="I31" s="1" t="s">
        <v>680</v>
      </c>
      <c r="J31" s="1" t="s">
        <v>366</v>
      </c>
      <c r="K31" s="1" t="s">
        <v>74</v>
      </c>
      <c r="L31" s="1" t="s">
        <v>74</v>
      </c>
      <c r="M31" s="1" t="s">
        <v>78</v>
      </c>
      <c r="N31" s="1" t="s">
        <v>79</v>
      </c>
      <c r="O31" s="1" t="s">
        <v>74</v>
      </c>
      <c r="P31" s="1" t="s">
        <v>74</v>
      </c>
      <c r="Q31" s="1" t="s">
        <v>74</v>
      </c>
      <c r="R31" s="1" t="s">
        <v>74</v>
      </c>
      <c r="S31" s="1" t="s">
        <v>74</v>
      </c>
      <c r="T31" s="1" t="s">
        <v>681</v>
      </c>
      <c r="U31" s="1" t="s">
        <v>682</v>
      </c>
      <c r="V31" s="1" t="s">
        <v>683</v>
      </c>
      <c r="W31" s="1" t="s">
        <v>684</v>
      </c>
      <c r="X31" s="1" t="s">
        <v>685</v>
      </c>
      <c r="Y31" s="1" t="s">
        <v>686</v>
      </c>
      <c r="Z31" s="1" t="s">
        <v>687</v>
      </c>
      <c r="AA31" s="1" t="s">
        <v>688</v>
      </c>
      <c r="AB31" s="1" t="s">
        <v>689</v>
      </c>
      <c r="AC31" s="1" t="s">
        <v>74</v>
      </c>
      <c r="AD31" s="1" t="s">
        <v>74</v>
      </c>
      <c r="AE31" s="1" t="s">
        <v>74</v>
      </c>
      <c r="AF31" s="1" t="s">
        <v>74</v>
      </c>
      <c r="AG31" s="1">
        <v>48</v>
      </c>
      <c r="AH31" s="1">
        <v>5</v>
      </c>
      <c r="AI31" s="1">
        <v>7</v>
      </c>
      <c r="AJ31" s="1">
        <v>1</v>
      </c>
      <c r="AK31" s="1">
        <v>37</v>
      </c>
      <c r="AL31" s="1" t="s">
        <v>236</v>
      </c>
      <c r="AM31" s="1" t="s">
        <v>237</v>
      </c>
      <c r="AN31" s="1" t="s">
        <v>238</v>
      </c>
      <c r="AO31" s="1" t="s">
        <v>378</v>
      </c>
      <c r="AP31" s="1" t="s">
        <v>379</v>
      </c>
      <c r="AQ31" s="1" t="s">
        <v>74</v>
      </c>
      <c r="AR31" s="1" t="s">
        <v>380</v>
      </c>
      <c r="AS31" s="1" t="s">
        <v>381</v>
      </c>
      <c r="AT31" s="1" t="s">
        <v>532</v>
      </c>
      <c r="AU31" s="1">
        <v>2019</v>
      </c>
      <c r="AV31" s="1">
        <v>436</v>
      </c>
      <c r="AW31" s="1" t="s">
        <v>288</v>
      </c>
      <c r="AX31" s="1" t="s">
        <v>74</v>
      </c>
      <c r="AY31" s="1" t="s">
        <v>74</v>
      </c>
      <c r="AZ31" s="1" t="s">
        <v>74</v>
      </c>
      <c r="BA31" s="1" t="s">
        <v>74</v>
      </c>
      <c r="BB31" s="1">
        <v>13</v>
      </c>
      <c r="BC31" s="1">
        <v>28</v>
      </c>
      <c r="BD31" s="1" t="s">
        <v>74</v>
      </c>
      <c r="BE31" s="1" t="s">
        <v>690</v>
      </c>
      <c r="BF31" s="1" t="str">
        <f>HYPERLINK("http://dx.doi.org/10.1007/s11104-018-03907-9","http://dx.doi.org/10.1007/s11104-018-03907-9")</f>
        <v>http://dx.doi.org/10.1007/s11104-018-03907-9</v>
      </c>
      <c r="BG31" s="1" t="s">
        <v>74</v>
      </c>
      <c r="BH31" s="1" t="s">
        <v>74</v>
      </c>
      <c r="BI31" s="1">
        <v>16</v>
      </c>
      <c r="BJ31" s="1" t="s">
        <v>383</v>
      </c>
      <c r="BK31" s="1" t="s">
        <v>99</v>
      </c>
      <c r="BL31" s="1" t="s">
        <v>384</v>
      </c>
      <c r="BM31" s="1" t="s">
        <v>691</v>
      </c>
      <c r="BN31" s="1" t="s">
        <v>74</v>
      </c>
      <c r="BO31" s="1" t="s">
        <v>74</v>
      </c>
      <c r="BP31" s="1" t="s">
        <v>74</v>
      </c>
      <c r="BQ31" s="1" t="s">
        <v>74</v>
      </c>
      <c r="BR31" s="1" t="s">
        <v>102</v>
      </c>
      <c r="BS31" s="1" t="s">
        <v>692</v>
      </c>
      <c r="BT31" s="1" t="str">
        <f>HYPERLINK("https%3A%2F%2Fwww.webofscience.com%2Fwos%2Fwoscc%2Ffull-record%2FWOS:000462031100002","View Full Record in Web of Science")</f>
        <v>View Full Record in Web of Science</v>
      </c>
    </row>
    <row r="32" spans="1:72" x14ac:dyDescent="0.2">
      <c r="A32" s="1" t="s">
        <v>72</v>
      </c>
      <c r="B32" s="1" t="s">
        <v>693</v>
      </c>
      <c r="C32" s="1" t="s">
        <v>74</v>
      </c>
      <c r="D32" s="1" t="s">
        <v>74</v>
      </c>
      <c r="E32" s="1" t="s">
        <v>74</v>
      </c>
      <c r="F32" s="1" t="s">
        <v>693</v>
      </c>
      <c r="G32" s="1" t="s">
        <v>74</v>
      </c>
      <c r="H32" s="1" t="s">
        <v>74</v>
      </c>
      <c r="I32" s="1" t="s">
        <v>694</v>
      </c>
      <c r="J32" s="1" t="s">
        <v>366</v>
      </c>
      <c r="K32" s="1" t="s">
        <v>74</v>
      </c>
      <c r="L32" s="1" t="s">
        <v>74</v>
      </c>
      <c r="M32" s="1" t="s">
        <v>78</v>
      </c>
      <c r="N32" s="1" t="s">
        <v>79</v>
      </c>
      <c r="O32" s="1" t="s">
        <v>74</v>
      </c>
      <c r="P32" s="1" t="s">
        <v>74</v>
      </c>
      <c r="Q32" s="1" t="s">
        <v>74</v>
      </c>
      <c r="R32" s="1" t="s">
        <v>74</v>
      </c>
      <c r="S32" s="1" t="s">
        <v>74</v>
      </c>
      <c r="T32" s="1" t="s">
        <v>695</v>
      </c>
      <c r="U32" s="1" t="s">
        <v>696</v>
      </c>
      <c r="V32" s="1" t="s">
        <v>697</v>
      </c>
      <c r="W32" s="1" t="s">
        <v>698</v>
      </c>
      <c r="X32" s="1" t="s">
        <v>699</v>
      </c>
      <c r="Y32" s="1" t="s">
        <v>700</v>
      </c>
      <c r="Z32" s="1" t="s">
        <v>74</v>
      </c>
      <c r="AA32" s="1" t="s">
        <v>701</v>
      </c>
      <c r="AB32" s="1" t="s">
        <v>702</v>
      </c>
      <c r="AC32" s="1" t="s">
        <v>74</v>
      </c>
      <c r="AD32" s="1" t="s">
        <v>74</v>
      </c>
      <c r="AE32" s="1" t="s">
        <v>74</v>
      </c>
      <c r="AF32" s="1" t="s">
        <v>74</v>
      </c>
      <c r="AG32" s="1">
        <v>44</v>
      </c>
      <c r="AH32" s="1">
        <v>25</v>
      </c>
      <c r="AI32" s="1">
        <v>28</v>
      </c>
      <c r="AJ32" s="1">
        <v>1</v>
      </c>
      <c r="AK32" s="1">
        <v>31</v>
      </c>
      <c r="AL32" s="1" t="s">
        <v>703</v>
      </c>
      <c r="AM32" s="1" t="s">
        <v>237</v>
      </c>
      <c r="AN32" s="1" t="s">
        <v>704</v>
      </c>
      <c r="AO32" s="1" t="s">
        <v>378</v>
      </c>
      <c r="AP32" s="1" t="s">
        <v>74</v>
      </c>
      <c r="AQ32" s="1" t="s">
        <v>74</v>
      </c>
      <c r="AR32" s="1" t="s">
        <v>380</v>
      </c>
      <c r="AS32" s="1" t="s">
        <v>381</v>
      </c>
      <c r="AT32" s="1" t="s">
        <v>705</v>
      </c>
      <c r="AU32" s="1">
        <v>2001</v>
      </c>
      <c r="AV32" s="1">
        <v>234</v>
      </c>
      <c r="AW32" s="1">
        <v>1</v>
      </c>
      <c r="AX32" s="1" t="s">
        <v>74</v>
      </c>
      <c r="AY32" s="1" t="s">
        <v>74</v>
      </c>
      <c r="AZ32" s="1" t="s">
        <v>74</v>
      </c>
      <c r="BA32" s="1" t="s">
        <v>74</v>
      </c>
      <c r="BB32" s="1">
        <v>61</v>
      </c>
      <c r="BC32" s="1">
        <v>72</v>
      </c>
      <c r="BD32" s="1" t="s">
        <v>74</v>
      </c>
      <c r="BE32" s="1" t="s">
        <v>706</v>
      </c>
      <c r="BF32" s="1" t="str">
        <f>HYPERLINK("http://dx.doi.org/10.1023/A:1010549224003","http://dx.doi.org/10.1023/A:1010549224003")</f>
        <v>http://dx.doi.org/10.1023/A:1010549224003</v>
      </c>
      <c r="BG32" s="1" t="s">
        <v>74</v>
      </c>
      <c r="BH32" s="1" t="s">
        <v>74</v>
      </c>
      <c r="BI32" s="1">
        <v>12</v>
      </c>
      <c r="BJ32" s="1" t="s">
        <v>383</v>
      </c>
      <c r="BK32" s="1" t="s">
        <v>99</v>
      </c>
      <c r="BL32" s="1" t="s">
        <v>384</v>
      </c>
      <c r="BM32" s="1" t="s">
        <v>707</v>
      </c>
      <c r="BN32" s="1" t="s">
        <v>74</v>
      </c>
      <c r="BO32" s="1" t="s">
        <v>74</v>
      </c>
      <c r="BP32" s="1" t="s">
        <v>74</v>
      </c>
      <c r="BQ32" s="1" t="s">
        <v>74</v>
      </c>
      <c r="BR32" s="1" t="s">
        <v>102</v>
      </c>
      <c r="BS32" s="1" t="s">
        <v>708</v>
      </c>
      <c r="BT32" s="1" t="str">
        <f>HYPERLINK("https%3A%2F%2Fwww.webofscience.com%2Fwos%2Fwoscc%2Ffull-record%2FWOS:000170165500006","View Full Record in Web of Science")</f>
        <v>View Full Record in Web of Science</v>
      </c>
    </row>
    <row r="33" spans="1:72" x14ac:dyDescent="0.2">
      <c r="A33" s="1" t="s">
        <v>72</v>
      </c>
      <c r="B33" s="1" t="s">
        <v>709</v>
      </c>
      <c r="C33" s="1" t="s">
        <v>74</v>
      </c>
      <c r="D33" s="1" t="s">
        <v>74</v>
      </c>
      <c r="E33" s="1" t="s">
        <v>74</v>
      </c>
      <c r="F33" s="1" t="s">
        <v>710</v>
      </c>
      <c r="G33" s="1" t="s">
        <v>74</v>
      </c>
      <c r="H33" s="1" t="s">
        <v>74</v>
      </c>
      <c r="I33" s="1" t="s">
        <v>711</v>
      </c>
      <c r="J33" s="1" t="s">
        <v>712</v>
      </c>
      <c r="K33" s="1" t="s">
        <v>74</v>
      </c>
      <c r="L33" s="1" t="s">
        <v>74</v>
      </c>
      <c r="M33" s="1" t="s">
        <v>78</v>
      </c>
      <c r="N33" s="1" t="s">
        <v>79</v>
      </c>
      <c r="O33" s="1" t="s">
        <v>74</v>
      </c>
      <c r="P33" s="1" t="s">
        <v>74</v>
      </c>
      <c r="Q33" s="1" t="s">
        <v>74</v>
      </c>
      <c r="R33" s="1" t="s">
        <v>74</v>
      </c>
      <c r="S33" s="1" t="s">
        <v>74</v>
      </c>
      <c r="T33" s="1" t="s">
        <v>713</v>
      </c>
      <c r="U33" s="1" t="s">
        <v>714</v>
      </c>
      <c r="V33" s="1" t="s">
        <v>715</v>
      </c>
      <c r="W33" s="1" t="s">
        <v>716</v>
      </c>
      <c r="X33" s="1" t="s">
        <v>717</v>
      </c>
      <c r="Y33" s="1" t="s">
        <v>718</v>
      </c>
      <c r="Z33" s="1" t="s">
        <v>136</v>
      </c>
      <c r="AA33" s="1" t="s">
        <v>719</v>
      </c>
      <c r="AB33" s="1" t="s">
        <v>720</v>
      </c>
      <c r="AC33" s="1" t="s">
        <v>74</v>
      </c>
      <c r="AD33" s="1" t="s">
        <v>74</v>
      </c>
      <c r="AE33" s="1" t="s">
        <v>74</v>
      </c>
      <c r="AF33" s="1" t="s">
        <v>74</v>
      </c>
      <c r="AG33" s="1">
        <v>39</v>
      </c>
      <c r="AH33" s="1">
        <v>25</v>
      </c>
      <c r="AI33" s="1">
        <v>27</v>
      </c>
      <c r="AJ33" s="1">
        <v>1</v>
      </c>
      <c r="AK33" s="1">
        <v>48</v>
      </c>
      <c r="AL33" s="1" t="s">
        <v>309</v>
      </c>
      <c r="AM33" s="1" t="s">
        <v>310</v>
      </c>
      <c r="AN33" s="1" t="s">
        <v>311</v>
      </c>
      <c r="AO33" s="1" t="s">
        <v>721</v>
      </c>
      <c r="AP33" s="1" t="s">
        <v>722</v>
      </c>
      <c r="AQ33" s="1" t="s">
        <v>74</v>
      </c>
      <c r="AR33" s="1" t="s">
        <v>723</v>
      </c>
      <c r="AS33" s="1" t="s">
        <v>724</v>
      </c>
      <c r="AT33" s="1" t="s">
        <v>146</v>
      </c>
      <c r="AU33" s="1">
        <v>2015</v>
      </c>
      <c r="AV33" s="1">
        <v>120</v>
      </c>
      <c r="AW33" s="1" t="s">
        <v>74</v>
      </c>
      <c r="AX33" s="1" t="s">
        <v>725</v>
      </c>
      <c r="AY33" s="1" t="s">
        <v>74</v>
      </c>
      <c r="AZ33" s="1" t="s">
        <v>74</v>
      </c>
      <c r="BA33" s="1" t="s">
        <v>74</v>
      </c>
      <c r="BB33" s="1">
        <v>169</v>
      </c>
      <c r="BC33" s="1">
        <v>177</v>
      </c>
      <c r="BD33" s="1" t="s">
        <v>74</v>
      </c>
      <c r="BE33" s="1" t="s">
        <v>726</v>
      </c>
      <c r="BF33" s="1" t="str">
        <f>HYPERLINK("http://dx.doi.org/10.1016/j.aquabot.2014.05.006","http://dx.doi.org/10.1016/j.aquabot.2014.05.006")</f>
        <v>http://dx.doi.org/10.1016/j.aquabot.2014.05.006</v>
      </c>
      <c r="BG33" s="1" t="s">
        <v>74</v>
      </c>
      <c r="BH33" s="1" t="s">
        <v>74</v>
      </c>
      <c r="BI33" s="1">
        <v>9</v>
      </c>
      <c r="BJ33" s="1" t="s">
        <v>727</v>
      </c>
      <c r="BK33" s="1" t="s">
        <v>99</v>
      </c>
      <c r="BL33" s="1" t="s">
        <v>727</v>
      </c>
      <c r="BM33" s="1" t="s">
        <v>728</v>
      </c>
      <c r="BN33" s="1" t="s">
        <v>74</v>
      </c>
      <c r="BO33" s="1" t="s">
        <v>74</v>
      </c>
      <c r="BP33" s="1" t="s">
        <v>74</v>
      </c>
      <c r="BQ33" s="1" t="s">
        <v>74</v>
      </c>
      <c r="BR33" s="1" t="s">
        <v>102</v>
      </c>
      <c r="BS33" s="1" t="s">
        <v>729</v>
      </c>
      <c r="BT33" s="1" t="str">
        <f>HYPERLINK("https%3A%2F%2Fwww.webofscience.com%2Fwos%2Fwoscc%2Ffull-record%2FWOS:000347756100003","View Full Record in Web of Science")</f>
        <v>View Full Record in Web of Science</v>
      </c>
    </row>
    <row r="34" spans="1:72" x14ac:dyDescent="0.2">
      <c r="A34" s="1" t="s">
        <v>72</v>
      </c>
      <c r="B34" s="1" t="s">
        <v>730</v>
      </c>
      <c r="C34" s="1" t="s">
        <v>74</v>
      </c>
      <c r="D34" s="1" t="s">
        <v>74</v>
      </c>
      <c r="E34" s="1" t="s">
        <v>74</v>
      </c>
      <c r="F34" s="1" t="s">
        <v>730</v>
      </c>
      <c r="G34" s="1" t="s">
        <v>74</v>
      </c>
      <c r="H34" s="1" t="s">
        <v>74</v>
      </c>
      <c r="I34" s="1" t="s">
        <v>731</v>
      </c>
      <c r="J34" s="1" t="s">
        <v>297</v>
      </c>
      <c r="K34" s="1" t="s">
        <v>74</v>
      </c>
      <c r="L34" s="1" t="s">
        <v>74</v>
      </c>
      <c r="M34" s="1" t="s">
        <v>78</v>
      </c>
      <c r="N34" s="1" t="s">
        <v>79</v>
      </c>
      <c r="O34" s="1" t="s">
        <v>74</v>
      </c>
      <c r="P34" s="1" t="s">
        <v>74</v>
      </c>
      <c r="Q34" s="1" t="s">
        <v>74</v>
      </c>
      <c r="R34" s="1" t="s">
        <v>74</v>
      </c>
      <c r="S34" s="1" t="s">
        <v>74</v>
      </c>
      <c r="T34" s="1" t="s">
        <v>732</v>
      </c>
      <c r="U34" s="1" t="s">
        <v>733</v>
      </c>
      <c r="V34" s="1" t="s">
        <v>734</v>
      </c>
      <c r="W34" s="1" t="s">
        <v>735</v>
      </c>
      <c r="X34" s="1" t="s">
        <v>736</v>
      </c>
      <c r="Y34" s="1" t="s">
        <v>737</v>
      </c>
      <c r="Z34" s="1" t="s">
        <v>738</v>
      </c>
      <c r="AA34" s="1" t="s">
        <v>739</v>
      </c>
      <c r="AB34" s="1" t="s">
        <v>740</v>
      </c>
      <c r="AC34" s="1" t="s">
        <v>74</v>
      </c>
      <c r="AD34" s="1" t="s">
        <v>74</v>
      </c>
      <c r="AE34" s="1" t="s">
        <v>74</v>
      </c>
      <c r="AF34" s="1" t="s">
        <v>74</v>
      </c>
      <c r="AG34" s="1">
        <v>58</v>
      </c>
      <c r="AH34" s="1">
        <v>48</v>
      </c>
      <c r="AI34" s="1">
        <v>49</v>
      </c>
      <c r="AJ34" s="1">
        <v>3</v>
      </c>
      <c r="AK34" s="1">
        <v>36</v>
      </c>
      <c r="AL34" s="1" t="s">
        <v>309</v>
      </c>
      <c r="AM34" s="1" t="s">
        <v>310</v>
      </c>
      <c r="AN34" s="1" t="s">
        <v>311</v>
      </c>
      <c r="AO34" s="1" t="s">
        <v>312</v>
      </c>
      <c r="AP34" s="1" t="s">
        <v>313</v>
      </c>
      <c r="AQ34" s="1" t="s">
        <v>74</v>
      </c>
      <c r="AR34" s="1" t="s">
        <v>314</v>
      </c>
      <c r="AS34" s="1" t="s">
        <v>315</v>
      </c>
      <c r="AT34" s="1" t="s">
        <v>741</v>
      </c>
      <c r="AU34" s="1">
        <v>2003</v>
      </c>
      <c r="AV34" s="1">
        <v>175</v>
      </c>
      <c r="AW34" s="1" t="s">
        <v>742</v>
      </c>
      <c r="AX34" s="1" t="s">
        <v>74</v>
      </c>
      <c r="AY34" s="1" t="s">
        <v>74</v>
      </c>
      <c r="AZ34" s="1" t="s">
        <v>74</v>
      </c>
      <c r="BA34" s="1" t="s">
        <v>74</v>
      </c>
      <c r="BB34" s="1">
        <v>467</v>
      </c>
      <c r="BC34" s="1">
        <v>488</v>
      </c>
      <c r="BD34" s="1" t="s">
        <v>743</v>
      </c>
      <c r="BE34" s="1" t="s">
        <v>744</v>
      </c>
      <c r="BF34" s="1" t="str">
        <f>HYPERLINK("http://dx.doi.org/10.1016/S0378-1127(02)00182-2","http://dx.doi.org/10.1016/S0378-1127(02)00182-2")</f>
        <v>http://dx.doi.org/10.1016/S0378-1127(02)00182-2</v>
      </c>
      <c r="BG34" s="1" t="s">
        <v>74</v>
      </c>
      <c r="BH34" s="1" t="s">
        <v>74</v>
      </c>
      <c r="BI34" s="1">
        <v>22</v>
      </c>
      <c r="BJ34" s="1" t="s">
        <v>98</v>
      </c>
      <c r="BK34" s="1" t="s">
        <v>99</v>
      </c>
      <c r="BL34" s="1" t="s">
        <v>98</v>
      </c>
      <c r="BM34" s="1" t="s">
        <v>745</v>
      </c>
      <c r="BN34" s="1" t="s">
        <v>74</v>
      </c>
      <c r="BO34" s="1" t="s">
        <v>74</v>
      </c>
      <c r="BP34" s="1" t="s">
        <v>74</v>
      </c>
      <c r="BQ34" s="1" t="s">
        <v>74</v>
      </c>
      <c r="BR34" s="1" t="s">
        <v>102</v>
      </c>
      <c r="BS34" s="1" t="s">
        <v>746</v>
      </c>
      <c r="BT34" s="1" t="str">
        <f>HYPERLINK("https%3A%2F%2Fwww.webofscience.com%2Fwos%2Fwoscc%2Ffull-record%2FWOS:000181504000035","View Full Record in Web of Science")</f>
        <v>View Full Record in Web of Science</v>
      </c>
    </row>
    <row r="35" spans="1:72" x14ac:dyDescent="0.2">
      <c r="A35" s="1" t="s">
        <v>72</v>
      </c>
      <c r="B35" s="1" t="s">
        <v>747</v>
      </c>
      <c r="C35" s="1" t="s">
        <v>74</v>
      </c>
      <c r="D35" s="1" t="s">
        <v>74</v>
      </c>
      <c r="E35" s="1" t="s">
        <v>74</v>
      </c>
      <c r="F35" s="1" t="s">
        <v>748</v>
      </c>
      <c r="G35" s="1" t="s">
        <v>74</v>
      </c>
      <c r="H35" s="1" t="s">
        <v>74</v>
      </c>
      <c r="I35" s="1" t="s">
        <v>749</v>
      </c>
      <c r="J35" s="1" t="s">
        <v>129</v>
      </c>
      <c r="K35" s="1" t="s">
        <v>74</v>
      </c>
      <c r="L35" s="1" t="s">
        <v>74</v>
      </c>
      <c r="M35" s="1" t="s">
        <v>78</v>
      </c>
      <c r="N35" s="1" t="s">
        <v>79</v>
      </c>
      <c r="O35" s="1" t="s">
        <v>74</v>
      </c>
      <c r="P35" s="1" t="s">
        <v>74</v>
      </c>
      <c r="Q35" s="1" t="s">
        <v>74</v>
      </c>
      <c r="R35" s="1" t="s">
        <v>74</v>
      </c>
      <c r="S35" s="1" t="s">
        <v>74</v>
      </c>
      <c r="T35" s="1" t="s">
        <v>750</v>
      </c>
      <c r="U35" s="1" t="s">
        <v>751</v>
      </c>
      <c r="V35" s="1" t="s">
        <v>752</v>
      </c>
      <c r="W35" s="1" t="s">
        <v>753</v>
      </c>
      <c r="X35" s="1" t="s">
        <v>754</v>
      </c>
      <c r="Y35" s="1" t="s">
        <v>686</v>
      </c>
      <c r="Z35" s="1" t="s">
        <v>687</v>
      </c>
      <c r="AA35" s="1" t="s">
        <v>755</v>
      </c>
      <c r="AB35" s="1" t="s">
        <v>756</v>
      </c>
      <c r="AC35" s="1" t="s">
        <v>74</v>
      </c>
      <c r="AD35" s="1" t="s">
        <v>74</v>
      </c>
      <c r="AE35" s="1" t="s">
        <v>74</v>
      </c>
      <c r="AF35" s="1" t="s">
        <v>74</v>
      </c>
      <c r="AG35" s="1">
        <v>68</v>
      </c>
      <c r="AH35" s="1">
        <v>134</v>
      </c>
      <c r="AI35" s="1">
        <v>141</v>
      </c>
      <c r="AJ35" s="1">
        <v>46</v>
      </c>
      <c r="AK35" s="1">
        <v>391</v>
      </c>
      <c r="AL35" s="1" t="s">
        <v>139</v>
      </c>
      <c r="AM35" s="1" t="s">
        <v>140</v>
      </c>
      <c r="AN35" s="1" t="s">
        <v>141</v>
      </c>
      <c r="AO35" s="1" t="s">
        <v>142</v>
      </c>
      <c r="AP35" s="1" t="s">
        <v>74</v>
      </c>
      <c r="AQ35" s="1" t="s">
        <v>74</v>
      </c>
      <c r="AR35" s="1" t="s">
        <v>144</v>
      </c>
      <c r="AS35" s="1" t="s">
        <v>145</v>
      </c>
      <c r="AT35" s="1" t="s">
        <v>190</v>
      </c>
      <c r="AU35" s="1">
        <v>2018</v>
      </c>
      <c r="AV35" s="1">
        <v>117</v>
      </c>
      <c r="AW35" s="1" t="s">
        <v>74</v>
      </c>
      <c r="AX35" s="1" t="s">
        <v>74</v>
      </c>
      <c r="AY35" s="1" t="s">
        <v>74</v>
      </c>
      <c r="AZ35" s="1" t="s">
        <v>74</v>
      </c>
      <c r="BA35" s="1" t="s">
        <v>74</v>
      </c>
      <c r="BB35" s="1">
        <v>175</v>
      </c>
      <c r="BC35" s="1">
        <v>184</v>
      </c>
      <c r="BD35" s="1" t="s">
        <v>74</v>
      </c>
      <c r="BE35" s="1" t="s">
        <v>757</v>
      </c>
      <c r="BF35" s="1" t="str">
        <f>HYPERLINK("http://dx.doi.org/10.1016/j.soilbio.2017.11.011","http://dx.doi.org/10.1016/j.soilbio.2017.11.011")</f>
        <v>http://dx.doi.org/10.1016/j.soilbio.2017.11.011</v>
      </c>
      <c r="BG35" s="1" t="s">
        <v>74</v>
      </c>
      <c r="BH35" s="1" t="s">
        <v>74</v>
      </c>
      <c r="BI35" s="1">
        <v>10</v>
      </c>
      <c r="BJ35" s="1" t="s">
        <v>149</v>
      </c>
      <c r="BK35" s="1" t="s">
        <v>99</v>
      </c>
      <c r="BL35" s="1" t="s">
        <v>150</v>
      </c>
      <c r="BM35" s="1" t="s">
        <v>758</v>
      </c>
      <c r="BN35" s="1" t="s">
        <v>74</v>
      </c>
      <c r="BO35" s="1" t="s">
        <v>386</v>
      </c>
      <c r="BP35" s="1" t="s">
        <v>759</v>
      </c>
      <c r="BQ35" s="1" t="s">
        <v>760</v>
      </c>
      <c r="BR35" s="1" t="s">
        <v>102</v>
      </c>
      <c r="BS35" s="1" t="s">
        <v>761</v>
      </c>
      <c r="BT35" s="1" t="str">
        <f>HYPERLINK("https%3A%2F%2Fwww.webofscience.com%2Fwos%2Fwoscc%2Ffull-record%2FWOS:000424957100020","View Full Record in Web of Science")</f>
        <v>View Full Record in Web of Science</v>
      </c>
    </row>
    <row r="36" spans="1:72" x14ac:dyDescent="0.2">
      <c r="A36" s="1" t="s">
        <v>72</v>
      </c>
      <c r="B36" s="1" t="s">
        <v>762</v>
      </c>
      <c r="C36" s="1" t="s">
        <v>74</v>
      </c>
      <c r="D36" s="1" t="s">
        <v>74</v>
      </c>
      <c r="E36" s="1" t="s">
        <v>74</v>
      </c>
      <c r="F36" s="1" t="s">
        <v>763</v>
      </c>
      <c r="G36" s="1" t="s">
        <v>74</v>
      </c>
      <c r="H36" s="1" t="s">
        <v>74</v>
      </c>
      <c r="I36" s="1" t="s">
        <v>764</v>
      </c>
      <c r="J36" s="1" t="s">
        <v>765</v>
      </c>
      <c r="K36" s="1" t="s">
        <v>74</v>
      </c>
      <c r="L36" s="1" t="s">
        <v>74</v>
      </c>
      <c r="M36" s="1" t="s">
        <v>78</v>
      </c>
      <c r="N36" s="1" t="s">
        <v>79</v>
      </c>
      <c r="O36" s="1" t="s">
        <v>74</v>
      </c>
      <c r="P36" s="1" t="s">
        <v>74</v>
      </c>
      <c r="Q36" s="1" t="s">
        <v>74</v>
      </c>
      <c r="R36" s="1" t="s">
        <v>74</v>
      </c>
      <c r="S36" s="1" t="s">
        <v>74</v>
      </c>
      <c r="T36" s="1" t="s">
        <v>766</v>
      </c>
      <c r="U36" s="1" t="s">
        <v>767</v>
      </c>
      <c r="V36" s="1" t="s">
        <v>768</v>
      </c>
      <c r="W36" s="1" t="s">
        <v>769</v>
      </c>
      <c r="X36" s="1" t="s">
        <v>770</v>
      </c>
      <c r="Y36" s="1" t="s">
        <v>771</v>
      </c>
      <c r="Z36" s="1" t="s">
        <v>772</v>
      </c>
      <c r="AA36" s="1" t="s">
        <v>74</v>
      </c>
      <c r="AB36" s="1" t="s">
        <v>74</v>
      </c>
      <c r="AC36" s="1" t="s">
        <v>74</v>
      </c>
      <c r="AD36" s="1" t="s">
        <v>74</v>
      </c>
      <c r="AE36" s="1" t="s">
        <v>74</v>
      </c>
      <c r="AF36" s="1" t="s">
        <v>74</v>
      </c>
      <c r="AG36" s="1">
        <v>39</v>
      </c>
      <c r="AH36" s="1">
        <v>49</v>
      </c>
      <c r="AI36" s="1">
        <v>49</v>
      </c>
      <c r="AJ36" s="1">
        <v>8</v>
      </c>
      <c r="AK36" s="1">
        <v>77</v>
      </c>
      <c r="AL36" s="1" t="s">
        <v>773</v>
      </c>
      <c r="AM36" s="1" t="s">
        <v>549</v>
      </c>
      <c r="AN36" s="1" t="s">
        <v>774</v>
      </c>
      <c r="AO36" s="1" t="s">
        <v>775</v>
      </c>
      <c r="AP36" s="1" t="s">
        <v>776</v>
      </c>
      <c r="AQ36" s="1" t="s">
        <v>74</v>
      </c>
      <c r="AR36" s="1" t="s">
        <v>765</v>
      </c>
      <c r="AS36" s="1" t="s">
        <v>777</v>
      </c>
      <c r="AT36" s="1" t="s">
        <v>190</v>
      </c>
      <c r="AU36" s="1">
        <v>2016</v>
      </c>
      <c r="AV36" s="1">
        <v>70</v>
      </c>
      <c r="AW36" s="1">
        <v>2</v>
      </c>
      <c r="AX36" s="1" t="s">
        <v>74</v>
      </c>
      <c r="AY36" s="1" t="s">
        <v>74</v>
      </c>
      <c r="AZ36" s="1" t="s">
        <v>74</v>
      </c>
      <c r="BA36" s="1" t="s">
        <v>74</v>
      </c>
      <c r="BB36" s="1">
        <v>95</v>
      </c>
      <c r="BC36" s="1">
        <v>108</v>
      </c>
      <c r="BD36" s="1" t="s">
        <v>74</v>
      </c>
      <c r="BE36" s="1" t="s">
        <v>778</v>
      </c>
      <c r="BF36" s="1" t="str">
        <f>HYPERLINK("http://dx.doi.org/10.1515/hf-2014-0328","http://dx.doi.org/10.1515/hf-2014-0328")</f>
        <v>http://dx.doi.org/10.1515/hf-2014-0328</v>
      </c>
      <c r="BG36" s="1" t="s">
        <v>74</v>
      </c>
      <c r="BH36" s="1" t="s">
        <v>74</v>
      </c>
      <c r="BI36" s="1">
        <v>14</v>
      </c>
      <c r="BJ36" s="1" t="s">
        <v>779</v>
      </c>
      <c r="BK36" s="1" t="s">
        <v>99</v>
      </c>
      <c r="BL36" s="1" t="s">
        <v>780</v>
      </c>
      <c r="BM36" s="1" t="s">
        <v>781</v>
      </c>
      <c r="BN36" s="1" t="s">
        <v>74</v>
      </c>
      <c r="BO36" s="1" t="s">
        <v>74</v>
      </c>
      <c r="BP36" s="1" t="s">
        <v>74</v>
      </c>
      <c r="BQ36" s="1" t="s">
        <v>74</v>
      </c>
      <c r="BR36" s="1" t="s">
        <v>102</v>
      </c>
      <c r="BS36" s="1" t="s">
        <v>782</v>
      </c>
      <c r="BT36" s="1" t="str">
        <f>HYPERLINK("https%3A%2F%2Fwww.webofscience.com%2Fwos%2Fwoscc%2Ffull-record%2FWOS:000370958400001","View Full Record in Web of Science")</f>
        <v>View Full Record in Web of Science</v>
      </c>
    </row>
    <row r="37" spans="1:72" x14ac:dyDescent="0.2">
      <c r="A37" s="1" t="s">
        <v>72</v>
      </c>
      <c r="B37" s="1" t="s">
        <v>783</v>
      </c>
      <c r="C37" s="1" t="s">
        <v>74</v>
      </c>
      <c r="D37" s="1" t="s">
        <v>74</v>
      </c>
      <c r="E37" s="1" t="s">
        <v>74</v>
      </c>
      <c r="F37" s="1" t="s">
        <v>784</v>
      </c>
      <c r="G37" s="1" t="s">
        <v>74</v>
      </c>
      <c r="H37" s="1" t="s">
        <v>74</v>
      </c>
      <c r="I37" s="1" t="s">
        <v>785</v>
      </c>
      <c r="J37" s="1" t="s">
        <v>366</v>
      </c>
      <c r="K37" s="1" t="s">
        <v>74</v>
      </c>
      <c r="L37" s="1" t="s">
        <v>74</v>
      </c>
      <c r="M37" s="1" t="s">
        <v>78</v>
      </c>
      <c r="N37" s="1" t="s">
        <v>79</v>
      </c>
      <c r="O37" s="1" t="s">
        <v>74</v>
      </c>
      <c r="P37" s="1" t="s">
        <v>74</v>
      </c>
      <c r="Q37" s="1" t="s">
        <v>74</v>
      </c>
      <c r="R37" s="1" t="s">
        <v>74</v>
      </c>
      <c r="S37" s="1" t="s">
        <v>74</v>
      </c>
      <c r="T37" s="1" t="s">
        <v>786</v>
      </c>
      <c r="U37" s="1" t="s">
        <v>787</v>
      </c>
      <c r="V37" s="1" t="s">
        <v>788</v>
      </c>
      <c r="W37" s="1" t="s">
        <v>789</v>
      </c>
      <c r="X37" s="1" t="s">
        <v>790</v>
      </c>
      <c r="Y37" s="1" t="s">
        <v>372</v>
      </c>
      <c r="Z37" s="1" t="s">
        <v>136</v>
      </c>
      <c r="AA37" s="1" t="s">
        <v>791</v>
      </c>
      <c r="AB37" s="1" t="s">
        <v>792</v>
      </c>
      <c r="AC37" s="1" t="s">
        <v>74</v>
      </c>
      <c r="AD37" s="1" t="s">
        <v>74</v>
      </c>
      <c r="AE37" s="1" t="s">
        <v>74</v>
      </c>
      <c r="AF37" s="1" t="s">
        <v>74</v>
      </c>
      <c r="AG37" s="1">
        <v>51</v>
      </c>
      <c r="AH37" s="1">
        <v>31</v>
      </c>
      <c r="AI37" s="1">
        <v>31</v>
      </c>
      <c r="AJ37" s="1">
        <v>8</v>
      </c>
      <c r="AK37" s="1">
        <v>76</v>
      </c>
      <c r="AL37" s="1" t="s">
        <v>236</v>
      </c>
      <c r="AM37" s="1" t="s">
        <v>237</v>
      </c>
      <c r="AN37" s="1" t="s">
        <v>238</v>
      </c>
      <c r="AO37" s="1" t="s">
        <v>378</v>
      </c>
      <c r="AP37" s="1" t="s">
        <v>379</v>
      </c>
      <c r="AQ37" s="1" t="s">
        <v>74</v>
      </c>
      <c r="AR37" s="1" t="s">
        <v>380</v>
      </c>
      <c r="AS37" s="1" t="s">
        <v>381</v>
      </c>
      <c r="AT37" s="1" t="s">
        <v>243</v>
      </c>
      <c r="AU37" s="1">
        <v>2019</v>
      </c>
      <c r="AV37" s="1">
        <v>441</v>
      </c>
      <c r="AW37" s="1" t="s">
        <v>288</v>
      </c>
      <c r="AX37" s="1" t="s">
        <v>74</v>
      </c>
      <c r="AY37" s="1" t="s">
        <v>74</v>
      </c>
      <c r="AZ37" s="1" t="s">
        <v>74</v>
      </c>
      <c r="BA37" s="1" t="s">
        <v>74</v>
      </c>
      <c r="BB37" s="1">
        <v>129</v>
      </c>
      <c r="BC37" s="1">
        <v>146</v>
      </c>
      <c r="BD37" s="1" t="s">
        <v>74</v>
      </c>
      <c r="BE37" s="1" t="s">
        <v>793</v>
      </c>
      <c r="BF37" s="1" t="str">
        <f>HYPERLINK("http://dx.doi.org/10.1007/s11104-019-04099-6","http://dx.doi.org/10.1007/s11104-019-04099-6")</f>
        <v>http://dx.doi.org/10.1007/s11104-019-04099-6</v>
      </c>
      <c r="BG37" s="1" t="s">
        <v>74</v>
      </c>
      <c r="BH37" s="1" t="s">
        <v>74</v>
      </c>
      <c r="BI37" s="1">
        <v>18</v>
      </c>
      <c r="BJ37" s="1" t="s">
        <v>383</v>
      </c>
      <c r="BK37" s="1" t="s">
        <v>99</v>
      </c>
      <c r="BL37" s="1" t="s">
        <v>384</v>
      </c>
      <c r="BM37" s="1" t="s">
        <v>794</v>
      </c>
      <c r="BN37" s="1" t="s">
        <v>74</v>
      </c>
      <c r="BO37" s="1" t="s">
        <v>74</v>
      </c>
      <c r="BP37" s="1" t="s">
        <v>74</v>
      </c>
      <c r="BQ37" s="1" t="s">
        <v>74</v>
      </c>
      <c r="BR37" s="1" t="s">
        <v>102</v>
      </c>
      <c r="BS37" s="1" t="s">
        <v>795</v>
      </c>
      <c r="BT37" s="1" t="str">
        <f>HYPERLINK("https%3A%2F%2Fwww.webofscience.com%2Fwos%2Fwoscc%2Ffull-record%2FWOS:000482412400008","View Full Record in Web of Science")</f>
        <v>View Full Record in Web of Science</v>
      </c>
    </row>
    <row r="38" spans="1:72" x14ac:dyDescent="0.2">
      <c r="A38" s="1" t="s">
        <v>72</v>
      </c>
      <c r="B38" s="1" t="s">
        <v>796</v>
      </c>
      <c r="C38" s="1" t="s">
        <v>74</v>
      </c>
      <c r="D38" s="1" t="s">
        <v>74</v>
      </c>
      <c r="E38" s="1" t="s">
        <v>74</v>
      </c>
      <c r="F38" s="1" t="s">
        <v>796</v>
      </c>
      <c r="G38" s="1" t="s">
        <v>74</v>
      </c>
      <c r="H38" s="1" t="s">
        <v>74</v>
      </c>
      <c r="I38" s="1" t="s">
        <v>797</v>
      </c>
      <c r="J38" s="1" t="s">
        <v>765</v>
      </c>
      <c r="K38" s="1" t="s">
        <v>74</v>
      </c>
      <c r="L38" s="1" t="s">
        <v>74</v>
      </c>
      <c r="M38" s="1" t="s">
        <v>78</v>
      </c>
      <c r="N38" s="1" t="s">
        <v>79</v>
      </c>
      <c r="O38" s="1" t="s">
        <v>74</v>
      </c>
      <c r="P38" s="1" t="s">
        <v>74</v>
      </c>
      <c r="Q38" s="1" t="s">
        <v>74</v>
      </c>
      <c r="R38" s="1" t="s">
        <v>74</v>
      </c>
      <c r="S38" s="1" t="s">
        <v>74</v>
      </c>
      <c r="T38" s="1" t="s">
        <v>798</v>
      </c>
      <c r="U38" s="1" t="s">
        <v>799</v>
      </c>
      <c r="V38" s="1" t="s">
        <v>800</v>
      </c>
      <c r="W38" s="1" t="s">
        <v>801</v>
      </c>
      <c r="X38" s="1" t="s">
        <v>802</v>
      </c>
      <c r="Y38" s="1" t="s">
        <v>803</v>
      </c>
      <c r="Z38" s="1" t="s">
        <v>74</v>
      </c>
      <c r="AA38" s="1" t="s">
        <v>804</v>
      </c>
      <c r="AB38" s="1" t="s">
        <v>805</v>
      </c>
      <c r="AC38" s="1" t="s">
        <v>74</v>
      </c>
      <c r="AD38" s="1" t="s">
        <v>74</v>
      </c>
      <c r="AE38" s="1" t="s">
        <v>74</v>
      </c>
      <c r="AF38" s="1" t="s">
        <v>74</v>
      </c>
      <c r="AG38" s="1">
        <v>36</v>
      </c>
      <c r="AH38" s="1">
        <v>32</v>
      </c>
      <c r="AI38" s="1">
        <v>33</v>
      </c>
      <c r="AJ38" s="1">
        <v>2</v>
      </c>
      <c r="AK38" s="1">
        <v>14</v>
      </c>
      <c r="AL38" s="1" t="s">
        <v>806</v>
      </c>
      <c r="AM38" s="1" t="s">
        <v>549</v>
      </c>
      <c r="AN38" s="1" t="s">
        <v>774</v>
      </c>
      <c r="AO38" s="1" t="s">
        <v>775</v>
      </c>
      <c r="AP38" s="1" t="s">
        <v>74</v>
      </c>
      <c r="AQ38" s="1" t="s">
        <v>74</v>
      </c>
      <c r="AR38" s="1" t="s">
        <v>765</v>
      </c>
      <c r="AS38" s="1" t="s">
        <v>777</v>
      </c>
      <c r="AT38" s="1" t="s">
        <v>74</v>
      </c>
      <c r="AU38" s="1">
        <v>2000</v>
      </c>
      <c r="AV38" s="1">
        <v>54</v>
      </c>
      <c r="AW38" s="1">
        <v>4</v>
      </c>
      <c r="AX38" s="1" t="s">
        <v>74</v>
      </c>
      <c r="AY38" s="1" t="s">
        <v>74</v>
      </c>
      <c r="AZ38" s="1" t="s">
        <v>74</v>
      </c>
      <c r="BA38" s="1" t="s">
        <v>74</v>
      </c>
      <c r="BB38" s="1">
        <v>381</v>
      </c>
      <c r="BC38" s="1">
        <v>389</v>
      </c>
      <c r="BD38" s="1" t="s">
        <v>74</v>
      </c>
      <c r="BE38" s="1" t="s">
        <v>807</v>
      </c>
      <c r="BF38" s="1" t="str">
        <f>HYPERLINK("http://dx.doi.org/10.1515/HF.2000.065","http://dx.doi.org/10.1515/HF.2000.065")</f>
        <v>http://dx.doi.org/10.1515/HF.2000.065</v>
      </c>
      <c r="BG38" s="1" t="s">
        <v>74</v>
      </c>
      <c r="BH38" s="1" t="s">
        <v>74</v>
      </c>
      <c r="BI38" s="1">
        <v>9</v>
      </c>
      <c r="BJ38" s="1" t="s">
        <v>779</v>
      </c>
      <c r="BK38" s="1" t="s">
        <v>99</v>
      </c>
      <c r="BL38" s="1" t="s">
        <v>780</v>
      </c>
      <c r="BM38" s="1" t="s">
        <v>808</v>
      </c>
      <c r="BN38" s="1" t="s">
        <v>74</v>
      </c>
      <c r="BO38" s="1" t="s">
        <v>74</v>
      </c>
      <c r="BP38" s="1" t="s">
        <v>74</v>
      </c>
      <c r="BQ38" s="1" t="s">
        <v>74</v>
      </c>
      <c r="BR38" s="1" t="s">
        <v>102</v>
      </c>
      <c r="BS38" s="1" t="s">
        <v>809</v>
      </c>
      <c r="BT38" s="1" t="str">
        <f>HYPERLINK("https%3A%2F%2Fwww.webofscience.com%2Fwos%2Fwoscc%2Ffull-record%2FWOS:000088649300008","View Full Record in Web of Science")</f>
        <v>View Full Record in Web of Science</v>
      </c>
    </row>
    <row r="39" spans="1:72" x14ac:dyDescent="0.2">
      <c r="A39" s="1" t="s">
        <v>72</v>
      </c>
      <c r="B39" s="1" t="s">
        <v>810</v>
      </c>
      <c r="C39" s="1" t="s">
        <v>74</v>
      </c>
      <c r="D39" s="1" t="s">
        <v>74</v>
      </c>
      <c r="E39" s="1" t="s">
        <v>74</v>
      </c>
      <c r="F39" s="1" t="s">
        <v>811</v>
      </c>
      <c r="G39" s="1" t="s">
        <v>74</v>
      </c>
      <c r="H39" s="1" t="s">
        <v>74</v>
      </c>
      <c r="I39" s="1" t="s">
        <v>812</v>
      </c>
      <c r="J39" s="1" t="s">
        <v>813</v>
      </c>
      <c r="K39" s="1" t="s">
        <v>74</v>
      </c>
      <c r="L39" s="1" t="s">
        <v>74</v>
      </c>
      <c r="M39" s="1" t="s">
        <v>78</v>
      </c>
      <c r="N39" s="1" t="s">
        <v>79</v>
      </c>
      <c r="O39" s="1" t="s">
        <v>74</v>
      </c>
      <c r="P39" s="1" t="s">
        <v>74</v>
      </c>
      <c r="Q39" s="1" t="s">
        <v>74</v>
      </c>
      <c r="R39" s="1" t="s">
        <v>74</v>
      </c>
      <c r="S39" s="1" t="s">
        <v>74</v>
      </c>
      <c r="T39" s="1" t="s">
        <v>814</v>
      </c>
      <c r="U39" s="1" t="s">
        <v>815</v>
      </c>
      <c r="V39" s="1" t="s">
        <v>816</v>
      </c>
      <c r="W39" s="1" t="s">
        <v>817</v>
      </c>
      <c r="X39" s="1" t="s">
        <v>818</v>
      </c>
      <c r="Y39" s="1" t="s">
        <v>819</v>
      </c>
      <c r="Z39" s="1" t="s">
        <v>820</v>
      </c>
      <c r="AA39" s="1" t="s">
        <v>821</v>
      </c>
      <c r="AB39" s="1" t="s">
        <v>822</v>
      </c>
      <c r="AC39" s="1" t="s">
        <v>823</v>
      </c>
      <c r="AD39" s="1" t="s">
        <v>824</v>
      </c>
      <c r="AE39" s="1" t="s">
        <v>825</v>
      </c>
      <c r="AF39" s="1" t="s">
        <v>74</v>
      </c>
      <c r="AG39" s="1">
        <v>75</v>
      </c>
      <c r="AH39" s="1">
        <v>46</v>
      </c>
      <c r="AI39" s="1">
        <v>47</v>
      </c>
      <c r="AJ39" s="1">
        <v>5</v>
      </c>
      <c r="AK39" s="1">
        <v>127</v>
      </c>
      <c r="AL39" s="1" t="s">
        <v>139</v>
      </c>
      <c r="AM39" s="1" t="s">
        <v>140</v>
      </c>
      <c r="AN39" s="1" t="s">
        <v>141</v>
      </c>
      <c r="AO39" s="1" t="s">
        <v>826</v>
      </c>
      <c r="AP39" s="1" t="s">
        <v>827</v>
      </c>
      <c r="AQ39" s="1" t="s">
        <v>74</v>
      </c>
      <c r="AR39" s="1" t="s">
        <v>828</v>
      </c>
      <c r="AS39" s="1" t="s">
        <v>829</v>
      </c>
      <c r="AT39" s="1" t="s">
        <v>830</v>
      </c>
      <c r="AU39" s="1">
        <v>2016</v>
      </c>
      <c r="AV39" s="1">
        <v>95</v>
      </c>
      <c r="AW39" s="1" t="s">
        <v>74</v>
      </c>
      <c r="AX39" s="1" t="s">
        <v>74</v>
      </c>
      <c r="AY39" s="1" t="s">
        <v>74</v>
      </c>
      <c r="AZ39" s="1" t="s">
        <v>74</v>
      </c>
      <c r="BA39" s="1" t="s">
        <v>74</v>
      </c>
      <c r="BB39" s="1">
        <v>81</v>
      </c>
      <c r="BC39" s="1">
        <v>92</v>
      </c>
      <c r="BD39" s="1" t="s">
        <v>74</v>
      </c>
      <c r="BE39" s="1" t="s">
        <v>831</v>
      </c>
      <c r="BF39" s="1" t="str">
        <f>HYPERLINK("http://dx.doi.org/10.1016/j.orggeochem.2016.02.006","http://dx.doi.org/10.1016/j.orggeochem.2016.02.006")</f>
        <v>http://dx.doi.org/10.1016/j.orggeochem.2016.02.006</v>
      </c>
      <c r="BG39" s="1" t="s">
        <v>74</v>
      </c>
      <c r="BH39" s="1" t="s">
        <v>74</v>
      </c>
      <c r="BI39" s="1">
        <v>12</v>
      </c>
      <c r="BJ39" s="1" t="s">
        <v>832</v>
      </c>
      <c r="BK39" s="1" t="s">
        <v>99</v>
      </c>
      <c r="BL39" s="1" t="s">
        <v>832</v>
      </c>
      <c r="BM39" s="1" t="s">
        <v>833</v>
      </c>
      <c r="BN39" s="1" t="s">
        <v>74</v>
      </c>
      <c r="BO39" s="1" t="s">
        <v>74</v>
      </c>
      <c r="BP39" s="1" t="s">
        <v>74</v>
      </c>
      <c r="BQ39" s="1" t="s">
        <v>74</v>
      </c>
      <c r="BR39" s="1" t="s">
        <v>102</v>
      </c>
      <c r="BS39" s="1" t="s">
        <v>834</v>
      </c>
      <c r="BT39" s="1" t="str">
        <f>HYPERLINK("https%3A%2F%2Fwww.webofscience.com%2Fwos%2Fwoscc%2Ffull-record%2FWOS:000372952900009","View Full Record in Web of Science")</f>
        <v>View Full Record in Web of Science</v>
      </c>
    </row>
    <row r="40" spans="1:72" x14ac:dyDescent="0.2">
      <c r="A40" s="1" t="s">
        <v>72</v>
      </c>
      <c r="B40" s="1" t="s">
        <v>835</v>
      </c>
      <c r="C40" s="1" t="s">
        <v>74</v>
      </c>
      <c r="D40" s="1" t="s">
        <v>74</v>
      </c>
      <c r="E40" s="1" t="s">
        <v>74</v>
      </c>
      <c r="F40" s="1" t="s">
        <v>836</v>
      </c>
      <c r="G40" s="1" t="s">
        <v>74</v>
      </c>
      <c r="H40" s="1" t="s">
        <v>74</v>
      </c>
      <c r="I40" s="1" t="s">
        <v>837</v>
      </c>
      <c r="J40" s="1" t="s">
        <v>838</v>
      </c>
      <c r="K40" s="1" t="s">
        <v>74</v>
      </c>
      <c r="L40" s="1" t="s">
        <v>74</v>
      </c>
      <c r="M40" s="1" t="s">
        <v>78</v>
      </c>
      <c r="N40" s="1" t="s">
        <v>79</v>
      </c>
      <c r="O40" s="1" t="s">
        <v>74</v>
      </c>
      <c r="P40" s="1" t="s">
        <v>74</v>
      </c>
      <c r="Q40" s="1" t="s">
        <v>74</v>
      </c>
      <c r="R40" s="1" t="s">
        <v>74</v>
      </c>
      <c r="S40" s="1" t="s">
        <v>74</v>
      </c>
      <c r="T40" s="1" t="s">
        <v>839</v>
      </c>
      <c r="U40" s="1" t="s">
        <v>840</v>
      </c>
      <c r="V40" s="1" t="s">
        <v>841</v>
      </c>
      <c r="W40" s="1" t="s">
        <v>842</v>
      </c>
      <c r="X40" s="1" t="s">
        <v>395</v>
      </c>
      <c r="Y40" s="1" t="s">
        <v>843</v>
      </c>
      <c r="Z40" s="1" t="s">
        <v>136</v>
      </c>
      <c r="AA40" s="1" t="s">
        <v>373</v>
      </c>
      <c r="AB40" s="1" t="s">
        <v>374</v>
      </c>
      <c r="AC40" s="1" t="s">
        <v>74</v>
      </c>
      <c r="AD40" s="1" t="s">
        <v>74</v>
      </c>
      <c r="AE40" s="1" t="s">
        <v>74</v>
      </c>
      <c r="AF40" s="1" t="s">
        <v>74</v>
      </c>
      <c r="AG40" s="1">
        <v>36</v>
      </c>
      <c r="AH40" s="1">
        <v>24</v>
      </c>
      <c r="AI40" s="1">
        <v>26</v>
      </c>
      <c r="AJ40" s="1">
        <v>0</v>
      </c>
      <c r="AK40" s="1">
        <v>33</v>
      </c>
      <c r="AL40" s="1" t="s">
        <v>309</v>
      </c>
      <c r="AM40" s="1" t="s">
        <v>310</v>
      </c>
      <c r="AN40" s="1" t="s">
        <v>311</v>
      </c>
      <c r="AO40" s="1" t="s">
        <v>844</v>
      </c>
      <c r="AP40" s="1" t="s">
        <v>845</v>
      </c>
      <c r="AQ40" s="1" t="s">
        <v>74</v>
      </c>
      <c r="AR40" s="1" t="s">
        <v>846</v>
      </c>
      <c r="AS40" s="1" t="s">
        <v>847</v>
      </c>
      <c r="AT40" s="1" t="s">
        <v>121</v>
      </c>
      <c r="AU40" s="1">
        <v>2013</v>
      </c>
      <c r="AV40" s="1">
        <v>72</v>
      </c>
      <c r="AW40" s="1" t="s">
        <v>74</v>
      </c>
      <c r="AX40" s="1" t="s">
        <v>74</v>
      </c>
      <c r="AY40" s="1" t="s">
        <v>74</v>
      </c>
      <c r="AZ40" s="1" t="s">
        <v>74</v>
      </c>
      <c r="BA40" s="1" t="s">
        <v>74</v>
      </c>
      <c r="BB40" s="1">
        <v>135</v>
      </c>
      <c r="BC40" s="1">
        <v>142</v>
      </c>
      <c r="BD40" s="1" t="s">
        <v>74</v>
      </c>
      <c r="BE40" s="1" t="s">
        <v>848</v>
      </c>
      <c r="BF40" s="1" t="str">
        <f>HYPERLINK("http://dx.doi.org/10.1016/j.apsoil.2013.06.007","http://dx.doi.org/10.1016/j.apsoil.2013.06.007")</f>
        <v>http://dx.doi.org/10.1016/j.apsoil.2013.06.007</v>
      </c>
      <c r="BG40" s="1" t="s">
        <v>74</v>
      </c>
      <c r="BH40" s="1" t="s">
        <v>74</v>
      </c>
      <c r="BI40" s="1">
        <v>8</v>
      </c>
      <c r="BJ40" s="1" t="s">
        <v>149</v>
      </c>
      <c r="BK40" s="1" t="s">
        <v>99</v>
      </c>
      <c r="BL40" s="1" t="s">
        <v>150</v>
      </c>
      <c r="BM40" s="1" t="s">
        <v>849</v>
      </c>
      <c r="BN40" s="1" t="s">
        <v>74</v>
      </c>
      <c r="BO40" s="1" t="s">
        <v>74</v>
      </c>
      <c r="BP40" s="1" t="s">
        <v>74</v>
      </c>
      <c r="BQ40" s="1" t="s">
        <v>74</v>
      </c>
      <c r="BR40" s="1" t="s">
        <v>102</v>
      </c>
      <c r="BS40" s="1" t="s">
        <v>850</v>
      </c>
      <c r="BT40" s="1" t="str">
        <f>HYPERLINK("https%3A%2F%2Fwww.webofscience.com%2Fwos%2Fwoscc%2Ffull-record%2FWOS:000326007300017","View Full Record in Web of Science")</f>
        <v>View Full Record in Web of Science</v>
      </c>
    </row>
    <row r="41" spans="1:72" x14ac:dyDescent="0.2">
      <c r="A41" s="1" t="s">
        <v>72</v>
      </c>
      <c r="B41" s="1" t="s">
        <v>851</v>
      </c>
      <c r="C41" s="1" t="s">
        <v>74</v>
      </c>
      <c r="D41" s="1" t="s">
        <v>74</v>
      </c>
      <c r="E41" s="1" t="s">
        <v>74</v>
      </c>
      <c r="F41" s="1" t="s">
        <v>852</v>
      </c>
      <c r="G41" s="1" t="s">
        <v>74</v>
      </c>
      <c r="H41" s="1" t="s">
        <v>74</v>
      </c>
      <c r="I41" s="1" t="s">
        <v>853</v>
      </c>
      <c r="J41" s="1" t="s">
        <v>391</v>
      </c>
      <c r="K41" s="1" t="s">
        <v>74</v>
      </c>
      <c r="L41" s="1" t="s">
        <v>74</v>
      </c>
      <c r="M41" s="1" t="s">
        <v>78</v>
      </c>
      <c r="N41" s="1" t="s">
        <v>79</v>
      </c>
      <c r="O41" s="1" t="s">
        <v>74</v>
      </c>
      <c r="P41" s="1" t="s">
        <v>74</v>
      </c>
      <c r="Q41" s="1" t="s">
        <v>74</v>
      </c>
      <c r="R41" s="1" t="s">
        <v>74</v>
      </c>
      <c r="S41" s="1" t="s">
        <v>74</v>
      </c>
      <c r="T41" s="1" t="s">
        <v>74</v>
      </c>
      <c r="U41" s="1" t="s">
        <v>854</v>
      </c>
      <c r="V41" s="1" t="s">
        <v>855</v>
      </c>
      <c r="W41" s="1" t="s">
        <v>856</v>
      </c>
      <c r="X41" s="1" t="s">
        <v>857</v>
      </c>
      <c r="Y41" s="1" t="s">
        <v>858</v>
      </c>
      <c r="Z41" s="1" t="s">
        <v>859</v>
      </c>
      <c r="AA41" s="1" t="s">
        <v>860</v>
      </c>
      <c r="AB41" s="1" t="s">
        <v>74</v>
      </c>
      <c r="AC41" s="1" t="s">
        <v>861</v>
      </c>
      <c r="AD41" s="1" t="s">
        <v>862</v>
      </c>
      <c r="AE41" s="1" t="s">
        <v>863</v>
      </c>
      <c r="AF41" s="1" t="s">
        <v>74</v>
      </c>
      <c r="AG41" s="1">
        <v>52</v>
      </c>
      <c r="AH41" s="1">
        <v>47</v>
      </c>
      <c r="AI41" s="1">
        <v>54</v>
      </c>
      <c r="AJ41" s="1">
        <v>7</v>
      </c>
      <c r="AK41" s="1">
        <v>102</v>
      </c>
      <c r="AL41" s="1" t="s">
        <v>399</v>
      </c>
      <c r="AM41" s="1" t="s">
        <v>400</v>
      </c>
      <c r="AN41" s="1" t="s">
        <v>401</v>
      </c>
      <c r="AO41" s="1" t="s">
        <v>402</v>
      </c>
      <c r="AP41" s="1" t="s">
        <v>74</v>
      </c>
      <c r="AQ41" s="1" t="s">
        <v>74</v>
      </c>
      <c r="AR41" s="1" t="s">
        <v>391</v>
      </c>
      <c r="AS41" s="1" t="s">
        <v>403</v>
      </c>
      <c r="AT41" s="1" t="s">
        <v>864</v>
      </c>
      <c r="AU41" s="1">
        <v>2016</v>
      </c>
      <c r="AV41" s="1">
        <v>11</v>
      </c>
      <c r="AW41" s="1">
        <v>7</v>
      </c>
      <c r="AX41" s="1" t="s">
        <v>74</v>
      </c>
      <c r="AY41" s="1" t="s">
        <v>74</v>
      </c>
      <c r="AZ41" s="1" t="s">
        <v>74</v>
      </c>
      <c r="BA41" s="1" t="s">
        <v>74</v>
      </c>
      <c r="BB41" s="1" t="s">
        <v>74</v>
      </c>
      <c r="BC41" s="1" t="s">
        <v>74</v>
      </c>
      <c r="BD41" s="1" t="s">
        <v>865</v>
      </c>
      <c r="BE41" s="1" t="s">
        <v>866</v>
      </c>
      <c r="BF41" s="1" t="str">
        <f>HYPERLINK("http://dx.doi.org/10.1371/journal.pone.0158172","http://dx.doi.org/10.1371/journal.pone.0158172")</f>
        <v>http://dx.doi.org/10.1371/journal.pone.0158172</v>
      </c>
      <c r="BG41" s="1" t="s">
        <v>74</v>
      </c>
      <c r="BH41" s="1" t="s">
        <v>74</v>
      </c>
      <c r="BI41" s="1">
        <v>17</v>
      </c>
      <c r="BJ41" s="1" t="s">
        <v>407</v>
      </c>
      <c r="BK41" s="1" t="s">
        <v>99</v>
      </c>
      <c r="BL41" s="1" t="s">
        <v>408</v>
      </c>
      <c r="BM41" s="1" t="s">
        <v>867</v>
      </c>
      <c r="BN41" s="1">
        <v>27380023</v>
      </c>
      <c r="BO41" s="1" t="s">
        <v>868</v>
      </c>
      <c r="BP41" s="1" t="s">
        <v>74</v>
      </c>
      <c r="BQ41" s="1" t="s">
        <v>74</v>
      </c>
      <c r="BR41" s="1" t="s">
        <v>102</v>
      </c>
      <c r="BS41" s="1" t="s">
        <v>869</v>
      </c>
      <c r="BT41" s="1" t="str">
        <f>HYPERLINK("https%3A%2F%2Fwww.webofscience.com%2Fwos%2Fwoscc%2Ffull-record%2FWOS:000379798700020","View Full Record in Web of Science")</f>
        <v>View Full Record in Web of Science</v>
      </c>
    </row>
    <row r="42" spans="1:72" x14ac:dyDescent="0.2">
      <c r="A42" s="1" t="s">
        <v>72</v>
      </c>
      <c r="B42" s="1" t="s">
        <v>870</v>
      </c>
      <c r="C42" s="1" t="s">
        <v>74</v>
      </c>
      <c r="D42" s="1" t="s">
        <v>74</v>
      </c>
      <c r="E42" s="1" t="s">
        <v>74</v>
      </c>
      <c r="F42" s="1" t="s">
        <v>871</v>
      </c>
      <c r="G42" s="1" t="s">
        <v>74</v>
      </c>
      <c r="H42" s="1" t="s">
        <v>74</v>
      </c>
      <c r="I42" s="1" t="s">
        <v>872</v>
      </c>
      <c r="J42" s="1" t="s">
        <v>77</v>
      </c>
      <c r="K42" s="1" t="s">
        <v>74</v>
      </c>
      <c r="L42" s="1" t="s">
        <v>74</v>
      </c>
      <c r="M42" s="1" t="s">
        <v>78</v>
      </c>
      <c r="N42" s="1" t="s">
        <v>79</v>
      </c>
      <c r="O42" s="1" t="s">
        <v>74</v>
      </c>
      <c r="P42" s="1" t="s">
        <v>74</v>
      </c>
      <c r="Q42" s="1" t="s">
        <v>74</v>
      </c>
      <c r="R42" s="1" t="s">
        <v>74</v>
      </c>
      <c r="S42" s="1" t="s">
        <v>74</v>
      </c>
      <c r="T42" s="1" t="s">
        <v>873</v>
      </c>
      <c r="U42" s="1" t="s">
        <v>874</v>
      </c>
      <c r="V42" s="1" t="s">
        <v>875</v>
      </c>
      <c r="W42" s="1" t="s">
        <v>876</v>
      </c>
      <c r="X42" s="1" t="s">
        <v>877</v>
      </c>
      <c r="Y42" s="1" t="s">
        <v>878</v>
      </c>
      <c r="Z42" s="1" t="s">
        <v>879</v>
      </c>
      <c r="AA42" s="1" t="s">
        <v>880</v>
      </c>
      <c r="AB42" s="1" t="s">
        <v>881</v>
      </c>
      <c r="AC42" s="1" t="s">
        <v>882</v>
      </c>
      <c r="AD42" s="1" t="s">
        <v>883</v>
      </c>
      <c r="AE42" s="1" t="s">
        <v>884</v>
      </c>
      <c r="AF42" s="1" t="s">
        <v>74</v>
      </c>
      <c r="AG42" s="1">
        <v>63</v>
      </c>
      <c r="AH42" s="1">
        <v>9</v>
      </c>
      <c r="AI42" s="1">
        <v>11</v>
      </c>
      <c r="AJ42" s="1">
        <v>16</v>
      </c>
      <c r="AK42" s="1">
        <v>80</v>
      </c>
      <c r="AL42" s="1" t="s">
        <v>91</v>
      </c>
      <c r="AM42" s="1" t="s">
        <v>92</v>
      </c>
      <c r="AN42" s="1" t="s">
        <v>93</v>
      </c>
      <c r="AO42" s="1" t="s">
        <v>74</v>
      </c>
      <c r="AP42" s="1" t="s">
        <v>94</v>
      </c>
      <c r="AQ42" s="1" t="s">
        <v>74</v>
      </c>
      <c r="AR42" s="1" t="s">
        <v>77</v>
      </c>
      <c r="AS42" s="1" t="s">
        <v>95</v>
      </c>
      <c r="AT42" s="1" t="s">
        <v>96</v>
      </c>
      <c r="AU42" s="1">
        <v>2020</v>
      </c>
      <c r="AV42" s="1">
        <v>11</v>
      </c>
      <c r="AW42" s="1">
        <v>11</v>
      </c>
      <c r="AX42" s="1" t="s">
        <v>74</v>
      </c>
      <c r="AY42" s="1" t="s">
        <v>74</v>
      </c>
      <c r="AZ42" s="1" t="s">
        <v>74</v>
      </c>
      <c r="BA42" s="1" t="s">
        <v>74</v>
      </c>
      <c r="BB42" s="1" t="s">
        <v>74</v>
      </c>
      <c r="BC42" s="1" t="s">
        <v>74</v>
      </c>
      <c r="BD42" s="1">
        <v>1191</v>
      </c>
      <c r="BE42" s="1" t="s">
        <v>885</v>
      </c>
      <c r="BF42" s="1" t="str">
        <f>HYPERLINK("http://dx.doi.org/10.3390/f11111191","http://dx.doi.org/10.3390/f11111191")</f>
        <v>http://dx.doi.org/10.3390/f11111191</v>
      </c>
      <c r="BG42" s="1" t="s">
        <v>74</v>
      </c>
      <c r="BH42" s="1" t="s">
        <v>74</v>
      </c>
      <c r="BI42" s="1">
        <v>14</v>
      </c>
      <c r="BJ42" s="1" t="s">
        <v>98</v>
      </c>
      <c r="BK42" s="1" t="s">
        <v>99</v>
      </c>
      <c r="BL42" s="1" t="s">
        <v>98</v>
      </c>
      <c r="BM42" s="1" t="s">
        <v>886</v>
      </c>
      <c r="BN42" s="1" t="s">
        <v>74</v>
      </c>
      <c r="BO42" s="1" t="s">
        <v>101</v>
      </c>
      <c r="BP42" s="1" t="s">
        <v>74</v>
      </c>
      <c r="BQ42" s="1" t="s">
        <v>74</v>
      </c>
      <c r="BR42" s="1" t="s">
        <v>102</v>
      </c>
      <c r="BS42" s="1" t="s">
        <v>887</v>
      </c>
      <c r="BT42" s="1" t="str">
        <f>HYPERLINK("https%3A%2F%2Fwww.webofscience.com%2Fwos%2Fwoscc%2Ffull-record%2FWOS:000593173800001","View Full Record in Web of Science")</f>
        <v>View Full Record in Web of Science</v>
      </c>
    </row>
    <row r="43" spans="1:72" x14ac:dyDescent="0.2">
      <c r="A43" s="1" t="s">
        <v>72</v>
      </c>
      <c r="B43" s="1" t="s">
        <v>888</v>
      </c>
      <c r="C43" s="1" t="s">
        <v>74</v>
      </c>
      <c r="D43" s="1" t="s">
        <v>74</v>
      </c>
      <c r="E43" s="1" t="s">
        <v>74</v>
      </c>
      <c r="F43" s="1" t="s">
        <v>889</v>
      </c>
      <c r="G43" s="1" t="s">
        <v>74</v>
      </c>
      <c r="H43" s="1" t="s">
        <v>74</v>
      </c>
      <c r="I43" s="1" t="s">
        <v>890</v>
      </c>
      <c r="J43" s="1" t="s">
        <v>891</v>
      </c>
      <c r="K43" s="1" t="s">
        <v>74</v>
      </c>
      <c r="L43" s="1" t="s">
        <v>74</v>
      </c>
      <c r="M43" s="1" t="s">
        <v>78</v>
      </c>
      <c r="N43" s="1" t="s">
        <v>79</v>
      </c>
      <c r="O43" s="1" t="s">
        <v>74</v>
      </c>
      <c r="P43" s="1" t="s">
        <v>74</v>
      </c>
      <c r="Q43" s="1" t="s">
        <v>74</v>
      </c>
      <c r="R43" s="1" t="s">
        <v>74</v>
      </c>
      <c r="S43" s="1" t="s">
        <v>74</v>
      </c>
      <c r="T43" s="1" t="s">
        <v>892</v>
      </c>
      <c r="U43" s="1" t="s">
        <v>893</v>
      </c>
      <c r="V43" s="1" t="s">
        <v>894</v>
      </c>
      <c r="W43" s="1" t="s">
        <v>895</v>
      </c>
      <c r="X43" s="1" t="s">
        <v>896</v>
      </c>
      <c r="Y43" s="1" t="s">
        <v>897</v>
      </c>
      <c r="Z43" s="1" t="s">
        <v>898</v>
      </c>
      <c r="AA43" s="1" t="s">
        <v>899</v>
      </c>
      <c r="AB43" s="1" t="s">
        <v>900</v>
      </c>
      <c r="AC43" s="1" t="s">
        <v>74</v>
      </c>
      <c r="AD43" s="1" t="s">
        <v>74</v>
      </c>
      <c r="AE43" s="1" t="s">
        <v>74</v>
      </c>
      <c r="AF43" s="1" t="s">
        <v>74</v>
      </c>
      <c r="AG43" s="1">
        <v>35</v>
      </c>
      <c r="AH43" s="1">
        <v>46</v>
      </c>
      <c r="AI43" s="1">
        <v>46</v>
      </c>
      <c r="AJ43" s="1">
        <v>2</v>
      </c>
      <c r="AK43" s="1">
        <v>73</v>
      </c>
      <c r="AL43" s="1" t="s">
        <v>139</v>
      </c>
      <c r="AM43" s="1" t="s">
        <v>140</v>
      </c>
      <c r="AN43" s="1" t="s">
        <v>141</v>
      </c>
      <c r="AO43" s="1" t="s">
        <v>901</v>
      </c>
      <c r="AP43" s="1" t="s">
        <v>902</v>
      </c>
      <c r="AQ43" s="1" t="s">
        <v>74</v>
      </c>
      <c r="AR43" s="1" t="s">
        <v>903</v>
      </c>
      <c r="AS43" s="1" t="s">
        <v>904</v>
      </c>
      <c r="AT43" s="1" t="s">
        <v>146</v>
      </c>
      <c r="AU43" s="1">
        <v>2013</v>
      </c>
      <c r="AV43" s="1">
        <v>48</v>
      </c>
      <c r="AW43" s="1" t="s">
        <v>74</v>
      </c>
      <c r="AX43" s="1" t="s">
        <v>74</v>
      </c>
      <c r="AY43" s="1" t="s">
        <v>74</v>
      </c>
      <c r="AZ43" s="1" t="s">
        <v>74</v>
      </c>
      <c r="BA43" s="1" t="s">
        <v>74</v>
      </c>
      <c r="BB43" s="1">
        <v>111</v>
      </c>
      <c r="BC43" s="1">
        <v>120</v>
      </c>
      <c r="BD43" s="1" t="s">
        <v>74</v>
      </c>
      <c r="BE43" s="1" t="s">
        <v>905</v>
      </c>
      <c r="BF43" s="1" t="str">
        <f>HYPERLINK("http://dx.doi.org/10.1016/j.biombioe.2012.11.006","http://dx.doi.org/10.1016/j.biombioe.2012.11.006")</f>
        <v>http://dx.doi.org/10.1016/j.biombioe.2012.11.006</v>
      </c>
      <c r="BG43" s="1" t="s">
        <v>74</v>
      </c>
      <c r="BH43" s="1" t="s">
        <v>74</v>
      </c>
      <c r="BI43" s="1">
        <v>10</v>
      </c>
      <c r="BJ43" s="1" t="s">
        <v>906</v>
      </c>
      <c r="BK43" s="1" t="s">
        <v>99</v>
      </c>
      <c r="BL43" s="1" t="s">
        <v>907</v>
      </c>
      <c r="BM43" s="1" t="s">
        <v>908</v>
      </c>
      <c r="BN43" s="1" t="s">
        <v>74</v>
      </c>
      <c r="BO43" s="1" t="s">
        <v>74</v>
      </c>
      <c r="BP43" s="1" t="s">
        <v>74</v>
      </c>
      <c r="BQ43" s="1" t="s">
        <v>74</v>
      </c>
      <c r="BR43" s="1" t="s">
        <v>102</v>
      </c>
      <c r="BS43" s="1" t="s">
        <v>909</v>
      </c>
      <c r="BT43" s="1" t="str">
        <f>HYPERLINK("https%3A%2F%2Fwww.webofscience.com%2Fwos%2Fwoscc%2Ffull-record%2FWOS:000315079300013","View Full Record in Web of Science")</f>
        <v>View Full Record in Web of Science</v>
      </c>
    </row>
    <row r="44" spans="1:72" x14ac:dyDescent="0.2">
      <c r="A44" s="1" t="s">
        <v>72</v>
      </c>
      <c r="B44" s="1" t="s">
        <v>910</v>
      </c>
      <c r="C44" s="1" t="s">
        <v>74</v>
      </c>
      <c r="D44" s="1" t="s">
        <v>74</v>
      </c>
      <c r="E44" s="1" t="s">
        <v>74</v>
      </c>
      <c r="F44" s="1" t="s">
        <v>911</v>
      </c>
      <c r="G44" s="1" t="s">
        <v>74</v>
      </c>
      <c r="H44" s="1" t="s">
        <v>74</v>
      </c>
      <c r="I44" s="1" t="s">
        <v>912</v>
      </c>
      <c r="J44" s="1" t="s">
        <v>913</v>
      </c>
      <c r="K44" s="1" t="s">
        <v>74</v>
      </c>
      <c r="L44" s="1" t="s">
        <v>74</v>
      </c>
      <c r="M44" s="1" t="s">
        <v>78</v>
      </c>
      <c r="N44" s="1" t="s">
        <v>79</v>
      </c>
      <c r="O44" s="1" t="s">
        <v>74</v>
      </c>
      <c r="P44" s="1" t="s">
        <v>74</v>
      </c>
      <c r="Q44" s="1" t="s">
        <v>74</v>
      </c>
      <c r="R44" s="1" t="s">
        <v>74</v>
      </c>
      <c r="S44" s="1" t="s">
        <v>74</v>
      </c>
      <c r="T44" s="1" t="s">
        <v>914</v>
      </c>
      <c r="U44" s="1" t="s">
        <v>915</v>
      </c>
      <c r="V44" s="1" t="s">
        <v>916</v>
      </c>
      <c r="W44" s="1" t="s">
        <v>917</v>
      </c>
      <c r="X44" s="1" t="s">
        <v>918</v>
      </c>
      <c r="Y44" s="1" t="s">
        <v>919</v>
      </c>
      <c r="Z44" s="1" t="s">
        <v>920</v>
      </c>
      <c r="AA44" s="1" t="s">
        <v>921</v>
      </c>
      <c r="AB44" s="1" t="s">
        <v>922</v>
      </c>
      <c r="AC44" s="1" t="s">
        <v>923</v>
      </c>
      <c r="AD44" s="1" t="s">
        <v>924</v>
      </c>
      <c r="AE44" s="1" t="s">
        <v>925</v>
      </c>
      <c r="AF44" s="1" t="s">
        <v>74</v>
      </c>
      <c r="AG44" s="1">
        <v>33</v>
      </c>
      <c r="AH44" s="1">
        <v>5</v>
      </c>
      <c r="AI44" s="1">
        <v>8</v>
      </c>
      <c r="AJ44" s="1">
        <v>0</v>
      </c>
      <c r="AK44" s="1">
        <v>30</v>
      </c>
      <c r="AL44" s="1" t="s">
        <v>926</v>
      </c>
      <c r="AM44" s="1" t="s">
        <v>927</v>
      </c>
      <c r="AN44" s="1" t="s">
        <v>928</v>
      </c>
      <c r="AO44" s="1" t="s">
        <v>929</v>
      </c>
      <c r="AP44" s="1" t="s">
        <v>930</v>
      </c>
      <c r="AQ44" s="1" t="s">
        <v>74</v>
      </c>
      <c r="AR44" s="1" t="s">
        <v>931</v>
      </c>
      <c r="AS44" s="1" t="s">
        <v>932</v>
      </c>
      <c r="AT44" s="1" t="s">
        <v>830</v>
      </c>
      <c r="AU44" s="1">
        <v>2013</v>
      </c>
      <c r="AV44" s="1">
        <v>13</v>
      </c>
      <c r="AW44" s="1">
        <v>5</v>
      </c>
      <c r="AX44" s="1" t="s">
        <v>74</v>
      </c>
      <c r="AY44" s="1" t="s">
        <v>74</v>
      </c>
      <c r="AZ44" s="1" t="s">
        <v>74</v>
      </c>
      <c r="BA44" s="1" t="s">
        <v>74</v>
      </c>
      <c r="BB44" s="1">
        <v>854</v>
      </c>
      <c r="BC44" s="1">
        <v>862</v>
      </c>
      <c r="BD44" s="1" t="s">
        <v>74</v>
      </c>
      <c r="BE44" s="1" t="s">
        <v>933</v>
      </c>
      <c r="BF44" s="1" t="str">
        <f>HYPERLINK("http://dx.doi.org/10.1007/s11368-013-0676-4","http://dx.doi.org/10.1007/s11368-013-0676-4")</f>
        <v>http://dx.doi.org/10.1007/s11368-013-0676-4</v>
      </c>
      <c r="BG44" s="1" t="s">
        <v>74</v>
      </c>
      <c r="BH44" s="1" t="s">
        <v>74</v>
      </c>
      <c r="BI44" s="1">
        <v>9</v>
      </c>
      <c r="BJ44" s="1" t="s">
        <v>934</v>
      </c>
      <c r="BK44" s="1" t="s">
        <v>99</v>
      </c>
      <c r="BL44" s="1" t="s">
        <v>935</v>
      </c>
      <c r="BM44" s="1" t="s">
        <v>936</v>
      </c>
      <c r="BN44" s="1" t="s">
        <v>74</v>
      </c>
      <c r="BO44" s="1" t="s">
        <v>386</v>
      </c>
      <c r="BP44" s="1" t="s">
        <v>74</v>
      </c>
      <c r="BQ44" s="1" t="s">
        <v>74</v>
      </c>
      <c r="BR44" s="1" t="s">
        <v>102</v>
      </c>
      <c r="BS44" s="1" t="s">
        <v>937</v>
      </c>
      <c r="BT44" s="1" t="str">
        <f>HYPERLINK("https%3A%2F%2Fwww.webofscience.com%2Fwos%2Fwoscc%2Ffull-record%2FWOS:000317653700003","View Full Record in Web of Science")</f>
        <v>View Full Record in Web of Science</v>
      </c>
    </row>
    <row r="45" spans="1:72" x14ac:dyDescent="0.2">
      <c r="A45" s="1" t="s">
        <v>72</v>
      </c>
      <c r="B45" s="1" t="s">
        <v>938</v>
      </c>
      <c r="C45" s="1" t="s">
        <v>74</v>
      </c>
      <c r="D45" s="1" t="s">
        <v>74</v>
      </c>
      <c r="E45" s="1" t="s">
        <v>74</v>
      </c>
      <c r="F45" s="1" t="s">
        <v>938</v>
      </c>
      <c r="G45" s="1" t="s">
        <v>74</v>
      </c>
      <c r="H45" s="1" t="s">
        <v>74</v>
      </c>
      <c r="I45" s="1" t="s">
        <v>939</v>
      </c>
      <c r="J45" s="1" t="s">
        <v>940</v>
      </c>
      <c r="K45" s="1" t="s">
        <v>74</v>
      </c>
      <c r="L45" s="1" t="s">
        <v>74</v>
      </c>
      <c r="M45" s="1" t="s">
        <v>78</v>
      </c>
      <c r="N45" s="1" t="s">
        <v>79</v>
      </c>
      <c r="O45" s="1" t="s">
        <v>74</v>
      </c>
      <c r="P45" s="1" t="s">
        <v>74</v>
      </c>
      <c r="Q45" s="1" t="s">
        <v>74</v>
      </c>
      <c r="R45" s="1" t="s">
        <v>74</v>
      </c>
      <c r="S45" s="1" t="s">
        <v>74</v>
      </c>
      <c r="T45" s="1" t="s">
        <v>941</v>
      </c>
      <c r="U45" s="1" t="s">
        <v>942</v>
      </c>
      <c r="V45" s="1" t="s">
        <v>943</v>
      </c>
      <c r="W45" s="1" t="s">
        <v>944</v>
      </c>
      <c r="X45" s="1" t="s">
        <v>945</v>
      </c>
      <c r="Y45" s="1" t="s">
        <v>946</v>
      </c>
      <c r="Z45" s="1" t="s">
        <v>947</v>
      </c>
      <c r="AA45" s="1" t="s">
        <v>948</v>
      </c>
      <c r="AB45" s="1" t="s">
        <v>949</v>
      </c>
      <c r="AC45" s="1" t="s">
        <v>950</v>
      </c>
      <c r="AD45" s="1" t="s">
        <v>951</v>
      </c>
      <c r="AE45" s="1" t="s">
        <v>74</v>
      </c>
      <c r="AF45" s="1" t="s">
        <v>74</v>
      </c>
      <c r="AG45" s="1">
        <v>37</v>
      </c>
      <c r="AH45" s="1">
        <v>38</v>
      </c>
      <c r="AI45" s="1">
        <v>40</v>
      </c>
      <c r="AJ45" s="1">
        <v>1</v>
      </c>
      <c r="AK45" s="1">
        <v>14</v>
      </c>
      <c r="AL45" s="1" t="s">
        <v>952</v>
      </c>
      <c r="AM45" s="1" t="s">
        <v>140</v>
      </c>
      <c r="AN45" s="1" t="s">
        <v>953</v>
      </c>
      <c r="AO45" s="1" t="s">
        <v>954</v>
      </c>
      <c r="AP45" s="1" t="s">
        <v>74</v>
      </c>
      <c r="AQ45" s="1" t="s">
        <v>74</v>
      </c>
      <c r="AR45" s="1" t="s">
        <v>955</v>
      </c>
      <c r="AS45" s="1" t="s">
        <v>956</v>
      </c>
      <c r="AT45" s="1" t="s">
        <v>957</v>
      </c>
      <c r="AU45" s="1">
        <v>2005</v>
      </c>
      <c r="AV45" s="1">
        <v>55</v>
      </c>
      <c r="AW45" s="1">
        <v>3</v>
      </c>
      <c r="AX45" s="1" t="s">
        <v>74</v>
      </c>
      <c r="AY45" s="1" t="s">
        <v>74</v>
      </c>
      <c r="AZ45" s="1" t="s">
        <v>74</v>
      </c>
      <c r="BA45" s="1" t="s">
        <v>74</v>
      </c>
      <c r="BB45" s="1">
        <v>175</v>
      </c>
      <c r="BC45" s="1">
        <v>185</v>
      </c>
      <c r="BD45" s="1" t="s">
        <v>74</v>
      </c>
      <c r="BE45" s="1" t="s">
        <v>958</v>
      </c>
      <c r="BF45" s="1" t="str">
        <f>HYPERLINK("http://dx.doi.org/10.1016/j.ibiod.2004.11.004","http://dx.doi.org/10.1016/j.ibiod.2004.11.004")</f>
        <v>http://dx.doi.org/10.1016/j.ibiod.2004.11.004</v>
      </c>
      <c r="BG45" s="1" t="s">
        <v>74</v>
      </c>
      <c r="BH45" s="1" t="s">
        <v>74</v>
      </c>
      <c r="BI45" s="1">
        <v>11</v>
      </c>
      <c r="BJ45" s="1" t="s">
        <v>959</v>
      </c>
      <c r="BK45" s="1" t="s">
        <v>99</v>
      </c>
      <c r="BL45" s="1" t="s">
        <v>960</v>
      </c>
      <c r="BM45" s="1" t="s">
        <v>961</v>
      </c>
      <c r="BN45" s="1" t="s">
        <v>74</v>
      </c>
      <c r="BO45" s="1" t="s">
        <v>74</v>
      </c>
      <c r="BP45" s="1" t="s">
        <v>74</v>
      </c>
      <c r="BQ45" s="1" t="s">
        <v>74</v>
      </c>
      <c r="BR45" s="1" t="s">
        <v>102</v>
      </c>
      <c r="BS45" s="1" t="s">
        <v>962</v>
      </c>
      <c r="BT45" s="1" t="str">
        <f>HYPERLINK("https%3A%2F%2Fwww.webofscience.com%2Fwos%2Fwoscc%2Ffull-record%2FWOS:000228414000003","View Full Record in Web of Science")</f>
        <v>View Full Record in Web of Science</v>
      </c>
    </row>
    <row r="46" spans="1:72" x14ac:dyDescent="0.2">
      <c r="A46" s="1" t="s">
        <v>72</v>
      </c>
      <c r="B46" s="1" t="s">
        <v>963</v>
      </c>
      <c r="C46" s="1" t="s">
        <v>74</v>
      </c>
      <c r="D46" s="1" t="s">
        <v>74</v>
      </c>
      <c r="E46" s="1" t="s">
        <v>74</v>
      </c>
      <c r="F46" s="1" t="s">
        <v>964</v>
      </c>
      <c r="G46" s="1" t="s">
        <v>74</v>
      </c>
      <c r="H46" s="1" t="s">
        <v>74</v>
      </c>
      <c r="I46" s="1" t="s">
        <v>965</v>
      </c>
      <c r="J46" s="1" t="s">
        <v>391</v>
      </c>
      <c r="K46" s="1" t="s">
        <v>74</v>
      </c>
      <c r="L46" s="1" t="s">
        <v>74</v>
      </c>
      <c r="M46" s="1" t="s">
        <v>78</v>
      </c>
      <c r="N46" s="1" t="s">
        <v>79</v>
      </c>
      <c r="O46" s="1" t="s">
        <v>74</v>
      </c>
      <c r="P46" s="1" t="s">
        <v>74</v>
      </c>
      <c r="Q46" s="1" t="s">
        <v>74</v>
      </c>
      <c r="R46" s="1" t="s">
        <v>74</v>
      </c>
      <c r="S46" s="1" t="s">
        <v>74</v>
      </c>
      <c r="T46" s="1" t="s">
        <v>74</v>
      </c>
      <c r="U46" s="1" t="s">
        <v>966</v>
      </c>
      <c r="V46" s="1" t="s">
        <v>967</v>
      </c>
      <c r="W46" s="1" t="s">
        <v>968</v>
      </c>
      <c r="X46" s="1" t="s">
        <v>395</v>
      </c>
      <c r="Y46" s="1" t="s">
        <v>969</v>
      </c>
      <c r="Z46" s="1" t="s">
        <v>136</v>
      </c>
      <c r="AA46" s="1" t="s">
        <v>373</v>
      </c>
      <c r="AB46" s="1" t="s">
        <v>374</v>
      </c>
      <c r="AC46" s="1" t="s">
        <v>74</v>
      </c>
      <c r="AD46" s="1" t="s">
        <v>74</v>
      </c>
      <c r="AE46" s="1" t="s">
        <v>74</v>
      </c>
      <c r="AF46" s="1" t="s">
        <v>74</v>
      </c>
      <c r="AG46" s="1">
        <v>43</v>
      </c>
      <c r="AH46" s="1">
        <v>51</v>
      </c>
      <c r="AI46" s="1">
        <v>53</v>
      </c>
      <c r="AJ46" s="1">
        <v>1</v>
      </c>
      <c r="AK46" s="1">
        <v>62</v>
      </c>
      <c r="AL46" s="1" t="s">
        <v>399</v>
      </c>
      <c r="AM46" s="1" t="s">
        <v>400</v>
      </c>
      <c r="AN46" s="1" t="s">
        <v>401</v>
      </c>
      <c r="AO46" s="1" t="s">
        <v>402</v>
      </c>
      <c r="AP46" s="1" t="s">
        <v>74</v>
      </c>
      <c r="AQ46" s="1" t="s">
        <v>74</v>
      </c>
      <c r="AR46" s="1" t="s">
        <v>391</v>
      </c>
      <c r="AS46" s="1" t="s">
        <v>403</v>
      </c>
      <c r="AT46" s="1" t="s">
        <v>970</v>
      </c>
      <c r="AU46" s="1">
        <v>2015</v>
      </c>
      <c r="AV46" s="1">
        <v>10</v>
      </c>
      <c r="AW46" s="1">
        <v>1</v>
      </c>
      <c r="AX46" s="1" t="s">
        <v>74</v>
      </c>
      <c r="AY46" s="1" t="s">
        <v>74</v>
      </c>
      <c r="AZ46" s="1" t="s">
        <v>74</v>
      </c>
      <c r="BA46" s="1" t="s">
        <v>74</v>
      </c>
      <c r="BB46" s="1" t="s">
        <v>74</v>
      </c>
      <c r="BC46" s="1" t="s">
        <v>74</v>
      </c>
      <c r="BD46" s="1" t="s">
        <v>971</v>
      </c>
      <c r="BE46" s="1" t="s">
        <v>972</v>
      </c>
      <c r="BF46" s="1" t="str">
        <f>HYPERLINK("http://dx.doi.org/10.1371/journal.pone.0117393","http://dx.doi.org/10.1371/journal.pone.0117393")</f>
        <v>http://dx.doi.org/10.1371/journal.pone.0117393</v>
      </c>
      <c r="BG46" s="1" t="s">
        <v>74</v>
      </c>
      <c r="BH46" s="1" t="s">
        <v>74</v>
      </c>
      <c r="BI46" s="1">
        <v>16</v>
      </c>
      <c r="BJ46" s="1" t="s">
        <v>407</v>
      </c>
      <c r="BK46" s="1" t="s">
        <v>99</v>
      </c>
      <c r="BL46" s="1" t="s">
        <v>408</v>
      </c>
      <c r="BM46" s="1" t="s">
        <v>973</v>
      </c>
      <c r="BN46" s="1">
        <v>25625643</v>
      </c>
      <c r="BO46" s="1" t="s">
        <v>868</v>
      </c>
      <c r="BP46" s="1" t="s">
        <v>74</v>
      </c>
      <c r="BQ46" s="1" t="s">
        <v>74</v>
      </c>
      <c r="BR46" s="1" t="s">
        <v>102</v>
      </c>
      <c r="BS46" s="1" t="s">
        <v>974</v>
      </c>
      <c r="BT46" s="1" t="str">
        <f>HYPERLINK("https%3A%2F%2Fwww.webofscience.com%2Fwos%2Fwoscc%2Ffull-record%2FWOS:000348821400033","View Full Record in Web of Science")</f>
        <v>View Full Record in Web of Science</v>
      </c>
    </row>
    <row r="47" spans="1:72" x14ac:dyDescent="0.2">
      <c r="A47" s="1" t="s">
        <v>72</v>
      </c>
      <c r="B47" s="1" t="s">
        <v>975</v>
      </c>
      <c r="C47" s="1" t="s">
        <v>74</v>
      </c>
      <c r="D47" s="1" t="s">
        <v>74</v>
      </c>
      <c r="E47" s="1" t="s">
        <v>74</v>
      </c>
      <c r="F47" s="1" t="s">
        <v>976</v>
      </c>
      <c r="G47" s="1" t="s">
        <v>74</v>
      </c>
      <c r="H47" s="1" t="s">
        <v>74</v>
      </c>
      <c r="I47" s="1" t="s">
        <v>977</v>
      </c>
      <c r="J47" s="1" t="s">
        <v>277</v>
      </c>
      <c r="K47" s="1" t="s">
        <v>74</v>
      </c>
      <c r="L47" s="1" t="s">
        <v>74</v>
      </c>
      <c r="M47" s="1" t="s">
        <v>78</v>
      </c>
      <c r="N47" s="1" t="s">
        <v>222</v>
      </c>
      <c r="O47" s="1" t="s">
        <v>978</v>
      </c>
      <c r="P47" s="1" t="s">
        <v>979</v>
      </c>
      <c r="Q47" s="1" t="s">
        <v>980</v>
      </c>
      <c r="R47" s="1" t="s">
        <v>981</v>
      </c>
      <c r="S47" s="1" t="s">
        <v>74</v>
      </c>
      <c r="T47" s="1" t="s">
        <v>982</v>
      </c>
      <c r="U47" s="1" t="s">
        <v>983</v>
      </c>
      <c r="V47" s="1" t="s">
        <v>984</v>
      </c>
      <c r="W47" s="1" t="s">
        <v>985</v>
      </c>
      <c r="X47" s="1" t="s">
        <v>986</v>
      </c>
      <c r="Y47" s="1" t="s">
        <v>987</v>
      </c>
      <c r="Z47" s="1" t="s">
        <v>988</v>
      </c>
      <c r="AA47" s="1" t="s">
        <v>74</v>
      </c>
      <c r="AB47" s="1" t="s">
        <v>74</v>
      </c>
      <c r="AC47" s="1" t="s">
        <v>74</v>
      </c>
      <c r="AD47" s="1" t="s">
        <v>74</v>
      </c>
      <c r="AE47" s="1" t="s">
        <v>74</v>
      </c>
      <c r="AF47" s="1" t="s">
        <v>74</v>
      </c>
      <c r="AG47" s="1">
        <v>41</v>
      </c>
      <c r="AH47" s="1">
        <v>53</v>
      </c>
      <c r="AI47" s="1">
        <v>57</v>
      </c>
      <c r="AJ47" s="1">
        <v>0</v>
      </c>
      <c r="AK47" s="1">
        <v>73</v>
      </c>
      <c r="AL47" s="1" t="s">
        <v>236</v>
      </c>
      <c r="AM47" s="1" t="s">
        <v>237</v>
      </c>
      <c r="AN47" s="1" t="s">
        <v>238</v>
      </c>
      <c r="AO47" s="1" t="s">
        <v>285</v>
      </c>
      <c r="AP47" s="1" t="s">
        <v>286</v>
      </c>
      <c r="AQ47" s="1" t="s">
        <v>74</v>
      </c>
      <c r="AR47" s="1" t="s">
        <v>277</v>
      </c>
      <c r="AS47" s="1" t="s">
        <v>287</v>
      </c>
      <c r="AT47" s="1" t="s">
        <v>532</v>
      </c>
      <c r="AU47" s="1">
        <v>2013</v>
      </c>
      <c r="AV47" s="1">
        <v>112</v>
      </c>
      <c r="AW47" s="1" t="s">
        <v>742</v>
      </c>
      <c r="AX47" s="1" t="s">
        <v>74</v>
      </c>
      <c r="AY47" s="1" t="s">
        <v>74</v>
      </c>
      <c r="AZ47" s="1" t="s">
        <v>74</v>
      </c>
      <c r="BA47" s="1" t="s">
        <v>74</v>
      </c>
      <c r="BB47" s="1">
        <v>7</v>
      </c>
      <c r="BC47" s="1">
        <v>21</v>
      </c>
      <c r="BD47" s="1" t="s">
        <v>74</v>
      </c>
      <c r="BE47" s="1" t="s">
        <v>989</v>
      </c>
      <c r="BF47" s="1" t="str">
        <f>HYPERLINK("http://dx.doi.org/10.1007/s10533-011-9682-z","http://dx.doi.org/10.1007/s10533-011-9682-z")</f>
        <v>http://dx.doi.org/10.1007/s10533-011-9682-z</v>
      </c>
      <c r="BG47" s="1" t="s">
        <v>74</v>
      </c>
      <c r="BH47" s="1" t="s">
        <v>74</v>
      </c>
      <c r="BI47" s="1">
        <v>15</v>
      </c>
      <c r="BJ47" s="1" t="s">
        <v>290</v>
      </c>
      <c r="BK47" s="1" t="s">
        <v>245</v>
      </c>
      <c r="BL47" s="1" t="s">
        <v>291</v>
      </c>
      <c r="BM47" s="1" t="s">
        <v>990</v>
      </c>
      <c r="BN47" s="1" t="s">
        <v>74</v>
      </c>
      <c r="BO47" s="1" t="s">
        <v>74</v>
      </c>
      <c r="BP47" s="1" t="s">
        <v>74</v>
      </c>
      <c r="BQ47" s="1" t="s">
        <v>74</v>
      </c>
      <c r="BR47" s="1" t="s">
        <v>102</v>
      </c>
      <c r="BS47" s="1" t="s">
        <v>991</v>
      </c>
      <c r="BT47" s="1" t="str">
        <f>HYPERLINK("https%3A%2F%2Fwww.webofscience.com%2Fwos%2Fwoscc%2Ffull-record%2FWOS:000316018800002","View Full Record in Web of Science")</f>
        <v>View Full Record in Web of Science</v>
      </c>
    </row>
    <row r="48" spans="1:72" x14ac:dyDescent="0.2">
      <c r="A48" s="1" t="s">
        <v>72</v>
      </c>
      <c r="B48" s="1" t="s">
        <v>992</v>
      </c>
      <c r="C48" s="1" t="s">
        <v>74</v>
      </c>
      <c r="D48" s="1" t="s">
        <v>74</v>
      </c>
      <c r="E48" s="1" t="s">
        <v>74</v>
      </c>
      <c r="F48" s="1" t="s">
        <v>992</v>
      </c>
      <c r="G48" s="1" t="s">
        <v>74</v>
      </c>
      <c r="H48" s="1" t="s">
        <v>74</v>
      </c>
      <c r="I48" s="1" t="s">
        <v>993</v>
      </c>
      <c r="J48" s="1" t="s">
        <v>994</v>
      </c>
      <c r="K48" s="1" t="s">
        <v>74</v>
      </c>
      <c r="L48" s="1" t="s">
        <v>74</v>
      </c>
      <c r="M48" s="1" t="s">
        <v>78</v>
      </c>
      <c r="N48" s="1" t="s">
        <v>79</v>
      </c>
      <c r="O48" s="1" t="s">
        <v>74</v>
      </c>
      <c r="P48" s="1" t="s">
        <v>74</v>
      </c>
      <c r="Q48" s="1" t="s">
        <v>74</v>
      </c>
      <c r="R48" s="1" t="s">
        <v>74</v>
      </c>
      <c r="S48" s="1" t="s">
        <v>74</v>
      </c>
      <c r="T48" s="1" t="s">
        <v>995</v>
      </c>
      <c r="U48" s="1" t="s">
        <v>996</v>
      </c>
      <c r="V48" s="1" t="s">
        <v>997</v>
      </c>
      <c r="W48" s="1" t="s">
        <v>998</v>
      </c>
      <c r="X48" s="1" t="s">
        <v>999</v>
      </c>
      <c r="Y48" s="1" t="s">
        <v>737</v>
      </c>
      <c r="Z48" s="1" t="s">
        <v>738</v>
      </c>
      <c r="AA48" s="1" t="s">
        <v>1000</v>
      </c>
      <c r="AB48" s="1" t="s">
        <v>1001</v>
      </c>
      <c r="AC48" s="1" t="s">
        <v>74</v>
      </c>
      <c r="AD48" s="1" t="s">
        <v>74</v>
      </c>
      <c r="AE48" s="1" t="s">
        <v>74</v>
      </c>
      <c r="AF48" s="1" t="s">
        <v>74</v>
      </c>
      <c r="AG48" s="1">
        <v>42</v>
      </c>
      <c r="AH48" s="1">
        <v>93</v>
      </c>
      <c r="AI48" s="1">
        <v>111</v>
      </c>
      <c r="AJ48" s="1">
        <v>4</v>
      </c>
      <c r="AK48" s="1">
        <v>45</v>
      </c>
      <c r="AL48" s="1" t="s">
        <v>309</v>
      </c>
      <c r="AM48" s="1" t="s">
        <v>310</v>
      </c>
      <c r="AN48" s="1" t="s">
        <v>311</v>
      </c>
      <c r="AO48" s="1" t="s">
        <v>1002</v>
      </c>
      <c r="AP48" s="1" t="s">
        <v>1003</v>
      </c>
      <c r="AQ48" s="1" t="s">
        <v>74</v>
      </c>
      <c r="AR48" s="1" t="s">
        <v>994</v>
      </c>
      <c r="AS48" s="1" t="s">
        <v>1004</v>
      </c>
      <c r="AT48" s="1" t="s">
        <v>1005</v>
      </c>
      <c r="AU48" s="1">
        <v>2003</v>
      </c>
      <c r="AV48" s="1">
        <v>114</v>
      </c>
      <c r="AW48" s="1" t="s">
        <v>288</v>
      </c>
      <c r="AX48" s="1" t="s">
        <v>74</v>
      </c>
      <c r="AY48" s="1" t="s">
        <v>74</v>
      </c>
      <c r="AZ48" s="1" t="s">
        <v>74</v>
      </c>
      <c r="BA48" s="1" t="s">
        <v>74</v>
      </c>
      <c r="BB48" s="1">
        <v>19</v>
      </c>
      <c r="BC48" s="1">
        <v>31</v>
      </c>
      <c r="BD48" s="1" t="s">
        <v>74</v>
      </c>
      <c r="BE48" s="1" t="s">
        <v>1006</v>
      </c>
      <c r="BF48" s="1" t="str">
        <f>HYPERLINK("http://dx.doi.org/10.1016/S0016-7061(02)00339-7","http://dx.doi.org/10.1016/S0016-7061(02)00339-7")</f>
        <v>http://dx.doi.org/10.1016/S0016-7061(02)00339-7</v>
      </c>
      <c r="BG48" s="1" t="s">
        <v>74</v>
      </c>
      <c r="BH48" s="1" t="s">
        <v>74</v>
      </c>
      <c r="BI48" s="1">
        <v>13</v>
      </c>
      <c r="BJ48" s="1" t="s">
        <v>149</v>
      </c>
      <c r="BK48" s="1" t="s">
        <v>99</v>
      </c>
      <c r="BL48" s="1" t="s">
        <v>150</v>
      </c>
      <c r="BM48" s="1" t="s">
        <v>1007</v>
      </c>
      <c r="BN48" s="1" t="s">
        <v>74</v>
      </c>
      <c r="BO48" s="1" t="s">
        <v>74</v>
      </c>
      <c r="BP48" s="1" t="s">
        <v>74</v>
      </c>
      <c r="BQ48" s="1" t="s">
        <v>74</v>
      </c>
      <c r="BR48" s="1" t="s">
        <v>102</v>
      </c>
      <c r="BS48" s="1" t="s">
        <v>1008</v>
      </c>
      <c r="BT48" s="1" t="str">
        <f>HYPERLINK("https%3A%2F%2Fwww.webofscience.com%2Fwos%2Fwoscc%2Ffull-record%2FWOS:000182315100002","View Full Record in Web of Science")</f>
        <v>View Full Record in Web of Science</v>
      </c>
    </row>
    <row r="49" spans="1:72" x14ac:dyDescent="0.2">
      <c r="A49" s="1" t="s">
        <v>72</v>
      </c>
      <c r="B49" s="1" t="s">
        <v>1009</v>
      </c>
      <c r="C49" s="1" t="s">
        <v>74</v>
      </c>
      <c r="D49" s="1" t="s">
        <v>74</v>
      </c>
      <c r="E49" s="1" t="s">
        <v>74</v>
      </c>
      <c r="F49" s="1" t="s">
        <v>1010</v>
      </c>
      <c r="G49" s="1" t="s">
        <v>74</v>
      </c>
      <c r="H49" s="1" t="s">
        <v>74</v>
      </c>
      <c r="I49" s="1" t="s">
        <v>1011</v>
      </c>
      <c r="J49" s="1" t="s">
        <v>366</v>
      </c>
      <c r="K49" s="1" t="s">
        <v>74</v>
      </c>
      <c r="L49" s="1" t="s">
        <v>74</v>
      </c>
      <c r="M49" s="1" t="s">
        <v>78</v>
      </c>
      <c r="N49" s="1" t="s">
        <v>79</v>
      </c>
      <c r="O49" s="1" t="s">
        <v>74</v>
      </c>
      <c r="P49" s="1" t="s">
        <v>74</v>
      </c>
      <c r="Q49" s="1" t="s">
        <v>74</v>
      </c>
      <c r="R49" s="1" t="s">
        <v>74</v>
      </c>
      <c r="S49" s="1" t="s">
        <v>74</v>
      </c>
      <c r="T49" s="1" t="s">
        <v>1012</v>
      </c>
      <c r="U49" s="1" t="s">
        <v>1013</v>
      </c>
      <c r="V49" s="1" t="s">
        <v>1014</v>
      </c>
      <c r="W49" s="1" t="s">
        <v>1015</v>
      </c>
      <c r="X49" s="1" t="s">
        <v>986</v>
      </c>
      <c r="Y49" s="1" t="s">
        <v>1016</v>
      </c>
      <c r="Z49" s="1" t="s">
        <v>988</v>
      </c>
      <c r="AA49" s="1" t="s">
        <v>74</v>
      </c>
      <c r="AB49" s="1" t="s">
        <v>74</v>
      </c>
      <c r="AC49" s="1" t="s">
        <v>1017</v>
      </c>
      <c r="AD49" s="1" t="s">
        <v>1018</v>
      </c>
      <c r="AE49" s="1" t="s">
        <v>1019</v>
      </c>
      <c r="AF49" s="1" t="s">
        <v>74</v>
      </c>
      <c r="AG49" s="1">
        <v>33</v>
      </c>
      <c r="AH49" s="1">
        <v>54</v>
      </c>
      <c r="AI49" s="1">
        <v>63</v>
      </c>
      <c r="AJ49" s="1">
        <v>1</v>
      </c>
      <c r="AK49" s="1">
        <v>61</v>
      </c>
      <c r="AL49" s="1" t="s">
        <v>236</v>
      </c>
      <c r="AM49" s="1" t="s">
        <v>237</v>
      </c>
      <c r="AN49" s="1" t="s">
        <v>238</v>
      </c>
      <c r="AO49" s="1" t="s">
        <v>378</v>
      </c>
      <c r="AP49" s="1" t="s">
        <v>74</v>
      </c>
      <c r="AQ49" s="1" t="s">
        <v>74</v>
      </c>
      <c r="AR49" s="1" t="s">
        <v>380</v>
      </c>
      <c r="AS49" s="1" t="s">
        <v>381</v>
      </c>
      <c r="AT49" s="1" t="s">
        <v>146</v>
      </c>
      <c r="AU49" s="1">
        <v>2011</v>
      </c>
      <c r="AV49" s="1">
        <v>338</v>
      </c>
      <c r="AW49" s="1" t="s">
        <v>288</v>
      </c>
      <c r="AX49" s="1" t="s">
        <v>74</v>
      </c>
      <c r="AY49" s="1" t="s">
        <v>74</v>
      </c>
      <c r="AZ49" s="1" t="s">
        <v>74</v>
      </c>
      <c r="BA49" s="1" t="s">
        <v>74</v>
      </c>
      <c r="BB49" s="1">
        <v>171</v>
      </c>
      <c r="BC49" s="1">
        <v>181</v>
      </c>
      <c r="BD49" s="1" t="s">
        <v>74</v>
      </c>
      <c r="BE49" s="1" t="s">
        <v>1020</v>
      </c>
      <c r="BF49" s="1" t="str">
        <f>HYPERLINK("http://dx.doi.org/10.1007/s11104-010-0397-z","http://dx.doi.org/10.1007/s11104-010-0397-z")</f>
        <v>http://dx.doi.org/10.1007/s11104-010-0397-z</v>
      </c>
      <c r="BG49" s="1" t="s">
        <v>74</v>
      </c>
      <c r="BH49" s="1" t="s">
        <v>74</v>
      </c>
      <c r="BI49" s="1">
        <v>11</v>
      </c>
      <c r="BJ49" s="1" t="s">
        <v>383</v>
      </c>
      <c r="BK49" s="1" t="s">
        <v>99</v>
      </c>
      <c r="BL49" s="1" t="s">
        <v>384</v>
      </c>
      <c r="BM49" s="1" t="s">
        <v>1021</v>
      </c>
      <c r="BN49" s="1" t="s">
        <v>74</v>
      </c>
      <c r="BO49" s="1" t="s">
        <v>74</v>
      </c>
      <c r="BP49" s="1" t="s">
        <v>74</v>
      </c>
      <c r="BQ49" s="1" t="s">
        <v>74</v>
      </c>
      <c r="BR49" s="1" t="s">
        <v>102</v>
      </c>
      <c r="BS49" s="1" t="s">
        <v>1022</v>
      </c>
      <c r="BT49" s="1" t="str">
        <f>HYPERLINK("https%3A%2F%2Fwww.webofscience.com%2Fwos%2Fwoscc%2Ffull-record%2FWOS:000285389300014","View Full Record in Web of Science")</f>
        <v>View Full Record in Web of Science</v>
      </c>
    </row>
    <row r="50" spans="1:72" x14ac:dyDescent="0.2">
      <c r="A50" s="1" t="s">
        <v>72</v>
      </c>
      <c r="B50" s="1" t="s">
        <v>1023</v>
      </c>
      <c r="C50" s="1" t="s">
        <v>74</v>
      </c>
      <c r="D50" s="1" t="s">
        <v>74</v>
      </c>
      <c r="E50" s="1" t="s">
        <v>74</v>
      </c>
      <c r="F50" s="1" t="s">
        <v>1023</v>
      </c>
      <c r="G50" s="1" t="s">
        <v>74</v>
      </c>
      <c r="H50" s="1" t="s">
        <v>74</v>
      </c>
      <c r="I50" s="1" t="s">
        <v>1024</v>
      </c>
      <c r="J50" s="1" t="s">
        <v>940</v>
      </c>
      <c r="K50" s="1" t="s">
        <v>74</v>
      </c>
      <c r="L50" s="1" t="s">
        <v>74</v>
      </c>
      <c r="M50" s="1" t="s">
        <v>78</v>
      </c>
      <c r="N50" s="1" t="s">
        <v>79</v>
      </c>
      <c r="O50" s="1" t="s">
        <v>74</v>
      </c>
      <c r="P50" s="1" t="s">
        <v>74</v>
      </c>
      <c r="Q50" s="1" t="s">
        <v>74</v>
      </c>
      <c r="R50" s="1" t="s">
        <v>74</v>
      </c>
      <c r="S50" s="1" t="s">
        <v>74</v>
      </c>
      <c r="T50" s="1" t="s">
        <v>74</v>
      </c>
      <c r="U50" s="1" t="s">
        <v>1025</v>
      </c>
      <c r="V50" s="1" t="s">
        <v>1026</v>
      </c>
      <c r="W50" s="1" t="s">
        <v>1027</v>
      </c>
      <c r="X50" s="1" t="s">
        <v>1028</v>
      </c>
      <c r="Y50" s="1" t="s">
        <v>1029</v>
      </c>
      <c r="Z50" s="1" t="s">
        <v>74</v>
      </c>
      <c r="AA50" s="1" t="s">
        <v>1030</v>
      </c>
      <c r="AB50" s="1" t="s">
        <v>1031</v>
      </c>
      <c r="AC50" s="1" t="s">
        <v>74</v>
      </c>
      <c r="AD50" s="1" t="s">
        <v>74</v>
      </c>
      <c r="AE50" s="1" t="s">
        <v>74</v>
      </c>
      <c r="AF50" s="1" t="s">
        <v>74</v>
      </c>
      <c r="AG50" s="1">
        <v>35</v>
      </c>
      <c r="AH50" s="1">
        <v>18</v>
      </c>
      <c r="AI50" s="1">
        <v>18</v>
      </c>
      <c r="AJ50" s="1">
        <v>1</v>
      </c>
      <c r="AK50" s="1">
        <v>14</v>
      </c>
      <c r="AL50" s="1" t="s">
        <v>952</v>
      </c>
      <c r="AM50" s="1" t="s">
        <v>140</v>
      </c>
      <c r="AN50" s="1" t="s">
        <v>953</v>
      </c>
      <c r="AO50" s="1" t="s">
        <v>954</v>
      </c>
      <c r="AP50" s="1" t="s">
        <v>74</v>
      </c>
      <c r="AQ50" s="1" t="s">
        <v>74</v>
      </c>
      <c r="AR50" s="1" t="s">
        <v>955</v>
      </c>
      <c r="AS50" s="1" t="s">
        <v>956</v>
      </c>
      <c r="AT50" s="1" t="s">
        <v>74</v>
      </c>
      <c r="AU50" s="1">
        <v>2001</v>
      </c>
      <c r="AV50" s="1">
        <v>47</v>
      </c>
      <c r="AW50" s="1">
        <v>1</v>
      </c>
      <c r="AX50" s="1" t="s">
        <v>74</v>
      </c>
      <c r="AY50" s="1" t="s">
        <v>74</v>
      </c>
      <c r="AZ50" s="1" t="s">
        <v>74</v>
      </c>
      <c r="BA50" s="1" t="s">
        <v>74</v>
      </c>
      <c r="BB50" s="1">
        <v>37</v>
      </c>
      <c r="BC50" s="1">
        <v>45</v>
      </c>
      <c r="BD50" s="1" t="s">
        <v>74</v>
      </c>
      <c r="BE50" s="1" t="s">
        <v>1032</v>
      </c>
      <c r="BF50" s="1" t="str">
        <f>HYPERLINK("http://dx.doi.org/10.1016/S0964-8305(00)00117-7","http://dx.doi.org/10.1016/S0964-8305(00)00117-7")</f>
        <v>http://dx.doi.org/10.1016/S0964-8305(00)00117-7</v>
      </c>
      <c r="BG50" s="1" t="s">
        <v>74</v>
      </c>
      <c r="BH50" s="1" t="s">
        <v>74</v>
      </c>
      <c r="BI50" s="1">
        <v>9</v>
      </c>
      <c r="BJ50" s="1" t="s">
        <v>959</v>
      </c>
      <c r="BK50" s="1" t="s">
        <v>99</v>
      </c>
      <c r="BL50" s="1" t="s">
        <v>960</v>
      </c>
      <c r="BM50" s="1" t="s">
        <v>1033</v>
      </c>
      <c r="BN50" s="1" t="s">
        <v>74</v>
      </c>
      <c r="BO50" s="1" t="s">
        <v>74</v>
      </c>
      <c r="BP50" s="1" t="s">
        <v>74</v>
      </c>
      <c r="BQ50" s="1" t="s">
        <v>74</v>
      </c>
      <c r="BR50" s="1" t="s">
        <v>102</v>
      </c>
      <c r="BS50" s="1" t="s">
        <v>1034</v>
      </c>
      <c r="BT50" s="1" t="str">
        <f>HYPERLINK("https%3A%2F%2Fwww.webofscience.com%2Fwos%2Fwoscc%2Ffull-record%2FWOS:000167370400006","View Full Record in Web of Science")</f>
        <v>View Full Record in Web of Science</v>
      </c>
    </row>
    <row r="51" spans="1:72" x14ac:dyDescent="0.2">
      <c r="A51" s="1" t="s">
        <v>72</v>
      </c>
      <c r="B51" s="1" t="s">
        <v>1035</v>
      </c>
      <c r="C51" s="1" t="s">
        <v>74</v>
      </c>
      <c r="D51" s="1" t="s">
        <v>74</v>
      </c>
      <c r="E51" s="1" t="s">
        <v>74</v>
      </c>
      <c r="F51" s="1" t="s">
        <v>1036</v>
      </c>
      <c r="G51" s="1" t="s">
        <v>74</v>
      </c>
      <c r="H51" s="1" t="s">
        <v>74</v>
      </c>
      <c r="I51" s="1" t="s">
        <v>1037</v>
      </c>
      <c r="J51" s="1" t="s">
        <v>1038</v>
      </c>
      <c r="K51" s="1" t="s">
        <v>74</v>
      </c>
      <c r="L51" s="1" t="s">
        <v>74</v>
      </c>
      <c r="M51" s="1" t="s">
        <v>78</v>
      </c>
      <c r="N51" s="1" t="s">
        <v>79</v>
      </c>
      <c r="O51" s="1" t="s">
        <v>74</v>
      </c>
      <c r="P51" s="1" t="s">
        <v>74</v>
      </c>
      <c r="Q51" s="1" t="s">
        <v>74</v>
      </c>
      <c r="R51" s="1" t="s">
        <v>74</v>
      </c>
      <c r="S51" s="1" t="s">
        <v>74</v>
      </c>
      <c r="T51" s="1" t="s">
        <v>1039</v>
      </c>
      <c r="U51" s="1" t="s">
        <v>1040</v>
      </c>
      <c r="V51" s="1" t="s">
        <v>1041</v>
      </c>
      <c r="W51" s="1" t="s">
        <v>1042</v>
      </c>
      <c r="X51" s="1" t="s">
        <v>1043</v>
      </c>
      <c r="Y51" s="1" t="s">
        <v>1044</v>
      </c>
      <c r="Z51" s="1" t="s">
        <v>1045</v>
      </c>
      <c r="AA51" s="1" t="s">
        <v>74</v>
      </c>
      <c r="AB51" s="1" t="s">
        <v>74</v>
      </c>
      <c r="AC51" s="1" t="s">
        <v>74</v>
      </c>
      <c r="AD51" s="1" t="s">
        <v>74</v>
      </c>
      <c r="AE51" s="1" t="s">
        <v>74</v>
      </c>
      <c r="AF51" s="1" t="s">
        <v>74</v>
      </c>
      <c r="AG51" s="1">
        <v>49</v>
      </c>
      <c r="AH51" s="1">
        <v>19</v>
      </c>
      <c r="AI51" s="1">
        <v>19</v>
      </c>
      <c r="AJ51" s="1">
        <v>0</v>
      </c>
      <c r="AK51" s="1">
        <v>13</v>
      </c>
      <c r="AL51" s="1" t="s">
        <v>1046</v>
      </c>
      <c r="AM51" s="1" t="s">
        <v>116</v>
      </c>
      <c r="AN51" s="1" t="s">
        <v>117</v>
      </c>
      <c r="AO51" s="1" t="s">
        <v>1047</v>
      </c>
      <c r="AP51" s="1" t="s">
        <v>1048</v>
      </c>
      <c r="AQ51" s="1" t="s">
        <v>74</v>
      </c>
      <c r="AR51" s="1" t="s">
        <v>1049</v>
      </c>
      <c r="AS51" s="1" t="s">
        <v>1050</v>
      </c>
      <c r="AT51" s="1" t="s">
        <v>190</v>
      </c>
      <c r="AU51" s="1">
        <v>2006</v>
      </c>
      <c r="AV51" s="1">
        <v>86</v>
      </c>
      <c r="AW51" s="1">
        <v>1</v>
      </c>
      <c r="AX51" s="1" t="s">
        <v>74</v>
      </c>
      <c r="AY51" s="1" t="s">
        <v>74</v>
      </c>
      <c r="AZ51" s="1" t="s">
        <v>74</v>
      </c>
      <c r="BA51" s="1" t="s">
        <v>74</v>
      </c>
      <c r="BB51" s="1">
        <v>35</v>
      </c>
      <c r="BC51" s="1">
        <v>46</v>
      </c>
      <c r="BD51" s="1" t="s">
        <v>74</v>
      </c>
      <c r="BE51" s="1" t="s">
        <v>1051</v>
      </c>
      <c r="BF51" s="1" t="str">
        <f>HYPERLINK("http://dx.doi.org/10.4141/S05-040","http://dx.doi.org/10.4141/S05-040")</f>
        <v>http://dx.doi.org/10.4141/S05-040</v>
      </c>
      <c r="BG51" s="1" t="s">
        <v>74</v>
      </c>
      <c r="BH51" s="1" t="s">
        <v>74</v>
      </c>
      <c r="BI51" s="1">
        <v>12</v>
      </c>
      <c r="BJ51" s="1" t="s">
        <v>149</v>
      </c>
      <c r="BK51" s="1" t="s">
        <v>99</v>
      </c>
      <c r="BL51" s="1" t="s">
        <v>150</v>
      </c>
      <c r="BM51" s="1" t="s">
        <v>1052</v>
      </c>
      <c r="BN51" s="1" t="s">
        <v>74</v>
      </c>
      <c r="BO51" s="1" t="s">
        <v>74</v>
      </c>
      <c r="BP51" s="1" t="s">
        <v>74</v>
      </c>
      <c r="BQ51" s="1" t="s">
        <v>74</v>
      </c>
      <c r="BR51" s="1" t="s">
        <v>102</v>
      </c>
      <c r="BS51" s="1" t="s">
        <v>1053</v>
      </c>
      <c r="BT51" s="1" t="str">
        <f>HYPERLINK("https%3A%2F%2Fwww.webofscience.com%2Fwos%2Fwoscc%2Ffull-record%2FWOS:000239202000004","View Full Record in Web of Science")</f>
        <v>View Full Record in Web of Science</v>
      </c>
    </row>
    <row r="52" spans="1:72" x14ac:dyDescent="0.2">
      <c r="A52" s="1" t="s">
        <v>72</v>
      </c>
      <c r="B52" s="1" t="s">
        <v>1054</v>
      </c>
      <c r="C52" s="1" t="s">
        <v>74</v>
      </c>
      <c r="D52" s="1" t="s">
        <v>74</v>
      </c>
      <c r="E52" s="1" t="s">
        <v>74</v>
      </c>
      <c r="F52" s="1" t="s">
        <v>1054</v>
      </c>
      <c r="G52" s="1" t="s">
        <v>74</v>
      </c>
      <c r="H52" s="1" t="s">
        <v>74</v>
      </c>
      <c r="I52" s="1" t="s">
        <v>1055</v>
      </c>
      <c r="J52" s="1" t="s">
        <v>1056</v>
      </c>
      <c r="K52" s="1" t="s">
        <v>74</v>
      </c>
      <c r="L52" s="1" t="s">
        <v>74</v>
      </c>
      <c r="M52" s="1" t="s">
        <v>78</v>
      </c>
      <c r="N52" s="1" t="s">
        <v>79</v>
      </c>
      <c r="O52" s="1" t="s">
        <v>74</v>
      </c>
      <c r="P52" s="1" t="s">
        <v>74</v>
      </c>
      <c r="Q52" s="1" t="s">
        <v>74</v>
      </c>
      <c r="R52" s="1" t="s">
        <v>74</v>
      </c>
      <c r="S52" s="1" t="s">
        <v>74</v>
      </c>
      <c r="T52" s="1" t="s">
        <v>1057</v>
      </c>
      <c r="U52" s="1" t="s">
        <v>1058</v>
      </c>
      <c r="V52" s="1" t="s">
        <v>1059</v>
      </c>
      <c r="W52" s="1" t="s">
        <v>74</v>
      </c>
      <c r="X52" s="1" t="s">
        <v>74</v>
      </c>
      <c r="Y52" s="1" t="s">
        <v>1060</v>
      </c>
      <c r="Z52" s="1" t="s">
        <v>74</v>
      </c>
      <c r="AA52" s="1" t="s">
        <v>74</v>
      </c>
      <c r="AB52" s="1" t="s">
        <v>74</v>
      </c>
      <c r="AC52" s="1" t="s">
        <v>74</v>
      </c>
      <c r="AD52" s="1" t="s">
        <v>74</v>
      </c>
      <c r="AE52" s="1" t="s">
        <v>74</v>
      </c>
      <c r="AF52" s="1" t="s">
        <v>74</v>
      </c>
      <c r="AG52" s="1">
        <v>46</v>
      </c>
      <c r="AH52" s="1">
        <v>9</v>
      </c>
      <c r="AI52" s="1">
        <v>9</v>
      </c>
      <c r="AJ52" s="1">
        <v>0</v>
      </c>
      <c r="AK52" s="1">
        <v>6</v>
      </c>
      <c r="AL52" s="1" t="s">
        <v>1061</v>
      </c>
      <c r="AM52" s="1" t="s">
        <v>1062</v>
      </c>
      <c r="AN52" s="1" t="s">
        <v>1063</v>
      </c>
      <c r="AO52" s="1" t="s">
        <v>1064</v>
      </c>
      <c r="AP52" s="1" t="s">
        <v>74</v>
      </c>
      <c r="AQ52" s="1" t="s">
        <v>74</v>
      </c>
      <c r="AR52" s="1" t="s">
        <v>1065</v>
      </c>
      <c r="AS52" s="1" t="s">
        <v>1066</v>
      </c>
      <c r="AT52" s="1" t="s">
        <v>74</v>
      </c>
      <c r="AU52" s="1">
        <v>1994</v>
      </c>
      <c r="AV52" s="1">
        <v>30</v>
      </c>
      <c r="AW52" s="1">
        <v>1</v>
      </c>
      <c r="AX52" s="1" t="s">
        <v>74</v>
      </c>
      <c r="AY52" s="1" t="s">
        <v>74</v>
      </c>
      <c r="AZ52" s="1" t="s">
        <v>74</v>
      </c>
      <c r="BA52" s="1" t="s">
        <v>74</v>
      </c>
      <c r="BB52" s="1">
        <v>17</v>
      </c>
      <c r="BC52" s="1">
        <v>28</v>
      </c>
      <c r="BD52" s="1" t="s">
        <v>74</v>
      </c>
      <c r="BE52" s="1" t="s">
        <v>74</v>
      </c>
      <c r="BF52" s="1" t="s">
        <v>74</v>
      </c>
      <c r="BG52" s="1" t="s">
        <v>74</v>
      </c>
      <c r="BH52" s="1" t="s">
        <v>74</v>
      </c>
      <c r="BI52" s="1">
        <v>12</v>
      </c>
      <c r="BJ52" s="1" t="s">
        <v>1067</v>
      </c>
      <c r="BK52" s="1" t="s">
        <v>99</v>
      </c>
      <c r="BL52" s="1" t="s">
        <v>935</v>
      </c>
      <c r="BM52" s="1" t="s">
        <v>1068</v>
      </c>
      <c r="BN52" s="1" t="s">
        <v>74</v>
      </c>
      <c r="BO52" s="1" t="s">
        <v>74</v>
      </c>
      <c r="BP52" s="1" t="s">
        <v>74</v>
      </c>
      <c r="BQ52" s="1" t="s">
        <v>74</v>
      </c>
      <c r="BR52" s="1" t="s">
        <v>102</v>
      </c>
      <c r="BS52" s="1" t="s">
        <v>1069</v>
      </c>
      <c r="BT52" s="1" t="str">
        <f>HYPERLINK("https%3A%2F%2Fwww.webofscience.com%2Fwos%2Fwoscc%2Ffull-record%2FWOS:A1994PR55300003","View Full Record in Web of Science")</f>
        <v>View Full Record in Web of Science</v>
      </c>
    </row>
    <row r="53" spans="1:72" x14ac:dyDescent="0.2">
      <c r="A53" s="1" t="s">
        <v>72</v>
      </c>
      <c r="B53" s="1" t="s">
        <v>1070</v>
      </c>
      <c r="C53" s="1" t="s">
        <v>74</v>
      </c>
      <c r="D53" s="1" t="s">
        <v>74</v>
      </c>
      <c r="E53" s="1" t="s">
        <v>74</v>
      </c>
      <c r="F53" s="1" t="s">
        <v>1071</v>
      </c>
      <c r="G53" s="1" t="s">
        <v>74</v>
      </c>
      <c r="H53" s="1" t="s">
        <v>74</v>
      </c>
      <c r="I53" s="1" t="s">
        <v>1072</v>
      </c>
      <c r="J53" s="1" t="s">
        <v>129</v>
      </c>
      <c r="K53" s="1" t="s">
        <v>74</v>
      </c>
      <c r="L53" s="1" t="s">
        <v>74</v>
      </c>
      <c r="M53" s="1" t="s">
        <v>78</v>
      </c>
      <c r="N53" s="1" t="s">
        <v>79</v>
      </c>
      <c r="O53" s="1" t="s">
        <v>74</v>
      </c>
      <c r="P53" s="1" t="s">
        <v>74</v>
      </c>
      <c r="Q53" s="1" t="s">
        <v>74</v>
      </c>
      <c r="R53" s="1" t="s">
        <v>74</v>
      </c>
      <c r="S53" s="1" t="s">
        <v>74</v>
      </c>
      <c r="T53" s="1" t="s">
        <v>1073</v>
      </c>
      <c r="U53" s="1" t="s">
        <v>1074</v>
      </c>
      <c r="V53" s="1" t="s">
        <v>1075</v>
      </c>
      <c r="W53" s="1" t="s">
        <v>1076</v>
      </c>
      <c r="X53" s="1" t="s">
        <v>1077</v>
      </c>
      <c r="Y53" s="1" t="s">
        <v>1078</v>
      </c>
      <c r="Z53" s="1" t="s">
        <v>1079</v>
      </c>
      <c r="AA53" s="1" t="s">
        <v>1080</v>
      </c>
      <c r="AB53" s="1" t="s">
        <v>1081</v>
      </c>
      <c r="AC53" s="1" t="s">
        <v>1082</v>
      </c>
      <c r="AD53" s="1" t="s">
        <v>1083</v>
      </c>
      <c r="AE53" s="1" t="s">
        <v>1084</v>
      </c>
      <c r="AF53" s="1" t="s">
        <v>74</v>
      </c>
      <c r="AG53" s="1">
        <v>58</v>
      </c>
      <c r="AH53" s="1">
        <v>10</v>
      </c>
      <c r="AI53" s="1">
        <v>10</v>
      </c>
      <c r="AJ53" s="1">
        <v>36</v>
      </c>
      <c r="AK53" s="1">
        <v>135</v>
      </c>
      <c r="AL53" s="1" t="s">
        <v>139</v>
      </c>
      <c r="AM53" s="1" t="s">
        <v>140</v>
      </c>
      <c r="AN53" s="1" t="s">
        <v>141</v>
      </c>
      <c r="AO53" s="1" t="s">
        <v>142</v>
      </c>
      <c r="AP53" s="1" t="s">
        <v>143</v>
      </c>
      <c r="AQ53" s="1" t="s">
        <v>74</v>
      </c>
      <c r="AR53" s="1" t="s">
        <v>144</v>
      </c>
      <c r="AS53" s="1" t="s">
        <v>145</v>
      </c>
      <c r="AT53" s="1" t="s">
        <v>705</v>
      </c>
      <c r="AU53" s="1">
        <v>2022</v>
      </c>
      <c r="AV53" s="1">
        <v>170</v>
      </c>
      <c r="AW53" s="1" t="s">
        <v>74</v>
      </c>
      <c r="AX53" s="1" t="s">
        <v>74</v>
      </c>
      <c r="AY53" s="1" t="s">
        <v>74</v>
      </c>
      <c r="AZ53" s="1" t="s">
        <v>74</v>
      </c>
      <c r="BA53" s="1" t="s">
        <v>74</v>
      </c>
      <c r="BB53" s="1" t="s">
        <v>74</v>
      </c>
      <c r="BC53" s="1" t="s">
        <v>74</v>
      </c>
      <c r="BD53" s="1">
        <v>108693</v>
      </c>
      <c r="BE53" s="1" t="s">
        <v>1085</v>
      </c>
      <c r="BF53" s="1" t="str">
        <f>HYPERLINK("http://dx.doi.org/10.1016/j.soilbio.2022.108693","http://dx.doi.org/10.1016/j.soilbio.2022.108693")</f>
        <v>http://dx.doi.org/10.1016/j.soilbio.2022.108693</v>
      </c>
      <c r="BG53" s="1" t="s">
        <v>74</v>
      </c>
      <c r="BH53" s="1" t="s">
        <v>1086</v>
      </c>
      <c r="BI53" s="1">
        <v>10</v>
      </c>
      <c r="BJ53" s="1" t="s">
        <v>149</v>
      </c>
      <c r="BK53" s="1" t="s">
        <v>99</v>
      </c>
      <c r="BL53" s="1" t="s">
        <v>150</v>
      </c>
      <c r="BM53" s="1" t="s">
        <v>1087</v>
      </c>
      <c r="BN53" s="1" t="s">
        <v>74</v>
      </c>
      <c r="BO53" s="1" t="s">
        <v>74</v>
      </c>
      <c r="BP53" s="1" t="s">
        <v>74</v>
      </c>
      <c r="BQ53" s="1" t="s">
        <v>74</v>
      </c>
      <c r="BR53" s="1" t="s">
        <v>102</v>
      </c>
      <c r="BS53" s="1" t="s">
        <v>1088</v>
      </c>
      <c r="BT53" s="1" t="str">
        <f>HYPERLINK("https%3A%2F%2Fwww.webofscience.com%2Fwos%2Fwoscc%2Ffull-record%2FWOS:000804426600003","View Full Record in Web of Science")</f>
        <v>View Full Record in Web of Science</v>
      </c>
    </row>
    <row r="54" spans="1:72" x14ac:dyDescent="0.2">
      <c r="A54" s="1" t="s">
        <v>72</v>
      </c>
      <c r="B54" s="1" t="s">
        <v>1089</v>
      </c>
      <c r="C54" s="1" t="s">
        <v>74</v>
      </c>
      <c r="D54" s="1" t="s">
        <v>74</v>
      </c>
      <c r="E54" s="1" t="s">
        <v>74</v>
      </c>
      <c r="F54" s="1" t="s">
        <v>1090</v>
      </c>
      <c r="G54" s="1" t="s">
        <v>74</v>
      </c>
      <c r="H54" s="1" t="s">
        <v>74</v>
      </c>
      <c r="I54" s="1" t="s">
        <v>1091</v>
      </c>
      <c r="J54" s="1" t="s">
        <v>994</v>
      </c>
      <c r="K54" s="1" t="s">
        <v>74</v>
      </c>
      <c r="L54" s="1" t="s">
        <v>74</v>
      </c>
      <c r="M54" s="1" t="s">
        <v>78</v>
      </c>
      <c r="N54" s="1" t="s">
        <v>79</v>
      </c>
      <c r="O54" s="1" t="s">
        <v>74</v>
      </c>
      <c r="P54" s="1" t="s">
        <v>74</v>
      </c>
      <c r="Q54" s="1" t="s">
        <v>74</v>
      </c>
      <c r="R54" s="1" t="s">
        <v>74</v>
      </c>
      <c r="S54" s="1" t="s">
        <v>74</v>
      </c>
      <c r="T54" s="1" t="s">
        <v>1092</v>
      </c>
      <c r="U54" s="1" t="s">
        <v>1093</v>
      </c>
      <c r="V54" s="1" t="s">
        <v>1094</v>
      </c>
      <c r="W54" s="1" t="s">
        <v>1095</v>
      </c>
      <c r="X54" s="1" t="s">
        <v>1096</v>
      </c>
      <c r="Y54" s="1" t="s">
        <v>1097</v>
      </c>
      <c r="Z54" s="1" t="s">
        <v>566</v>
      </c>
      <c r="AA54" s="1" t="s">
        <v>1098</v>
      </c>
      <c r="AB54" s="1" t="s">
        <v>1099</v>
      </c>
      <c r="AC54" s="1" t="s">
        <v>1100</v>
      </c>
      <c r="AD54" s="1" t="s">
        <v>1101</v>
      </c>
      <c r="AE54" s="1" t="s">
        <v>1102</v>
      </c>
      <c r="AF54" s="1" t="s">
        <v>74</v>
      </c>
      <c r="AG54" s="1">
        <v>80</v>
      </c>
      <c r="AH54" s="1">
        <v>14</v>
      </c>
      <c r="AI54" s="1">
        <v>15</v>
      </c>
      <c r="AJ54" s="1">
        <v>6</v>
      </c>
      <c r="AK54" s="1">
        <v>124</v>
      </c>
      <c r="AL54" s="1" t="s">
        <v>309</v>
      </c>
      <c r="AM54" s="1" t="s">
        <v>310</v>
      </c>
      <c r="AN54" s="1" t="s">
        <v>311</v>
      </c>
      <c r="AO54" s="1" t="s">
        <v>1002</v>
      </c>
      <c r="AP54" s="1" t="s">
        <v>1003</v>
      </c>
      <c r="AQ54" s="1" t="s">
        <v>74</v>
      </c>
      <c r="AR54" s="1" t="s">
        <v>994</v>
      </c>
      <c r="AS54" s="1" t="s">
        <v>1004</v>
      </c>
      <c r="AT54" s="1" t="s">
        <v>1103</v>
      </c>
      <c r="AU54" s="1">
        <v>2019</v>
      </c>
      <c r="AV54" s="1">
        <v>353</v>
      </c>
      <c r="AW54" s="1" t="s">
        <v>74</v>
      </c>
      <c r="AX54" s="1" t="s">
        <v>74</v>
      </c>
      <c r="AY54" s="1" t="s">
        <v>74</v>
      </c>
      <c r="AZ54" s="1" t="s">
        <v>74</v>
      </c>
      <c r="BA54" s="1" t="s">
        <v>74</v>
      </c>
      <c r="BB54" s="1">
        <v>104</v>
      </c>
      <c r="BC54" s="1">
        <v>115</v>
      </c>
      <c r="BD54" s="1" t="s">
        <v>74</v>
      </c>
      <c r="BE54" s="1" t="s">
        <v>1104</v>
      </c>
      <c r="BF54" s="1" t="str">
        <f>HYPERLINK("http://dx.doi.org/10.1016/j.geoderma.2019.06.034","http://dx.doi.org/10.1016/j.geoderma.2019.06.034")</f>
        <v>http://dx.doi.org/10.1016/j.geoderma.2019.06.034</v>
      </c>
      <c r="BG54" s="1" t="s">
        <v>74</v>
      </c>
      <c r="BH54" s="1" t="s">
        <v>74</v>
      </c>
      <c r="BI54" s="1">
        <v>12</v>
      </c>
      <c r="BJ54" s="1" t="s">
        <v>149</v>
      </c>
      <c r="BK54" s="1" t="s">
        <v>99</v>
      </c>
      <c r="BL54" s="1" t="s">
        <v>150</v>
      </c>
      <c r="BM54" s="1" t="s">
        <v>1105</v>
      </c>
      <c r="BN54" s="1" t="s">
        <v>74</v>
      </c>
      <c r="BO54" s="1" t="s">
        <v>74</v>
      </c>
      <c r="BP54" s="1" t="s">
        <v>74</v>
      </c>
      <c r="BQ54" s="1" t="s">
        <v>74</v>
      </c>
      <c r="BR54" s="1" t="s">
        <v>102</v>
      </c>
      <c r="BS54" s="1" t="s">
        <v>1106</v>
      </c>
      <c r="BT54" s="1" t="str">
        <f>HYPERLINK("https%3A%2F%2Fwww.webofscience.com%2Fwos%2Fwoscc%2Ffull-record%2FWOS:000482513900011","View Full Record in Web of Science")</f>
        <v>View Full Record in Web of Science</v>
      </c>
    </row>
    <row r="55" spans="1:72" x14ac:dyDescent="0.2">
      <c r="A55" s="1" t="s">
        <v>72</v>
      </c>
      <c r="B55" s="1" t="s">
        <v>1107</v>
      </c>
      <c r="C55" s="1" t="s">
        <v>74</v>
      </c>
      <c r="D55" s="1" t="s">
        <v>74</v>
      </c>
      <c r="E55" s="1" t="s">
        <v>74</v>
      </c>
      <c r="F55" s="1" t="s">
        <v>1108</v>
      </c>
      <c r="G55" s="1" t="s">
        <v>74</v>
      </c>
      <c r="H55" s="1" t="s">
        <v>74</v>
      </c>
      <c r="I55" s="1" t="s">
        <v>1109</v>
      </c>
      <c r="J55" s="1" t="s">
        <v>1110</v>
      </c>
      <c r="K55" s="1" t="s">
        <v>74</v>
      </c>
      <c r="L55" s="1" t="s">
        <v>74</v>
      </c>
      <c r="M55" s="1" t="s">
        <v>78</v>
      </c>
      <c r="N55" s="1" t="s">
        <v>79</v>
      </c>
      <c r="O55" s="1" t="s">
        <v>74</v>
      </c>
      <c r="P55" s="1" t="s">
        <v>74</v>
      </c>
      <c r="Q55" s="1" t="s">
        <v>74</v>
      </c>
      <c r="R55" s="1" t="s">
        <v>74</v>
      </c>
      <c r="S55" s="1" t="s">
        <v>74</v>
      </c>
      <c r="T55" s="1" t="s">
        <v>1111</v>
      </c>
      <c r="U55" s="1" t="s">
        <v>1112</v>
      </c>
      <c r="V55" s="1" t="s">
        <v>1113</v>
      </c>
      <c r="W55" s="1" t="s">
        <v>1114</v>
      </c>
      <c r="X55" s="1" t="s">
        <v>1115</v>
      </c>
      <c r="Y55" s="1" t="s">
        <v>1116</v>
      </c>
      <c r="Z55" s="1" t="s">
        <v>1117</v>
      </c>
      <c r="AA55" s="1" t="s">
        <v>1118</v>
      </c>
      <c r="AB55" s="1" t="s">
        <v>1119</v>
      </c>
      <c r="AC55" s="1" t="s">
        <v>1120</v>
      </c>
      <c r="AD55" s="1" t="s">
        <v>1121</v>
      </c>
      <c r="AE55" s="1" t="s">
        <v>1122</v>
      </c>
      <c r="AF55" s="1" t="s">
        <v>74</v>
      </c>
      <c r="AG55" s="1">
        <v>62</v>
      </c>
      <c r="AH55" s="1">
        <v>5</v>
      </c>
      <c r="AI55" s="1">
        <v>6</v>
      </c>
      <c r="AJ55" s="1">
        <v>5</v>
      </c>
      <c r="AK55" s="1">
        <v>38</v>
      </c>
      <c r="AL55" s="1" t="s">
        <v>1123</v>
      </c>
      <c r="AM55" s="1" t="s">
        <v>1124</v>
      </c>
      <c r="AN55" s="1" t="s">
        <v>1125</v>
      </c>
      <c r="AO55" s="1" t="s">
        <v>1126</v>
      </c>
      <c r="AP55" s="1" t="s">
        <v>1127</v>
      </c>
      <c r="AQ55" s="1" t="s">
        <v>74</v>
      </c>
      <c r="AR55" s="1" t="s">
        <v>1128</v>
      </c>
      <c r="AS55" s="1" t="s">
        <v>1129</v>
      </c>
      <c r="AT55" s="1" t="s">
        <v>1130</v>
      </c>
      <c r="AU55" s="1">
        <v>2021</v>
      </c>
      <c r="AV55" s="1">
        <v>37</v>
      </c>
      <c r="AW55" s="1">
        <v>2</v>
      </c>
      <c r="AX55" s="1" t="s">
        <v>74</v>
      </c>
      <c r="AY55" s="1" t="s">
        <v>74</v>
      </c>
      <c r="AZ55" s="1" t="s">
        <v>74</v>
      </c>
      <c r="BA55" s="1" t="s">
        <v>74</v>
      </c>
      <c r="BB55" s="1">
        <v>164</v>
      </c>
      <c r="BC55" s="1">
        <v>184</v>
      </c>
      <c r="BD55" s="1" t="s">
        <v>74</v>
      </c>
      <c r="BE55" s="1" t="s">
        <v>1131</v>
      </c>
      <c r="BF55" s="1" t="str">
        <f>HYPERLINK("http://dx.doi.org/10.1080/02757540.2020.1855154","http://dx.doi.org/10.1080/02757540.2020.1855154")</f>
        <v>http://dx.doi.org/10.1080/02757540.2020.1855154</v>
      </c>
      <c r="BG55" s="1" t="s">
        <v>74</v>
      </c>
      <c r="BH55" s="1" t="s">
        <v>1132</v>
      </c>
      <c r="BI55" s="1">
        <v>21</v>
      </c>
      <c r="BJ55" s="1" t="s">
        <v>1133</v>
      </c>
      <c r="BK55" s="1" t="s">
        <v>99</v>
      </c>
      <c r="BL55" s="1" t="s">
        <v>1134</v>
      </c>
      <c r="BM55" s="1" t="s">
        <v>1135</v>
      </c>
      <c r="BN55" s="1" t="s">
        <v>74</v>
      </c>
      <c r="BO55" s="1" t="s">
        <v>74</v>
      </c>
      <c r="BP55" s="1" t="s">
        <v>74</v>
      </c>
      <c r="BQ55" s="1" t="s">
        <v>74</v>
      </c>
      <c r="BR55" s="1" t="s">
        <v>102</v>
      </c>
      <c r="BS55" s="1" t="s">
        <v>1136</v>
      </c>
      <c r="BT55" s="1" t="str">
        <f>HYPERLINK("https%3A%2F%2Fwww.webofscience.com%2Fwos%2Fwoscc%2Ffull-record%2FWOS:000598183400001","View Full Record in Web of Science")</f>
        <v>View Full Record in Web of Science</v>
      </c>
    </row>
    <row r="56" spans="1:72" x14ac:dyDescent="0.2">
      <c r="A56" s="1" t="s">
        <v>72</v>
      </c>
      <c r="B56" s="1" t="s">
        <v>1137</v>
      </c>
      <c r="C56" s="1" t="s">
        <v>74</v>
      </c>
      <c r="D56" s="1" t="s">
        <v>74</v>
      </c>
      <c r="E56" s="1" t="s">
        <v>74</v>
      </c>
      <c r="F56" s="1" t="s">
        <v>1137</v>
      </c>
      <c r="G56" s="1" t="s">
        <v>74</v>
      </c>
      <c r="H56" s="1" t="s">
        <v>74</v>
      </c>
      <c r="I56" s="1" t="s">
        <v>1138</v>
      </c>
      <c r="J56" s="1" t="s">
        <v>129</v>
      </c>
      <c r="K56" s="1" t="s">
        <v>74</v>
      </c>
      <c r="L56" s="1" t="s">
        <v>74</v>
      </c>
      <c r="M56" s="1" t="s">
        <v>78</v>
      </c>
      <c r="N56" s="1" t="s">
        <v>79</v>
      </c>
      <c r="O56" s="1" t="s">
        <v>74</v>
      </c>
      <c r="P56" s="1" t="s">
        <v>74</v>
      </c>
      <c r="Q56" s="1" t="s">
        <v>74</v>
      </c>
      <c r="R56" s="1" t="s">
        <v>74</v>
      </c>
      <c r="S56" s="1" t="s">
        <v>74</v>
      </c>
      <c r="T56" s="1" t="s">
        <v>1139</v>
      </c>
      <c r="U56" s="1" t="s">
        <v>1140</v>
      </c>
      <c r="V56" s="1" t="s">
        <v>1141</v>
      </c>
      <c r="W56" s="1" t="s">
        <v>1142</v>
      </c>
      <c r="X56" s="1" t="s">
        <v>1143</v>
      </c>
      <c r="Y56" s="1" t="s">
        <v>1144</v>
      </c>
      <c r="Z56" s="1" t="s">
        <v>1145</v>
      </c>
      <c r="AA56" s="1" t="s">
        <v>1146</v>
      </c>
      <c r="AB56" s="1" t="s">
        <v>1147</v>
      </c>
      <c r="AC56" s="1" t="s">
        <v>74</v>
      </c>
      <c r="AD56" s="1" t="s">
        <v>74</v>
      </c>
      <c r="AE56" s="1" t="s">
        <v>74</v>
      </c>
      <c r="AF56" s="1" t="s">
        <v>74</v>
      </c>
      <c r="AG56" s="1">
        <v>69</v>
      </c>
      <c r="AH56" s="1">
        <v>27</v>
      </c>
      <c r="AI56" s="1">
        <v>29</v>
      </c>
      <c r="AJ56" s="1">
        <v>3</v>
      </c>
      <c r="AK56" s="1">
        <v>49</v>
      </c>
      <c r="AL56" s="1" t="s">
        <v>139</v>
      </c>
      <c r="AM56" s="1" t="s">
        <v>140</v>
      </c>
      <c r="AN56" s="1" t="s">
        <v>141</v>
      </c>
      <c r="AO56" s="1" t="s">
        <v>142</v>
      </c>
      <c r="AP56" s="1" t="s">
        <v>74</v>
      </c>
      <c r="AQ56" s="1" t="s">
        <v>74</v>
      </c>
      <c r="AR56" s="1" t="s">
        <v>144</v>
      </c>
      <c r="AS56" s="1" t="s">
        <v>145</v>
      </c>
      <c r="AT56" s="1" t="s">
        <v>705</v>
      </c>
      <c r="AU56" s="1">
        <v>2004</v>
      </c>
      <c r="AV56" s="1">
        <v>36</v>
      </c>
      <c r="AW56" s="1">
        <v>7</v>
      </c>
      <c r="AX56" s="1" t="s">
        <v>74</v>
      </c>
      <c r="AY56" s="1" t="s">
        <v>74</v>
      </c>
      <c r="AZ56" s="1" t="s">
        <v>74</v>
      </c>
      <c r="BA56" s="1" t="s">
        <v>74</v>
      </c>
      <c r="BB56" s="1">
        <v>1161</v>
      </c>
      <c r="BC56" s="1">
        <v>1169</v>
      </c>
      <c r="BD56" s="1" t="s">
        <v>74</v>
      </c>
      <c r="BE56" s="1" t="s">
        <v>1148</v>
      </c>
      <c r="BF56" s="1" t="str">
        <f>HYPERLINK("http://dx.doi.org/10.1016/j.soilbio.2004.02.026","http://dx.doi.org/10.1016/j.soilbio.2004.02.026")</f>
        <v>http://dx.doi.org/10.1016/j.soilbio.2004.02.026</v>
      </c>
      <c r="BG56" s="1" t="s">
        <v>74</v>
      </c>
      <c r="BH56" s="1" t="s">
        <v>74</v>
      </c>
      <c r="BI56" s="1">
        <v>9</v>
      </c>
      <c r="BJ56" s="1" t="s">
        <v>149</v>
      </c>
      <c r="BK56" s="1" t="s">
        <v>99</v>
      </c>
      <c r="BL56" s="1" t="s">
        <v>150</v>
      </c>
      <c r="BM56" s="1" t="s">
        <v>1149</v>
      </c>
      <c r="BN56" s="1" t="s">
        <v>74</v>
      </c>
      <c r="BO56" s="1" t="s">
        <v>74</v>
      </c>
      <c r="BP56" s="1" t="s">
        <v>74</v>
      </c>
      <c r="BQ56" s="1" t="s">
        <v>74</v>
      </c>
      <c r="BR56" s="1" t="s">
        <v>102</v>
      </c>
      <c r="BS56" s="1" t="s">
        <v>1150</v>
      </c>
      <c r="BT56" s="1" t="str">
        <f>HYPERLINK("https%3A%2F%2Fwww.webofscience.com%2Fwos%2Fwoscc%2Ffull-record%2FWOS:000222672200015","View Full Record in Web of Science")</f>
        <v>View Full Record in Web of Science</v>
      </c>
    </row>
    <row r="57" spans="1:72" x14ac:dyDescent="0.2">
      <c r="A57" s="1" t="s">
        <v>72</v>
      </c>
      <c r="B57" s="1" t="s">
        <v>1151</v>
      </c>
      <c r="C57" s="1" t="s">
        <v>74</v>
      </c>
      <c r="D57" s="1" t="s">
        <v>74</v>
      </c>
      <c r="E57" s="1" t="s">
        <v>74</v>
      </c>
      <c r="F57" s="1" t="s">
        <v>1152</v>
      </c>
      <c r="G57" s="1" t="s">
        <v>74</v>
      </c>
      <c r="H57" s="1" t="s">
        <v>74</v>
      </c>
      <c r="I57" s="1" t="s">
        <v>1153</v>
      </c>
      <c r="J57" s="1" t="s">
        <v>994</v>
      </c>
      <c r="K57" s="1" t="s">
        <v>74</v>
      </c>
      <c r="L57" s="1" t="s">
        <v>74</v>
      </c>
      <c r="M57" s="1" t="s">
        <v>78</v>
      </c>
      <c r="N57" s="1" t="s">
        <v>79</v>
      </c>
      <c r="O57" s="1" t="s">
        <v>74</v>
      </c>
      <c r="P57" s="1" t="s">
        <v>74</v>
      </c>
      <c r="Q57" s="1" t="s">
        <v>74</v>
      </c>
      <c r="R57" s="1" t="s">
        <v>74</v>
      </c>
      <c r="S57" s="1" t="s">
        <v>74</v>
      </c>
      <c r="T57" s="1" t="s">
        <v>1154</v>
      </c>
      <c r="U57" s="1" t="s">
        <v>1155</v>
      </c>
      <c r="V57" s="1" t="s">
        <v>1156</v>
      </c>
      <c r="W57" s="1" t="s">
        <v>1157</v>
      </c>
      <c r="X57" s="1" t="s">
        <v>1158</v>
      </c>
      <c r="Y57" s="1" t="s">
        <v>1159</v>
      </c>
      <c r="Z57" s="1" t="s">
        <v>1160</v>
      </c>
      <c r="AA57" s="1" t="s">
        <v>1161</v>
      </c>
      <c r="AB57" s="1" t="s">
        <v>1162</v>
      </c>
      <c r="AC57" s="1" t="s">
        <v>1163</v>
      </c>
      <c r="AD57" s="1" t="s">
        <v>1164</v>
      </c>
      <c r="AE57" s="1" t="s">
        <v>1165</v>
      </c>
      <c r="AF57" s="1" t="s">
        <v>74</v>
      </c>
      <c r="AG57" s="1">
        <v>51</v>
      </c>
      <c r="AH57" s="1">
        <v>0</v>
      </c>
      <c r="AI57" s="1">
        <v>0</v>
      </c>
      <c r="AJ57" s="1">
        <v>11</v>
      </c>
      <c r="AK57" s="1">
        <v>11</v>
      </c>
      <c r="AL57" s="1" t="s">
        <v>309</v>
      </c>
      <c r="AM57" s="1" t="s">
        <v>310</v>
      </c>
      <c r="AN57" s="1" t="s">
        <v>311</v>
      </c>
      <c r="AO57" s="1" t="s">
        <v>1002</v>
      </c>
      <c r="AP57" s="1" t="s">
        <v>1003</v>
      </c>
      <c r="AQ57" s="1" t="s">
        <v>74</v>
      </c>
      <c r="AR57" s="1" t="s">
        <v>994</v>
      </c>
      <c r="AS57" s="1" t="s">
        <v>1004</v>
      </c>
      <c r="AT57" s="1" t="s">
        <v>957</v>
      </c>
      <c r="AU57" s="1">
        <v>2023</v>
      </c>
      <c r="AV57" s="1">
        <v>432</v>
      </c>
      <c r="AW57" s="1" t="s">
        <v>74</v>
      </c>
      <c r="AX57" s="1" t="s">
        <v>74</v>
      </c>
      <c r="AY57" s="1" t="s">
        <v>74</v>
      </c>
      <c r="AZ57" s="1" t="s">
        <v>74</v>
      </c>
      <c r="BA57" s="1" t="s">
        <v>74</v>
      </c>
      <c r="BB57" s="1" t="s">
        <v>74</v>
      </c>
      <c r="BC57" s="1" t="s">
        <v>74</v>
      </c>
      <c r="BD57" s="1">
        <v>116404</v>
      </c>
      <c r="BE57" s="1" t="s">
        <v>1166</v>
      </c>
      <c r="BF57" s="1" t="str">
        <f>HYPERLINK("http://dx.doi.org/10.1016/j.geoderma.2023.116404","http://dx.doi.org/10.1016/j.geoderma.2023.116404")</f>
        <v>http://dx.doi.org/10.1016/j.geoderma.2023.116404</v>
      </c>
      <c r="BG57" s="1" t="s">
        <v>74</v>
      </c>
      <c r="BH57" s="1" t="s">
        <v>1167</v>
      </c>
      <c r="BI57" s="1">
        <v>11</v>
      </c>
      <c r="BJ57" s="1" t="s">
        <v>149</v>
      </c>
      <c r="BK57" s="1" t="s">
        <v>99</v>
      </c>
      <c r="BL57" s="1" t="s">
        <v>150</v>
      </c>
      <c r="BM57" s="1" t="s">
        <v>1168</v>
      </c>
      <c r="BN57" s="1" t="s">
        <v>74</v>
      </c>
      <c r="BO57" s="1" t="s">
        <v>1169</v>
      </c>
      <c r="BP57" s="1" t="s">
        <v>74</v>
      </c>
      <c r="BQ57" s="1" t="s">
        <v>74</v>
      </c>
      <c r="BR57" s="1" t="s">
        <v>102</v>
      </c>
      <c r="BS57" s="1" t="s">
        <v>1170</v>
      </c>
      <c r="BT57" s="1" t="str">
        <f>HYPERLINK("https%3A%2F%2Fwww.webofscience.com%2Fwos%2Fwoscc%2Ffull-record%2FWOS:000962654800001","View Full Record in Web of Science")</f>
        <v>View Full Record in Web of Science</v>
      </c>
    </row>
    <row r="58" spans="1:72" x14ac:dyDescent="0.2">
      <c r="A58" s="1" t="s">
        <v>72</v>
      </c>
      <c r="B58" s="1" t="s">
        <v>1171</v>
      </c>
      <c r="C58" s="1" t="s">
        <v>74</v>
      </c>
      <c r="D58" s="1" t="s">
        <v>74</v>
      </c>
      <c r="E58" s="1" t="s">
        <v>74</v>
      </c>
      <c r="F58" s="1" t="s">
        <v>1172</v>
      </c>
      <c r="G58" s="1" t="s">
        <v>74</v>
      </c>
      <c r="H58" s="1" t="s">
        <v>74</v>
      </c>
      <c r="I58" s="1" t="s">
        <v>1173</v>
      </c>
      <c r="J58" s="1" t="s">
        <v>1174</v>
      </c>
      <c r="K58" s="1" t="s">
        <v>74</v>
      </c>
      <c r="L58" s="1" t="s">
        <v>74</v>
      </c>
      <c r="M58" s="1" t="s">
        <v>78</v>
      </c>
      <c r="N58" s="1" t="s">
        <v>79</v>
      </c>
      <c r="O58" s="1" t="s">
        <v>74</v>
      </c>
      <c r="P58" s="1" t="s">
        <v>74</v>
      </c>
      <c r="Q58" s="1" t="s">
        <v>74</v>
      </c>
      <c r="R58" s="1" t="s">
        <v>74</v>
      </c>
      <c r="S58" s="1" t="s">
        <v>74</v>
      </c>
      <c r="T58" s="1" t="s">
        <v>74</v>
      </c>
      <c r="U58" s="1" t="s">
        <v>1175</v>
      </c>
      <c r="V58" s="1" t="s">
        <v>1176</v>
      </c>
      <c r="W58" s="1" t="s">
        <v>1177</v>
      </c>
      <c r="X58" s="1" t="s">
        <v>1178</v>
      </c>
      <c r="Y58" s="1" t="s">
        <v>1179</v>
      </c>
      <c r="Z58" s="1" t="s">
        <v>1180</v>
      </c>
      <c r="AA58" s="1" t="s">
        <v>74</v>
      </c>
      <c r="AB58" s="1" t="s">
        <v>74</v>
      </c>
      <c r="AC58" s="1" t="s">
        <v>74</v>
      </c>
      <c r="AD58" s="1" t="s">
        <v>74</v>
      </c>
      <c r="AE58" s="1" t="s">
        <v>74</v>
      </c>
      <c r="AF58" s="1" t="s">
        <v>74</v>
      </c>
      <c r="AG58" s="1">
        <v>33</v>
      </c>
      <c r="AH58" s="1">
        <v>30</v>
      </c>
      <c r="AI58" s="1">
        <v>30</v>
      </c>
      <c r="AJ58" s="1">
        <v>0</v>
      </c>
      <c r="AK58" s="1">
        <v>50</v>
      </c>
      <c r="AL58" s="1" t="s">
        <v>139</v>
      </c>
      <c r="AM58" s="1" t="s">
        <v>140</v>
      </c>
      <c r="AN58" s="1" t="s">
        <v>141</v>
      </c>
      <c r="AO58" s="1" t="s">
        <v>1181</v>
      </c>
      <c r="AP58" s="1" t="s">
        <v>74</v>
      </c>
      <c r="AQ58" s="1" t="s">
        <v>74</v>
      </c>
      <c r="AR58" s="1" t="s">
        <v>1182</v>
      </c>
      <c r="AS58" s="1" t="s">
        <v>1183</v>
      </c>
      <c r="AT58" s="1" t="s">
        <v>532</v>
      </c>
      <c r="AU58" s="1">
        <v>2011</v>
      </c>
      <c r="AV58" s="1">
        <v>31</v>
      </c>
      <c r="AW58" s="1">
        <v>3</v>
      </c>
      <c r="AX58" s="1" t="s">
        <v>74</v>
      </c>
      <c r="AY58" s="1" t="s">
        <v>74</v>
      </c>
      <c r="AZ58" s="1" t="s">
        <v>74</v>
      </c>
      <c r="BA58" s="1" t="s">
        <v>74</v>
      </c>
      <c r="BB58" s="1">
        <v>411</v>
      </c>
      <c r="BC58" s="1">
        <v>415</v>
      </c>
      <c r="BD58" s="1" t="s">
        <v>74</v>
      </c>
      <c r="BE58" s="1" t="s">
        <v>1184</v>
      </c>
      <c r="BF58" s="1" t="str">
        <f>HYPERLINK("http://dx.doi.org/10.1016/j.wasman.2010.09.020","http://dx.doi.org/10.1016/j.wasman.2010.09.020")</f>
        <v>http://dx.doi.org/10.1016/j.wasman.2010.09.020</v>
      </c>
      <c r="BG58" s="1" t="s">
        <v>74</v>
      </c>
      <c r="BH58" s="1" t="s">
        <v>74</v>
      </c>
      <c r="BI58" s="1">
        <v>5</v>
      </c>
      <c r="BJ58" s="1" t="s">
        <v>1185</v>
      </c>
      <c r="BK58" s="1" t="s">
        <v>99</v>
      </c>
      <c r="BL58" s="1" t="s">
        <v>1186</v>
      </c>
      <c r="BM58" s="1" t="s">
        <v>1187</v>
      </c>
      <c r="BN58" s="1">
        <v>20965714</v>
      </c>
      <c r="BO58" s="1" t="s">
        <v>74</v>
      </c>
      <c r="BP58" s="1" t="s">
        <v>74</v>
      </c>
      <c r="BQ58" s="1" t="s">
        <v>74</v>
      </c>
      <c r="BR58" s="1" t="s">
        <v>102</v>
      </c>
      <c r="BS58" s="1" t="s">
        <v>1188</v>
      </c>
      <c r="BT58" s="1" t="str">
        <f>HYPERLINK("https%3A%2F%2Fwww.webofscience.com%2Fwos%2Fwoscc%2Ffull-record%2FWOS:000287833800003","View Full Record in Web of Science")</f>
        <v>View Full Record in Web of Science</v>
      </c>
    </row>
    <row r="59" spans="1:72" x14ac:dyDescent="0.2">
      <c r="A59" s="1" t="s">
        <v>72</v>
      </c>
      <c r="B59" s="1" t="s">
        <v>1189</v>
      </c>
      <c r="C59" s="1" t="s">
        <v>74</v>
      </c>
      <c r="D59" s="1" t="s">
        <v>74</v>
      </c>
      <c r="E59" s="1" t="s">
        <v>74</v>
      </c>
      <c r="F59" s="1" t="s">
        <v>1189</v>
      </c>
      <c r="G59" s="1" t="s">
        <v>74</v>
      </c>
      <c r="H59" s="1" t="s">
        <v>74</v>
      </c>
      <c r="I59" s="1" t="s">
        <v>1190</v>
      </c>
      <c r="J59" s="1" t="s">
        <v>297</v>
      </c>
      <c r="K59" s="1" t="s">
        <v>74</v>
      </c>
      <c r="L59" s="1" t="s">
        <v>74</v>
      </c>
      <c r="M59" s="1" t="s">
        <v>78</v>
      </c>
      <c r="N59" s="1" t="s">
        <v>79</v>
      </c>
      <c r="O59" s="1" t="s">
        <v>74</v>
      </c>
      <c r="P59" s="1" t="s">
        <v>74</v>
      </c>
      <c r="Q59" s="1" t="s">
        <v>74</v>
      </c>
      <c r="R59" s="1" t="s">
        <v>74</v>
      </c>
      <c r="S59" s="1" t="s">
        <v>74</v>
      </c>
      <c r="T59" s="1" t="s">
        <v>1191</v>
      </c>
      <c r="U59" s="1" t="s">
        <v>1192</v>
      </c>
      <c r="V59" s="1" t="s">
        <v>1193</v>
      </c>
      <c r="W59" s="1" t="s">
        <v>1194</v>
      </c>
      <c r="X59" s="1" t="s">
        <v>1195</v>
      </c>
      <c r="Y59" s="1" t="s">
        <v>1196</v>
      </c>
      <c r="Z59" s="1" t="s">
        <v>1197</v>
      </c>
      <c r="AA59" s="1" t="s">
        <v>1198</v>
      </c>
      <c r="AB59" s="1" t="s">
        <v>1199</v>
      </c>
      <c r="AC59" s="1" t="s">
        <v>74</v>
      </c>
      <c r="AD59" s="1" t="s">
        <v>74</v>
      </c>
      <c r="AE59" s="1" t="s">
        <v>74</v>
      </c>
      <c r="AF59" s="1" t="s">
        <v>74</v>
      </c>
      <c r="AG59" s="1">
        <v>56</v>
      </c>
      <c r="AH59" s="1">
        <v>40</v>
      </c>
      <c r="AI59" s="1">
        <v>41</v>
      </c>
      <c r="AJ59" s="1">
        <v>1</v>
      </c>
      <c r="AK59" s="1">
        <v>27</v>
      </c>
      <c r="AL59" s="1" t="s">
        <v>309</v>
      </c>
      <c r="AM59" s="1" t="s">
        <v>310</v>
      </c>
      <c r="AN59" s="1" t="s">
        <v>311</v>
      </c>
      <c r="AO59" s="1" t="s">
        <v>312</v>
      </c>
      <c r="AP59" s="1" t="s">
        <v>313</v>
      </c>
      <c r="AQ59" s="1" t="s">
        <v>74</v>
      </c>
      <c r="AR59" s="1" t="s">
        <v>314</v>
      </c>
      <c r="AS59" s="1" t="s">
        <v>315</v>
      </c>
      <c r="AT59" s="1" t="s">
        <v>1200</v>
      </c>
      <c r="AU59" s="1">
        <v>2003</v>
      </c>
      <c r="AV59" s="1">
        <v>179</v>
      </c>
      <c r="AW59" s="1" t="s">
        <v>742</v>
      </c>
      <c r="AX59" s="1" t="s">
        <v>74</v>
      </c>
      <c r="AY59" s="1" t="s">
        <v>74</v>
      </c>
      <c r="AZ59" s="1" t="s">
        <v>74</v>
      </c>
      <c r="BA59" s="1" t="s">
        <v>74</v>
      </c>
      <c r="BB59" s="1">
        <v>253</v>
      </c>
      <c r="BC59" s="1">
        <v>267</v>
      </c>
      <c r="BD59" s="1" t="s">
        <v>1201</v>
      </c>
      <c r="BE59" s="1" t="s">
        <v>1202</v>
      </c>
      <c r="BF59" s="1" t="str">
        <f>HYPERLINK("http://dx.doi.org/10.1016/S0378-1127(02)00527-3","http://dx.doi.org/10.1016/S0378-1127(02)00527-3")</f>
        <v>http://dx.doi.org/10.1016/S0378-1127(02)00527-3</v>
      </c>
      <c r="BG59" s="1" t="s">
        <v>74</v>
      </c>
      <c r="BH59" s="1" t="s">
        <v>74</v>
      </c>
      <c r="BI59" s="1">
        <v>15</v>
      </c>
      <c r="BJ59" s="1" t="s">
        <v>98</v>
      </c>
      <c r="BK59" s="1" t="s">
        <v>99</v>
      </c>
      <c r="BL59" s="1" t="s">
        <v>98</v>
      </c>
      <c r="BM59" s="1" t="s">
        <v>1203</v>
      </c>
      <c r="BN59" s="1" t="s">
        <v>74</v>
      </c>
      <c r="BO59" s="1" t="s">
        <v>74</v>
      </c>
      <c r="BP59" s="1" t="s">
        <v>74</v>
      </c>
      <c r="BQ59" s="1" t="s">
        <v>74</v>
      </c>
      <c r="BR59" s="1" t="s">
        <v>102</v>
      </c>
      <c r="BS59" s="1" t="s">
        <v>1204</v>
      </c>
      <c r="BT59" s="1" t="str">
        <f>HYPERLINK("https%3A%2F%2Fwww.webofscience.com%2Fwos%2Fwoscc%2Ffull-record%2FWOS:000183836300020","View Full Record in Web of Science")</f>
        <v>View Full Record in Web of Science</v>
      </c>
    </row>
    <row r="60" spans="1:72" x14ac:dyDescent="0.2">
      <c r="A60" s="1" t="s">
        <v>72</v>
      </c>
      <c r="B60" s="1" t="s">
        <v>1205</v>
      </c>
      <c r="C60" s="1" t="s">
        <v>74</v>
      </c>
      <c r="D60" s="1" t="s">
        <v>74</v>
      </c>
      <c r="E60" s="1" t="s">
        <v>74</v>
      </c>
      <c r="F60" s="1" t="s">
        <v>1206</v>
      </c>
      <c r="G60" s="1" t="s">
        <v>74</v>
      </c>
      <c r="H60" s="1" t="s">
        <v>74</v>
      </c>
      <c r="I60" s="1" t="s">
        <v>1207</v>
      </c>
      <c r="J60" s="1" t="s">
        <v>1208</v>
      </c>
      <c r="K60" s="1" t="s">
        <v>74</v>
      </c>
      <c r="L60" s="1" t="s">
        <v>74</v>
      </c>
      <c r="M60" s="1" t="s">
        <v>78</v>
      </c>
      <c r="N60" s="1" t="s">
        <v>79</v>
      </c>
      <c r="O60" s="1" t="s">
        <v>74</v>
      </c>
      <c r="P60" s="1" t="s">
        <v>74</v>
      </c>
      <c r="Q60" s="1" t="s">
        <v>74</v>
      </c>
      <c r="R60" s="1" t="s">
        <v>74</v>
      </c>
      <c r="S60" s="1" t="s">
        <v>74</v>
      </c>
      <c r="T60" s="1" t="s">
        <v>1209</v>
      </c>
      <c r="U60" s="1" t="s">
        <v>1210</v>
      </c>
      <c r="V60" s="1" t="s">
        <v>1211</v>
      </c>
      <c r="W60" s="1" t="s">
        <v>1212</v>
      </c>
      <c r="X60" s="1" t="s">
        <v>1213</v>
      </c>
      <c r="Y60" s="1" t="s">
        <v>1214</v>
      </c>
      <c r="Z60" s="1" t="s">
        <v>1215</v>
      </c>
      <c r="AA60" s="1" t="s">
        <v>1216</v>
      </c>
      <c r="AB60" s="1" t="s">
        <v>1217</v>
      </c>
      <c r="AC60" s="1" t="s">
        <v>74</v>
      </c>
      <c r="AD60" s="1" t="s">
        <v>74</v>
      </c>
      <c r="AE60" s="1" t="s">
        <v>74</v>
      </c>
      <c r="AF60" s="1" t="s">
        <v>74</v>
      </c>
      <c r="AG60" s="1">
        <v>43</v>
      </c>
      <c r="AH60" s="1">
        <v>2</v>
      </c>
      <c r="AI60" s="1">
        <v>2</v>
      </c>
      <c r="AJ60" s="1">
        <v>1</v>
      </c>
      <c r="AK60" s="1">
        <v>15</v>
      </c>
      <c r="AL60" s="1" t="s">
        <v>1218</v>
      </c>
      <c r="AM60" s="1" t="s">
        <v>1219</v>
      </c>
      <c r="AN60" s="1" t="s">
        <v>1220</v>
      </c>
      <c r="AO60" s="1" t="s">
        <v>1221</v>
      </c>
      <c r="AP60" s="1" t="s">
        <v>1222</v>
      </c>
      <c r="AQ60" s="1" t="s">
        <v>74</v>
      </c>
      <c r="AR60" s="1" t="s">
        <v>1223</v>
      </c>
      <c r="AS60" s="1" t="s">
        <v>1224</v>
      </c>
      <c r="AT60" s="1" t="s">
        <v>146</v>
      </c>
      <c r="AU60" s="1">
        <v>2022</v>
      </c>
      <c r="AV60" s="1">
        <v>196</v>
      </c>
      <c r="AW60" s="1" t="s">
        <v>74</v>
      </c>
      <c r="AX60" s="1" t="s">
        <v>74</v>
      </c>
      <c r="AY60" s="1" t="s">
        <v>74</v>
      </c>
      <c r="AZ60" s="1" t="s">
        <v>74</v>
      </c>
      <c r="BA60" s="1" t="s">
        <v>74</v>
      </c>
      <c r="BB60" s="1" t="s">
        <v>74</v>
      </c>
      <c r="BC60" s="1" t="s">
        <v>74</v>
      </c>
      <c r="BD60" s="1">
        <v>104639</v>
      </c>
      <c r="BE60" s="1" t="s">
        <v>1225</v>
      </c>
      <c r="BF60" s="1" t="str">
        <f>HYPERLINK("http://dx.doi.org/10.1016/j.jaridenv.2021.104639","http://dx.doi.org/10.1016/j.jaridenv.2021.104639")</f>
        <v>http://dx.doi.org/10.1016/j.jaridenv.2021.104639</v>
      </c>
      <c r="BG60" s="1" t="s">
        <v>74</v>
      </c>
      <c r="BH60" s="1" t="s">
        <v>1226</v>
      </c>
      <c r="BI60" s="1">
        <v>6</v>
      </c>
      <c r="BJ60" s="1" t="s">
        <v>1227</v>
      </c>
      <c r="BK60" s="1" t="s">
        <v>99</v>
      </c>
      <c r="BL60" s="1" t="s">
        <v>337</v>
      </c>
      <c r="BM60" s="1" t="s">
        <v>1228</v>
      </c>
      <c r="BN60" s="1" t="s">
        <v>74</v>
      </c>
      <c r="BO60" s="1" t="s">
        <v>74</v>
      </c>
      <c r="BP60" s="1" t="s">
        <v>74</v>
      </c>
      <c r="BQ60" s="1" t="s">
        <v>74</v>
      </c>
      <c r="BR60" s="1" t="s">
        <v>102</v>
      </c>
      <c r="BS60" s="1" t="s">
        <v>1229</v>
      </c>
      <c r="BT60" s="1" t="str">
        <f>HYPERLINK("https%3A%2F%2Fwww.webofscience.com%2Fwos%2Fwoscc%2Ffull-record%2FWOS:000709898300004","View Full Record in Web of Science")</f>
        <v>View Full Record in Web of Science</v>
      </c>
    </row>
    <row r="61" spans="1:72" x14ac:dyDescent="0.2">
      <c r="A61" s="1" t="s">
        <v>72</v>
      </c>
      <c r="B61" s="1" t="s">
        <v>1230</v>
      </c>
      <c r="C61" s="1" t="s">
        <v>74</v>
      </c>
      <c r="D61" s="1" t="s">
        <v>74</v>
      </c>
      <c r="E61" s="1" t="s">
        <v>74</v>
      </c>
      <c r="F61" s="1" t="s">
        <v>1231</v>
      </c>
      <c r="G61" s="1" t="s">
        <v>74</v>
      </c>
      <c r="H61" s="1" t="s">
        <v>74</v>
      </c>
      <c r="I61" s="1" t="s">
        <v>1232</v>
      </c>
      <c r="J61" s="1" t="s">
        <v>391</v>
      </c>
      <c r="K61" s="1" t="s">
        <v>74</v>
      </c>
      <c r="L61" s="1" t="s">
        <v>74</v>
      </c>
      <c r="M61" s="1" t="s">
        <v>78</v>
      </c>
      <c r="N61" s="1" t="s">
        <v>79</v>
      </c>
      <c r="O61" s="1" t="s">
        <v>74</v>
      </c>
      <c r="P61" s="1" t="s">
        <v>74</v>
      </c>
      <c r="Q61" s="1" t="s">
        <v>74</v>
      </c>
      <c r="R61" s="1" t="s">
        <v>74</v>
      </c>
      <c r="S61" s="1" t="s">
        <v>74</v>
      </c>
      <c r="T61" s="1" t="s">
        <v>74</v>
      </c>
      <c r="U61" s="1" t="s">
        <v>1233</v>
      </c>
      <c r="V61" s="1" t="s">
        <v>1234</v>
      </c>
      <c r="W61" s="1" t="s">
        <v>1235</v>
      </c>
      <c r="X61" s="1" t="s">
        <v>1236</v>
      </c>
      <c r="Y61" s="1" t="s">
        <v>1237</v>
      </c>
      <c r="Z61" s="1" t="s">
        <v>1238</v>
      </c>
      <c r="AA61" s="1" t="s">
        <v>74</v>
      </c>
      <c r="AB61" s="1" t="s">
        <v>1239</v>
      </c>
      <c r="AC61" s="1" t="s">
        <v>1240</v>
      </c>
      <c r="AD61" s="1" t="s">
        <v>1241</v>
      </c>
      <c r="AE61" s="1" t="s">
        <v>1242</v>
      </c>
      <c r="AF61" s="1" t="s">
        <v>74</v>
      </c>
      <c r="AG61" s="1">
        <v>58</v>
      </c>
      <c r="AH61" s="1">
        <v>5</v>
      </c>
      <c r="AI61" s="1">
        <v>5</v>
      </c>
      <c r="AJ61" s="1">
        <v>0</v>
      </c>
      <c r="AK61" s="1">
        <v>9</v>
      </c>
      <c r="AL61" s="1" t="s">
        <v>399</v>
      </c>
      <c r="AM61" s="1" t="s">
        <v>400</v>
      </c>
      <c r="AN61" s="1" t="s">
        <v>401</v>
      </c>
      <c r="AO61" s="1" t="s">
        <v>402</v>
      </c>
      <c r="AP61" s="1" t="s">
        <v>74</v>
      </c>
      <c r="AQ61" s="1" t="s">
        <v>74</v>
      </c>
      <c r="AR61" s="1" t="s">
        <v>391</v>
      </c>
      <c r="AS61" s="1" t="s">
        <v>403</v>
      </c>
      <c r="AT61" s="1" t="s">
        <v>1243</v>
      </c>
      <c r="AU61" s="1">
        <v>2018</v>
      </c>
      <c r="AV61" s="1">
        <v>13</v>
      </c>
      <c r="AW61" s="1">
        <v>6</v>
      </c>
      <c r="AX61" s="1" t="s">
        <v>74</v>
      </c>
      <c r="AY61" s="1" t="s">
        <v>74</v>
      </c>
      <c r="AZ61" s="1" t="s">
        <v>74</v>
      </c>
      <c r="BA61" s="1" t="s">
        <v>74</v>
      </c>
      <c r="BB61" s="1" t="s">
        <v>74</v>
      </c>
      <c r="BC61" s="1" t="s">
        <v>74</v>
      </c>
      <c r="BD61" s="1" t="s">
        <v>1244</v>
      </c>
      <c r="BE61" s="1" t="s">
        <v>1245</v>
      </c>
      <c r="BF61" s="1" t="str">
        <f>HYPERLINK("http://dx.doi.org/10.1371/journal.pone.0198860","http://dx.doi.org/10.1371/journal.pone.0198860")</f>
        <v>http://dx.doi.org/10.1371/journal.pone.0198860</v>
      </c>
      <c r="BG61" s="1" t="s">
        <v>74</v>
      </c>
      <c r="BH61" s="1" t="s">
        <v>74</v>
      </c>
      <c r="BI61" s="1">
        <v>20</v>
      </c>
      <c r="BJ61" s="1" t="s">
        <v>407</v>
      </c>
      <c r="BK61" s="1" t="s">
        <v>99</v>
      </c>
      <c r="BL61" s="1" t="s">
        <v>408</v>
      </c>
      <c r="BM61" s="1" t="s">
        <v>1246</v>
      </c>
      <c r="BN61" s="1">
        <v>29927964</v>
      </c>
      <c r="BO61" s="1" t="s">
        <v>410</v>
      </c>
      <c r="BP61" s="1" t="s">
        <v>74</v>
      </c>
      <c r="BQ61" s="1" t="s">
        <v>74</v>
      </c>
      <c r="BR61" s="1" t="s">
        <v>102</v>
      </c>
      <c r="BS61" s="1" t="s">
        <v>1247</v>
      </c>
      <c r="BT61" s="1" t="str">
        <f>HYPERLINK("https%3A%2F%2Fwww.webofscience.com%2Fwos%2Fwoscc%2Ffull-record%2FWOS:000435802500032","View Full Record in Web of Science")</f>
        <v>View Full Record in Web of Science</v>
      </c>
    </row>
    <row r="62" spans="1:72" x14ac:dyDescent="0.2">
      <c r="A62" s="1" t="s">
        <v>72</v>
      </c>
      <c r="B62" s="1" t="s">
        <v>1248</v>
      </c>
      <c r="C62" s="1" t="s">
        <v>74</v>
      </c>
      <c r="D62" s="1" t="s">
        <v>74</v>
      </c>
      <c r="E62" s="1" t="s">
        <v>74</v>
      </c>
      <c r="F62" s="1" t="s">
        <v>1248</v>
      </c>
      <c r="G62" s="1" t="s">
        <v>74</v>
      </c>
      <c r="H62" s="1" t="s">
        <v>74</v>
      </c>
      <c r="I62" s="1" t="s">
        <v>1249</v>
      </c>
      <c r="J62" s="1" t="s">
        <v>129</v>
      </c>
      <c r="K62" s="1" t="s">
        <v>74</v>
      </c>
      <c r="L62" s="1" t="s">
        <v>74</v>
      </c>
      <c r="M62" s="1" t="s">
        <v>78</v>
      </c>
      <c r="N62" s="1" t="s">
        <v>222</v>
      </c>
      <c r="O62" s="1" t="s">
        <v>1250</v>
      </c>
      <c r="P62" s="1" t="s">
        <v>1251</v>
      </c>
      <c r="Q62" s="1" t="s">
        <v>1252</v>
      </c>
      <c r="R62" s="1" t="s">
        <v>74</v>
      </c>
      <c r="S62" s="1" t="s">
        <v>74</v>
      </c>
      <c r="T62" s="1" t="s">
        <v>74</v>
      </c>
      <c r="U62" s="1" t="s">
        <v>1253</v>
      </c>
      <c r="V62" s="1" t="s">
        <v>1254</v>
      </c>
      <c r="W62" s="1" t="s">
        <v>74</v>
      </c>
      <c r="X62" s="1" t="s">
        <v>74</v>
      </c>
      <c r="Y62" s="1" t="s">
        <v>1255</v>
      </c>
      <c r="Z62" s="1" t="s">
        <v>74</v>
      </c>
      <c r="AA62" s="1" t="s">
        <v>74</v>
      </c>
      <c r="AB62" s="1" t="s">
        <v>74</v>
      </c>
      <c r="AC62" s="1" t="s">
        <v>74</v>
      </c>
      <c r="AD62" s="1" t="s">
        <v>74</v>
      </c>
      <c r="AE62" s="1" t="s">
        <v>74</v>
      </c>
      <c r="AF62" s="1" t="s">
        <v>74</v>
      </c>
      <c r="AG62" s="1">
        <v>25</v>
      </c>
      <c r="AH62" s="1">
        <v>80</v>
      </c>
      <c r="AI62" s="1">
        <v>86</v>
      </c>
      <c r="AJ62" s="1">
        <v>0</v>
      </c>
      <c r="AK62" s="1">
        <v>18</v>
      </c>
      <c r="AL62" s="1" t="s">
        <v>139</v>
      </c>
      <c r="AM62" s="1" t="s">
        <v>140</v>
      </c>
      <c r="AN62" s="1" t="s">
        <v>1256</v>
      </c>
      <c r="AO62" s="1" t="s">
        <v>142</v>
      </c>
      <c r="AP62" s="1" t="s">
        <v>74</v>
      </c>
      <c r="AQ62" s="1" t="s">
        <v>74</v>
      </c>
      <c r="AR62" s="1" t="s">
        <v>144</v>
      </c>
      <c r="AS62" s="1" t="s">
        <v>145</v>
      </c>
      <c r="AT62" s="1" t="s">
        <v>1257</v>
      </c>
      <c r="AU62" s="1">
        <v>1997</v>
      </c>
      <c r="AV62" s="1">
        <v>29</v>
      </c>
      <c r="AW62" s="1" t="s">
        <v>1258</v>
      </c>
      <c r="AX62" s="1" t="s">
        <v>74</v>
      </c>
      <c r="AY62" s="1" t="s">
        <v>74</v>
      </c>
      <c r="AZ62" s="1" t="s">
        <v>74</v>
      </c>
      <c r="BA62" s="1" t="s">
        <v>74</v>
      </c>
      <c r="BB62" s="1">
        <v>751</v>
      </c>
      <c r="BC62" s="1">
        <v>758</v>
      </c>
      <c r="BD62" s="1" t="s">
        <v>74</v>
      </c>
      <c r="BE62" s="1" t="s">
        <v>1259</v>
      </c>
      <c r="BF62" s="1" t="str">
        <f>HYPERLINK("http://dx.doi.org/10.1016/S0038-0717(96)00201-5","http://dx.doi.org/10.1016/S0038-0717(96)00201-5")</f>
        <v>http://dx.doi.org/10.1016/S0038-0717(96)00201-5</v>
      </c>
      <c r="BG62" s="1" t="s">
        <v>74</v>
      </c>
      <c r="BH62" s="1" t="s">
        <v>74</v>
      </c>
      <c r="BI62" s="1">
        <v>8</v>
      </c>
      <c r="BJ62" s="1" t="s">
        <v>149</v>
      </c>
      <c r="BK62" s="1" t="s">
        <v>1260</v>
      </c>
      <c r="BL62" s="1" t="s">
        <v>150</v>
      </c>
      <c r="BM62" s="1" t="s">
        <v>1261</v>
      </c>
      <c r="BN62" s="1" t="s">
        <v>74</v>
      </c>
      <c r="BO62" s="1" t="s">
        <v>74</v>
      </c>
      <c r="BP62" s="1" t="s">
        <v>74</v>
      </c>
      <c r="BQ62" s="1" t="s">
        <v>74</v>
      </c>
      <c r="BR62" s="1" t="s">
        <v>102</v>
      </c>
      <c r="BS62" s="1" t="s">
        <v>1262</v>
      </c>
      <c r="BT62" s="1" t="str">
        <f>HYPERLINK("https%3A%2F%2Fwww.webofscience.com%2Fwos%2Fwoscc%2Ffull-record%2FWOS:A1997XE84200096","View Full Record in Web of Science")</f>
        <v>View Full Record in Web of Science</v>
      </c>
    </row>
    <row r="63" spans="1:72" x14ac:dyDescent="0.2">
      <c r="A63" s="1" t="s">
        <v>72</v>
      </c>
      <c r="B63" s="1" t="s">
        <v>1263</v>
      </c>
      <c r="C63" s="1" t="s">
        <v>74</v>
      </c>
      <c r="D63" s="1" t="s">
        <v>74</v>
      </c>
      <c r="E63" s="1" t="s">
        <v>74</v>
      </c>
      <c r="F63" s="1" t="s">
        <v>1264</v>
      </c>
      <c r="G63" s="1" t="s">
        <v>74</v>
      </c>
      <c r="H63" s="1" t="s">
        <v>74</v>
      </c>
      <c r="I63" s="1" t="s">
        <v>1265</v>
      </c>
      <c r="J63" s="1" t="s">
        <v>430</v>
      </c>
      <c r="K63" s="1" t="s">
        <v>74</v>
      </c>
      <c r="L63" s="1" t="s">
        <v>74</v>
      </c>
      <c r="M63" s="1" t="s">
        <v>78</v>
      </c>
      <c r="N63" s="1" t="s">
        <v>79</v>
      </c>
      <c r="O63" s="1" t="s">
        <v>74</v>
      </c>
      <c r="P63" s="1" t="s">
        <v>74</v>
      </c>
      <c r="Q63" s="1" t="s">
        <v>74</v>
      </c>
      <c r="R63" s="1" t="s">
        <v>74</v>
      </c>
      <c r="S63" s="1" t="s">
        <v>74</v>
      </c>
      <c r="T63" s="1" t="s">
        <v>1266</v>
      </c>
      <c r="U63" s="1" t="s">
        <v>1267</v>
      </c>
      <c r="V63" s="1" t="s">
        <v>1268</v>
      </c>
      <c r="W63" s="1" t="s">
        <v>1269</v>
      </c>
      <c r="X63" s="1" t="s">
        <v>1270</v>
      </c>
      <c r="Y63" s="1" t="s">
        <v>1271</v>
      </c>
      <c r="Z63" s="1" t="s">
        <v>136</v>
      </c>
      <c r="AA63" s="1" t="s">
        <v>1272</v>
      </c>
      <c r="AB63" s="1" t="s">
        <v>1273</v>
      </c>
      <c r="AC63" s="1" t="s">
        <v>74</v>
      </c>
      <c r="AD63" s="1" t="s">
        <v>74</v>
      </c>
      <c r="AE63" s="1" t="s">
        <v>74</v>
      </c>
      <c r="AF63" s="1" t="s">
        <v>74</v>
      </c>
      <c r="AG63" s="1">
        <v>47</v>
      </c>
      <c r="AH63" s="1">
        <v>62</v>
      </c>
      <c r="AI63" s="1">
        <v>64</v>
      </c>
      <c r="AJ63" s="1">
        <v>0</v>
      </c>
      <c r="AK63" s="1">
        <v>13</v>
      </c>
      <c r="AL63" s="1" t="s">
        <v>439</v>
      </c>
      <c r="AM63" s="1" t="s">
        <v>440</v>
      </c>
      <c r="AN63" s="1" t="s">
        <v>441</v>
      </c>
      <c r="AO63" s="1" t="s">
        <v>442</v>
      </c>
      <c r="AP63" s="1" t="s">
        <v>74</v>
      </c>
      <c r="AQ63" s="1" t="s">
        <v>74</v>
      </c>
      <c r="AR63" s="1" t="s">
        <v>443</v>
      </c>
      <c r="AS63" s="1" t="s">
        <v>444</v>
      </c>
      <c r="AT63" s="1" t="s">
        <v>1274</v>
      </c>
      <c r="AU63" s="1">
        <v>2017</v>
      </c>
      <c r="AV63" s="1">
        <v>8</v>
      </c>
      <c r="AW63" s="1" t="s">
        <v>74</v>
      </c>
      <c r="AX63" s="1" t="s">
        <v>74</v>
      </c>
      <c r="AY63" s="1" t="s">
        <v>74</v>
      </c>
      <c r="AZ63" s="1" t="s">
        <v>74</v>
      </c>
      <c r="BA63" s="1" t="s">
        <v>74</v>
      </c>
      <c r="BB63" s="1" t="s">
        <v>74</v>
      </c>
      <c r="BC63" s="1" t="s">
        <v>74</v>
      </c>
      <c r="BD63" s="1">
        <v>1570</v>
      </c>
      <c r="BE63" s="1" t="s">
        <v>1275</v>
      </c>
      <c r="BF63" s="1" t="str">
        <f>HYPERLINK("http://dx.doi.org/10.3389/fpls.2017.01570","http://dx.doi.org/10.3389/fpls.2017.01570")</f>
        <v>http://dx.doi.org/10.3389/fpls.2017.01570</v>
      </c>
      <c r="BG63" s="1" t="s">
        <v>74</v>
      </c>
      <c r="BH63" s="1" t="s">
        <v>74</v>
      </c>
      <c r="BI63" s="1">
        <v>12</v>
      </c>
      <c r="BJ63" s="1" t="s">
        <v>123</v>
      </c>
      <c r="BK63" s="1" t="s">
        <v>99</v>
      </c>
      <c r="BL63" s="1" t="s">
        <v>123</v>
      </c>
      <c r="BM63" s="1" t="s">
        <v>1276</v>
      </c>
      <c r="BN63" s="1">
        <v>28966625</v>
      </c>
      <c r="BO63" s="1" t="s">
        <v>216</v>
      </c>
      <c r="BP63" s="1" t="s">
        <v>74</v>
      </c>
      <c r="BQ63" s="1" t="s">
        <v>74</v>
      </c>
      <c r="BR63" s="1" t="s">
        <v>102</v>
      </c>
      <c r="BS63" s="1" t="s">
        <v>1277</v>
      </c>
      <c r="BT63" s="1" t="str">
        <f>HYPERLINK("https%3A%2F%2Fwww.webofscience.com%2Fwos%2Fwoscc%2Ffull-record%2FWOS:000410721900001","View Full Record in Web of Science")</f>
        <v>View Full Record in Web of Science</v>
      </c>
    </row>
    <row r="64" spans="1:72" x14ac:dyDescent="0.2">
      <c r="A64" s="1" t="s">
        <v>72</v>
      </c>
      <c r="B64" s="1" t="s">
        <v>1278</v>
      </c>
      <c r="C64" s="1" t="s">
        <v>74</v>
      </c>
      <c r="D64" s="1" t="s">
        <v>74</v>
      </c>
      <c r="E64" s="1" t="s">
        <v>74</v>
      </c>
      <c r="F64" s="1" t="s">
        <v>1279</v>
      </c>
      <c r="G64" s="1" t="s">
        <v>74</v>
      </c>
      <c r="H64" s="1" t="s">
        <v>74</v>
      </c>
      <c r="I64" s="1" t="s">
        <v>1280</v>
      </c>
      <c r="J64" s="1" t="s">
        <v>1281</v>
      </c>
      <c r="K64" s="1" t="s">
        <v>74</v>
      </c>
      <c r="L64" s="1" t="s">
        <v>74</v>
      </c>
      <c r="M64" s="1" t="s">
        <v>78</v>
      </c>
      <c r="N64" s="1" t="s">
        <v>79</v>
      </c>
      <c r="O64" s="1" t="s">
        <v>74</v>
      </c>
      <c r="P64" s="1" t="s">
        <v>74</v>
      </c>
      <c r="Q64" s="1" t="s">
        <v>74</v>
      </c>
      <c r="R64" s="1" t="s">
        <v>74</v>
      </c>
      <c r="S64" s="1" t="s">
        <v>74</v>
      </c>
      <c r="T64" s="1" t="s">
        <v>74</v>
      </c>
      <c r="U64" s="1" t="s">
        <v>1282</v>
      </c>
      <c r="V64" s="1" t="s">
        <v>1283</v>
      </c>
      <c r="W64" s="1" t="s">
        <v>1284</v>
      </c>
      <c r="X64" s="1" t="s">
        <v>1285</v>
      </c>
      <c r="Y64" s="1" t="s">
        <v>1286</v>
      </c>
      <c r="Z64" s="1" t="s">
        <v>1287</v>
      </c>
      <c r="AA64" s="1" t="s">
        <v>1288</v>
      </c>
      <c r="AB64" s="1" t="s">
        <v>1289</v>
      </c>
      <c r="AC64" s="1" t="s">
        <v>74</v>
      </c>
      <c r="AD64" s="1" t="s">
        <v>74</v>
      </c>
      <c r="AE64" s="1" t="s">
        <v>74</v>
      </c>
      <c r="AF64" s="1" t="s">
        <v>74</v>
      </c>
      <c r="AG64" s="1">
        <v>45</v>
      </c>
      <c r="AH64" s="1">
        <v>14</v>
      </c>
      <c r="AI64" s="1">
        <v>14</v>
      </c>
      <c r="AJ64" s="1">
        <v>2</v>
      </c>
      <c r="AK64" s="1">
        <v>26</v>
      </c>
      <c r="AL64" s="1" t="s">
        <v>1290</v>
      </c>
      <c r="AM64" s="1" t="s">
        <v>1291</v>
      </c>
      <c r="AN64" s="1" t="s">
        <v>1292</v>
      </c>
      <c r="AO64" s="1" t="s">
        <v>1293</v>
      </c>
      <c r="AP64" s="1" t="s">
        <v>1294</v>
      </c>
      <c r="AQ64" s="1" t="s">
        <v>74</v>
      </c>
      <c r="AR64" s="1" t="s">
        <v>1295</v>
      </c>
      <c r="AS64" s="1" t="s">
        <v>1296</v>
      </c>
      <c r="AT64" s="1" t="s">
        <v>146</v>
      </c>
      <c r="AU64" s="1">
        <v>2013</v>
      </c>
      <c r="AV64" s="1">
        <v>77</v>
      </c>
      <c r="AW64" s="1">
        <v>1</v>
      </c>
      <c r="AX64" s="1" t="s">
        <v>74</v>
      </c>
      <c r="AY64" s="1" t="s">
        <v>74</v>
      </c>
      <c r="AZ64" s="1" t="s">
        <v>74</v>
      </c>
      <c r="BA64" s="1" t="s">
        <v>74</v>
      </c>
      <c r="BB64" s="1">
        <v>293</v>
      </c>
      <c r="BC64" s="1">
        <v>306</v>
      </c>
      <c r="BD64" s="1" t="s">
        <v>74</v>
      </c>
      <c r="BE64" s="1" t="s">
        <v>1297</v>
      </c>
      <c r="BF64" s="1" t="str">
        <f>HYPERLINK("http://dx.doi.org/10.2136/sssaj2011.0070","http://dx.doi.org/10.2136/sssaj2011.0070")</f>
        <v>http://dx.doi.org/10.2136/sssaj2011.0070</v>
      </c>
      <c r="BG64" s="1" t="s">
        <v>74</v>
      </c>
      <c r="BH64" s="1" t="s">
        <v>74</v>
      </c>
      <c r="BI64" s="1">
        <v>14</v>
      </c>
      <c r="BJ64" s="1" t="s">
        <v>149</v>
      </c>
      <c r="BK64" s="1" t="s">
        <v>99</v>
      </c>
      <c r="BL64" s="1" t="s">
        <v>150</v>
      </c>
      <c r="BM64" s="1" t="s">
        <v>1298</v>
      </c>
      <c r="BN64" s="1" t="s">
        <v>74</v>
      </c>
      <c r="BO64" s="1" t="s">
        <v>74</v>
      </c>
      <c r="BP64" s="1" t="s">
        <v>74</v>
      </c>
      <c r="BQ64" s="1" t="s">
        <v>74</v>
      </c>
      <c r="BR64" s="1" t="s">
        <v>102</v>
      </c>
      <c r="BS64" s="1" t="s">
        <v>1299</v>
      </c>
      <c r="BT64" s="1" t="str">
        <f>HYPERLINK("https%3A%2F%2Fwww.webofscience.com%2Fwos%2Fwoscc%2Ffull-record%2FWOS:000321750500031","View Full Record in Web of Science")</f>
        <v>View Full Record in Web of Science</v>
      </c>
    </row>
    <row r="65" spans="1:72" x14ac:dyDescent="0.2">
      <c r="A65" s="1" t="s">
        <v>72</v>
      </c>
      <c r="B65" s="1" t="s">
        <v>1300</v>
      </c>
      <c r="C65" s="1" t="s">
        <v>74</v>
      </c>
      <c r="D65" s="1" t="s">
        <v>74</v>
      </c>
      <c r="E65" s="1" t="s">
        <v>74</v>
      </c>
      <c r="F65" s="1" t="s">
        <v>1301</v>
      </c>
      <c r="G65" s="1" t="s">
        <v>74</v>
      </c>
      <c r="H65" s="1" t="s">
        <v>74</v>
      </c>
      <c r="I65" s="1" t="s">
        <v>1302</v>
      </c>
      <c r="J65" s="1" t="s">
        <v>1303</v>
      </c>
      <c r="K65" s="1" t="s">
        <v>74</v>
      </c>
      <c r="L65" s="1" t="s">
        <v>74</v>
      </c>
      <c r="M65" s="1" t="s">
        <v>78</v>
      </c>
      <c r="N65" s="1" t="s">
        <v>79</v>
      </c>
      <c r="O65" s="1" t="s">
        <v>74</v>
      </c>
      <c r="P65" s="1" t="s">
        <v>74</v>
      </c>
      <c r="Q65" s="1" t="s">
        <v>74</v>
      </c>
      <c r="R65" s="1" t="s">
        <v>74</v>
      </c>
      <c r="S65" s="1" t="s">
        <v>74</v>
      </c>
      <c r="T65" s="1" t="s">
        <v>1304</v>
      </c>
      <c r="U65" s="1" t="s">
        <v>1305</v>
      </c>
      <c r="V65" s="1" t="s">
        <v>1306</v>
      </c>
      <c r="W65" s="1" t="s">
        <v>1307</v>
      </c>
      <c r="X65" s="1" t="s">
        <v>1308</v>
      </c>
      <c r="Y65" s="1" t="s">
        <v>1309</v>
      </c>
      <c r="Z65" s="1" t="s">
        <v>947</v>
      </c>
      <c r="AA65" s="1" t="s">
        <v>1310</v>
      </c>
      <c r="AB65" s="1" t="s">
        <v>1311</v>
      </c>
      <c r="AC65" s="1" t="s">
        <v>1312</v>
      </c>
      <c r="AD65" s="1" t="s">
        <v>1313</v>
      </c>
      <c r="AE65" s="1" t="s">
        <v>74</v>
      </c>
      <c r="AF65" s="1" t="s">
        <v>74</v>
      </c>
      <c r="AG65" s="1">
        <v>61</v>
      </c>
      <c r="AH65" s="1">
        <v>22</v>
      </c>
      <c r="AI65" s="1">
        <v>23</v>
      </c>
      <c r="AJ65" s="1">
        <v>2</v>
      </c>
      <c r="AK65" s="1">
        <v>68</v>
      </c>
      <c r="AL65" s="1" t="s">
        <v>1314</v>
      </c>
      <c r="AM65" s="1" t="s">
        <v>1315</v>
      </c>
      <c r="AN65" s="1" t="s">
        <v>1316</v>
      </c>
      <c r="AO65" s="1" t="s">
        <v>1317</v>
      </c>
      <c r="AP65" s="1" t="s">
        <v>74</v>
      </c>
      <c r="AQ65" s="1" t="s">
        <v>74</v>
      </c>
      <c r="AR65" s="1" t="s">
        <v>1318</v>
      </c>
      <c r="AS65" s="1" t="s">
        <v>1319</v>
      </c>
      <c r="AT65" s="1" t="s">
        <v>243</v>
      </c>
      <c r="AU65" s="1">
        <v>2013</v>
      </c>
      <c r="AV65" s="1">
        <v>14</v>
      </c>
      <c r="AW65" s="1">
        <v>8</v>
      </c>
      <c r="AX65" s="1" t="s">
        <v>74</v>
      </c>
      <c r="AY65" s="1" t="s">
        <v>74</v>
      </c>
      <c r="AZ65" s="1" t="s">
        <v>74</v>
      </c>
      <c r="BA65" s="1" t="s">
        <v>74</v>
      </c>
      <c r="BB65" s="1">
        <v>3176</v>
      </c>
      <c r="BC65" s="1">
        <v>3191</v>
      </c>
      <c r="BD65" s="1" t="s">
        <v>74</v>
      </c>
      <c r="BE65" s="1" t="s">
        <v>1320</v>
      </c>
      <c r="BF65" s="1" t="str">
        <f>HYPERLINK("http://dx.doi.org/10.1002/ggge.20194","http://dx.doi.org/10.1002/ggge.20194")</f>
        <v>http://dx.doi.org/10.1002/ggge.20194</v>
      </c>
      <c r="BG65" s="1" t="s">
        <v>74</v>
      </c>
      <c r="BH65" s="1" t="s">
        <v>74</v>
      </c>
      <c r="BI65" s="1">
        <v>16</v>
      </c>
      <c r="BJ65" s="1" t="s">
        <v>832</v>
      </c>
      <c r="BK65" s="1" t="s">
        <v>99</v>
      </c>
      <c r="BL65" s="1" t="s">
        <v>832</v>
      </c>
      <c r="BM65" s="1" t="s">
        <v>1321</v>
      </c>
      <c r="BN65" s="1" t="s">
        <v>74</v>
      </c>
      <c r="BO65" s="1" t="s">
        <v>1322</v>
      </c>
      <c r="BP65" s="1" t="s">
        <v>74</v>
      </c>
      <c r="BQ65" s="1" t="s">
        <v>74</v>
      </c>
      <c r="BR65" s="1" t="s">
        <v>102</v>
      </c>
      <c r="BS65" s="1" t="s">
        <v>1323</v>
      </c>
      <c r="BT65" s="1" t="str">
        <f>HYPERLINK("https%3A%2F%2Fwww.webofscience.com%2Fwos%2Fwoscc%2Ffull-record%2FWOS:000326242700034","View Full Record in Web of Science")</f>
        <v>View Full Record in Web of Science</v>
      </c>
    </row>
    <row r="66" spans="1:72" x14ac:dyDescent="0.2">
      <c r="A66" s="1" t="s">
        <v>72</v>
      </c>
      <c r="B66" s="1" t="s">
        <v>1324</v>
      </c>
      <c r="C66" s="1" t="s">
        <v>74</v>
      </c>
      <c r="D66" s="1" t="s">
        <v>74</v>
      </c>
      <c r="E66" s="1" t="s">
        <v>74</v>
      </c>
      <c r="F66" s="1" t="s">
        <v>1325</v>
      </c>
      <c r="G66" s="1" t="s">
        <v>74</v>
      </c>
      <c r="H66" s="1" t="s">
        <v>74</v>
      </c>
      <c r="I66" s="1" t="s">
        <v>1326</v>
      </c>
      <c r="J66" s="1" t="s">
        <v>1327</v>
      </c>
      <c r="K66" s="1" t="s">
        <v>74</v>
      </c>
      <c r="L66" s="1" t="s">
        <v>74</v>
      </c>
      <c r="M66" s="1" t="s">
        <v>78</v>
      </c>
      <c r="N66" s="1" t="s">
        <v>79</v>
      </c>
      <c r="O66" s="1" t="s">
        <v>74</v>
      </c>
      <c r="P66" s="1" t="s">
        <v>74</v>
      </c>
      <c r="Q66" s="1" t="s">
        <v>74</v>
      </c>
      <c r="R66" s="1" t="s">
        <v>74</v>
      </c>
      <c r="S66" s="1" t="s">
        <v>74</v>
      </c>
      <c r="T66" s="1" t="s">
        <v>1328</v>
      </c>
      <c r="U66" s="1" t="s">
        <v>1329</v>
      </c>
      <c r="V66" s="1" t="s">
        <v>1330</v>
      </c>
      <c r="W66" s="1" t="s">
        <v>1331</v>
      </c>
      <c r="X66" s="1" t="s">
        <v>1332</v>
      </c>
      <c r="Y66" s="1" t="s">
        <v>1333</v>
      </c>
      <c r="Z66" s="1" t="s">
        <v>1334</v>
      </c>
      <c r="AA66" s="1" t="s">
        <v>1335</v>
      </c>
      <c r="AB66" s="1" t="s">
        <v>1336</v>
      </c>
      <c r="AC66" s="1" t="s">
        <v>74</v>
      </c>
      <c r="AD66" s="1" t="s">
        <v>74</v>
      </c>
      <c r="AE66" s="1" t="s">
        <v>74</v>
      </c>
      <c r="AF66" s="1" t="s">
        <v>74</v>
      </c>
      <c r="AG66" s="1">
        <v>33</v>
      </c>
      <c r="AH66" s="1">
        <v>26</v>
      </c>
      <c r="AI66" s="1">
        <v>27</v>
      </c>
      <c r="AJ66" s="1">
        <v>2</v>
      </c>
      <c r="AK66" s="1">
        <v>41</v>
      </c>
      <c r="AL66" s="1" t="s">
        <v>309</v>
      </c>
      <c r="AM66" s="1" t="s">
        <v>310</v>
      </c>
      <c r="AN66" s="1" t="s">
        <v>311</v>
      </c>
      <c r="AO66" s="1" t="s">
        <v>1337</v>
      </c>
      <c r="AP66" s="1" t="s">
        <v>1338</v>
      </c>
      <c r="AQ66" s="1" t="s">
        <v>74</v>
      </c>
      <c r="AR66" s="1" t="s">
        <v>1339</v>
      </c>
      <c r="AS66" s="1" t="s">
        <v>1340</v>
      </c>
      <c r="AT66" s="1" t="s">
        <v>243</v>
      </c>
      <c r="AU66" s="1">
        <v>2019</v>
      </c>
      <c r="AV66" s="1">
        <v>141</v>
      </c>
      <c r="AW66" s="1" t="s">
        <v>74</v>
      </c>
      <c r="AX66" s="1" t="s">
        <v>74</v>
      </c>
      <c r="AY66" s="1" t="s">
        <v>74</v>
      </c>
      <c r="AZ66" s="1" t="s">
        <v>74</v>
      </c>
      <c r="BA66" s="1" t="s">
        <v>74</v>
      </c>
      <c r="BB66" s="1" t="s">
        <v>74</v>
      </c>
      <c r="BC66" s="1" t="s">
        <v>74</v>
      </c>
      <c r="BD66" s="1">
        <v>104634</v>
      </c>
      <c r="BE66" s="1" t="s">
        <v>1341</v>
      </c>
      <c r="BF66" s="1" t="str">
        <f>HYPERLINK("http://dx.doi.org/10.1016/j.jaap.2019.104634","http://dx.doi.org/10.1016/j.jaap.2019.104634")</f>
        <v>http://dx.doi.org/10.1016/j.jaap.2019.104634</v>
      </c>
      <c r="BG66" s="1" t="s">
        <v>74</v>
      </c>
      <c r="BH66" s="1" t="s">
        <v>74</v>
      </c>
      <c r="BI66" s="1">
        <v>11</v>
      </c>
      <c r="BJ66" s="1" t="s">
        <v>1342</v>
      </c>
      <c r="BK66" s="1" t="s">
        <v>99</v>
      </c>
      <c r="BL66" s="1" t="s">
        <v>1343</v>
      </c>
      <c r="BM66" s="1" t="s">
        <v>1344</v>
      </c>
      <c r="BN66" s="1" t="s">
        <v>74</v>
      </c>
      <c r="BO66" s="1" t="s">
        <v>74</v>
      </c>
      <c r="BP66" s="1" t="s">
        <v>74</v>
      </c>
      <c r="BQ66" s="1" t="s">
        <v>74</v>
      </c>
      <c r="BR66" s="1" t="s">
        <v>102</v>
      </c>
      <c r="BS66" s="1" t="s">
        <v>1345</v>
      </c>
      <c r="BT66" s="1" t="str">
        <f>HYPERLINK("https%3A%2F%2Fwww.webofscience.com%2Fwos%2Fwoscc%2Ffull-record%2FWOS:000473831200012","View Full Record in Web of Science")</f>
        <v>View Full Record in Web of Science</v>
      </c>
    </row>
    <row r="67" spans="1:72" x14ac:dyDescent="0.2">
      <c r="A67" s="1" t="s">
        <v>72</v>
      </c>
      <c r="B67" s="1" t="s">
        <v>1346</v>
      </c>
      <c r="C67" s="1" t="s">
        <v>74</v>
      </c>
      <c r="D67" s="1" t="s">
        <v>74</v>
      </c>
      <c r="E67" s="1" t="s">
        <v>74</v>
      </c>
      <c r="F67" s="1" t="s">
        <v>1347</v>
      </c>
      <c r="G67" s="1" t="s">
        <v>74</v>
      </c>
      <c r="H67" s="1" t="s">
        <v>74</v>
      </c>
      <c r="I67" s="1" t="s">
        <v>1348</v>
      </c>
      <c r="J67" s="1" t="s">
        <v>1349</v>
      </c>
      <c r="K67" s="1" t="s">
        <v>74</v>
      </c>
      <c r="L67" s="1" t="s">
        <v>74</v>
      </c>
      <c r="M67" s="1" t="s">
        <v>78</v>
      </c>
      <c r="N67" s="1" t="s">
        <v>79</v>
      </c>
      <c r="O67" s="1" t="s">
        <v>74</v>
      </c>
      <c r="P67" s="1" t="s">
        <v>74</v>
      </c>
      <c r="Q67" s="1" t="s">
        <v>74</v>
      </c>
      <c r="R67" s="1" t="s">
        <v>74</v>
      </c>
      <c r="S67" s="1" t="s">
        <v>74</v>
      </c>
      <c r="T67" s="1" t="s">
        <v>1350</v>
      </c>
      <c r="U67" s="1" t="s">
        <v>1351</v>
      </c>
      <c r="V67" s="1" t="s">
        <v>1352</v>
      </c>
      <c r="W67" s="1" t="s">
        <v>1353</v>
      </c>
      <c r="X67" s="1" t="s">
        <v>1354</v>
      </c>
      <c r="Y67" s="1" t="s">
        <v>1355</v>
      </c>
      <c r="Z67" s="1" t="s">
        <v>1356</v>
      </c>
      <c r="AA67" s="1" t="s">
        <v>74</v>
      </c>
      <c r="AB67" s="1" t="s">
        <v>1357</v>
      </c>
      <c r="AC67" s="1" t="s">
        <v>1358</v>
      </c>
      <c r="AD67" s="1" t="s">
        <v>1359</v>
      </c>
      <c r="AE67" s="1" t="s">
        <v>1360</v>
      </c>
      <c r="AF67" s="1" t="s">
        <v>74</v>
      </c>
      <c r="AG67" s="1">
        <v>42</v>
      </c>
      <c r="AH67" s="1">
        <v>4</v>
      </c>
      <c r="AI67" s="1">
        <v>4</v>
      </c>
      <c r="AJ67" s="1">
        <v>0</v>
      </c>
      <c r="AK67" s="1">
        <v>19</v>
      </c>
      <c r="AL67" s="1" t="s">
        <v>91</v>
      </c>
      <c r="AM67" s="1" t="s">
        <v>92</v>
      </c>
      <c r="AN67" s="1" t="s">
        <v>93</v>
      </c>
      <c r="AO67" s="1" t="s">
        <v>74</v>
      </c>
      <c r="AP67" s="1" t="s">
        <v>1361</v>
      </c>
      <c r="AQ67" s="1" t="s">
        <v>74</v>
      </c>
      <c r="AR67" s="1" t="s">
        <v>1362</v>
      </c>
      <c r="AS67" s="1" t="s">
        <v>1363</v>
      </c>
      <c r="AT67" s="1" t="s">
        <v>532</v>
      </c>
      <c r="AU67" s="1">
        <v>2020</v>
      </c>
      <c r="AV67" s="1">
        <v>10</v>
      </c>
      <c r="AW67" s="1">
        <v>6</v>
      </c>
      <c r="AX67" s="1" t="s">
        <v>74</v>
      </c>
      <c r="AY67" s="1" t="s">
        <v>74</v>
      </c>
      <c r="AZ67" s="1" t="s">
        <v>74</v>
      </c>
      <c r="BA67" s="1" t="s">
        <v>74</v>
      </c>
      <c r="BB67" s="1" t="s">
        <v>74</v>
      </c>
      <c r="BC67" s="1" t="s">
        <v>74</v>
      </c>
      <c r="BD67" s="1">
        <v>1977</v>
      </c>
      <c r="BE67" s="1" t="s">
        <v>1364</v>
      </c>
      <c r="BF67" s="1" t="str">
        <f>HYPERLINK("http://dx.doi.org/10.3390/app10061977","http://dx.doi.org/10.3390/app10061977")</f>
        <v>http://dx.doi.org/10.3390/app10061977</v>
      </c>
      <c r="BG67" s="1" t="s">
        <v>74</v>
      </c>
      <c r="BH67" s="1" t="s">
        <v>74</v>
      </c>
      <c r="BI67" s="1">
        <v>13</v>
      </c>
      <c r="BJ67" s="1" t="s">
        <v>1365</v>
      </c>
      <c r="BK67" s="1" t="s">
        <v>99</v>
      </c>
      <c r="BL67" s="1" t="s">
        <v>1366</v>
      </c>
      <c r="BM67" s="1" t="s">
        <v>1367</v>
      </c>
      <c r="BN67" s="1" t="s">
        <v>74</v>
      </c>
      <c r="BO67" s="1" t="s">
        <v>101</v>
      </c>
      <c r="BP67" s="1" t="s">
        <v>74</v>
      </c>
      <c r="BQ67" s="1" t="s">
        <v>74</v>
      </c>
      <c r="BR67" s="1" t="s">
        <v>102</v>
      </c>
      <c r="BS67" s="1" t="s">
        <v>1368</v>
      </c>
      <c r="BT67" s="1" t="str">
        <f>HYPERLINK("https%3A%2F%2Fwww.webofscience.com%2Fwos%2Fwoscc%2Ffull-record%2FWOS:000529252800078","View Full Record in Web of Science")</f>
        <v>View Full Record in Web of Science</v>
      </c>
    </row>
    <row r="68" spans="1:72" x14ac:dyDescent="0.2">
      <c r="A68" s="1" t="s">
        <v>72</v>
      </c>
      <c r="B68" s="1" t="s">
        <v>1369</v>
      </c>
      <c r="C68" s="1" t="s">
        <v>74</v>
      </c>
      <c r="D68" s="1" t="s">
        <v>74</v>
      </c>
      <c r="E68" s="1" t="s">
        <v>74</v>
      </c>
      <c r="F68" s="1" t="s">
        <v>1369</v>
      </c>
      <c r="G68" s="1" t="s">
        <v>74</v>
      </c>
      <c r="H68" s="1" t="s">
        <v>74</v>
      </c>
      <c r="I68" s="1" t="s">
        <v>1370</v>
      </c>
      <c r="J68" s="1" t="s">
        <v>1371</v>
      </c>
      <c r="K68" s="1" t="s">
        <v>74</v>
      </c>
      <c r="L68" s="1" t="s">
        <v>74</v>
      </c>
      <c r="M68" s="1" t="s">
        <v>78</v>
      </c>
      <c r="N68" s="1" t="s">
        <v>79</v>
      </c>
      <c r="O68" s="1" t="s">
        <v>74</v>
      </c>
      <c r="P68" s="1" t="s">
        <v>74</v>
      </c>
      <c r="Q68" s="1" t="s">
        <v>74</v>
      </c>
      <c r="R68" s="1" t="s">
        <v>74</v>
      </c>
      <c r="S68" s="1" t="s">
        <v>74</v>
      </c>
      <c r="T68" s="1" t="s">
        <v>74</v>
      </c>
      <c r="U68" s="1" t="s">
        <v>1372</v>
      </c>
      <c r="V68" s="1" t="s">
        <v>1373</v>
      </c>
      <c r="W68" s="1" t="s">
        <v>1374</v>
      </c>
      <c r="X68" s="1" t="s">
        <v>1375</v>
      </c>
      <c r="Y68" s="1" t="s">
        <v>1376</v>
      </c>
      <c r="Z68" s="1" t="s">
        <v>74</v>
      </c>
      <c r="AA68" s="1" t="s">
        <v>899</v>
      </c>
      <c r="AB68" s="1" t="s">
        <v>1377</v>
      </c>
      <c r="AC68" s="1" t="s">
        <v>74</v>
      </c>
      <c r="AD68" s="1" t="s">
        <v>74</v>
      </c>
      <c r="AE68" s="1" t="s">
        <v>74</v>
      </c>
      <c r="AF68" s="1" t="s">
        <v>74</v>
      </c>
      <c r="AG68" s="1">
        <v>40</v>
      </c>
      <c r="AH68" s="1">
        <v>66</v>
      </c>
      <c r="AI68" s="1">
        <v>66</v>
      </c>
      <c r="AJ68" s="1">
        <v>1</v>
      </c>
      <c r="AK68" s="1">
        <v>25</v>
      </c>
      <c r="AL68" s="1" t="s">
        <v>1378</v>
      </c>
      <c r="AM68" s="1" t="s">
        <v>1291</v>
      </c>
      <c r="AN68" s="1" t="s">
        <v>1379</v>
      </c>
      <c r="AO68" s="1" t="s">
        <v>1380</v>
      </c>
      <c r="AP68" s="1" t="s">
        <v>74</v>
      </c>
      <c r="AQ68" s="1" t="s">
        <v>74</v>
      </c>
      <c r="AR68" s="1" t="s">
        <v>1381</v>
      </c>
      <c r="AS68" s="1" t="s">
        <v>1382</v>
      </c>
      <c r="AT68" s="1" t="s">
        <v>1383</v>
      </c>
      <c r="AU68" s="1">
        <v>2001</v>
      </c>
      <c r="AV68" s="1">
        <v>30</v>
      </c>
      <c r="AW68" s="1">
        <v>5</v>
      </c>
      <c r="AX68" s="1" t="s">
        <v>74</v>
      </c>
      <c r="AY68" s="1" t="s">
        <v>74</v>
      </c>
      <c r="AZ68" s="1" t="s">
        <v>74</v>
      </c>
      <c r="BA68" s="1" t="s">
        <v>74</v>
      </c>
      <c r="BB68" s="1">
        <v>1675</v>
      </c>
      <c r="BC68" s="1">
        <v>1684</v>
      </c>
      <c r="BD68" s="1" t="s">
        <v>74</v>
      </c>
      <c r="BE68" s="1" t="s">
        <v>1384</v>
      </c>
      <c r="BF68" s="1" t="str">
        <f>HYPERLINK("http://dx.doi.org/10.2134/jeq2001.3051675x","http://dx.doi.org/10.2134/jeq2001.3051675x")</f>
        <v>http://dx.doi.org/10.2134/jeq2001.3051675x</v>
      </c>
      <c r="BG68" s="1" t="s">
        <v>74</v>
      </c>
      <c r="BH68" s="1" t="s">
        <v>74</v>
      </c>
      <c r="BI68" s="1">
        <v>10</v>
      </c>
      <c r="BJ68" s="1" t="s">
        <v>360</v>
      </c>
      <c r="BK68" s="1" t="s">
        <v>99</v>
      </c>
      <c r="BL68" s="1" t="s">
        <v>337</v>
      </c>
      <c r="BM68" s="1" t="s">
        <v>1385</v>
      </c>
      <c r="BN68" s="1">
        <v>11577876</v>
      </c>
      <c r="BO68" s="1" t="s">
        <v>74</v>
      </c>
      <c r="BP68" s="1" t="s">
        <v>74</v>
      </c>
      <c r="BQ68" s="1" t="s">
        <v>74</v>
      </c>
      <c r="BR68" s="1" t="s">
        <v>102</v>
      </c>
      <c r="BS68" s="1" t="s">
        <v>1386</v>
      </c>
      <c r="BT68" s="1" t="str">
        <f>HYPERLINK("https%3A%2F%2Fwww.webofscience.com%2Fwos%2Fwoscc%2Ffull-record%2FWOS:000174863300024","View Full Record in Web of Science")</f>
        <v>View Full Record in Web of Science</v>
      </c>
    </row>
    <row r="69" spans="1:72" x14ac:dyDescent="0.2">
      <c r="A69" s="1" t="s">
        <v>72</v>
      </c>
      <c r="B69" s="1" t="s">
        <v>1387</v>
      </c>
      <c r="C69" s="1" t="s">
        <v>74</v>
      </c>
      <c r="D69" s="1" t="s">
        <v>74</v>
      </c>
      <c r="E69" s="1" t="s">
        <v>74</v>
      </c>
      <c r="F69" s="1" t="s">
        <v>1387</v>
      </c>
      <c r="G69" s="1" t="s">
        <v>74</v>
      </c>
      <c r="H69" s="1" t="s">
        <v>74</v>
      </c>
      <c r="I69" s="1" t="s">
        <v>1388</v>
      </c>
      <c r="J69" s="1" t="s">
        <v>129</v>
      </c>
      <c r="K69" s="1" t="s">
        <v>74</v>
      </c>
      <c r="L69" s="1" t="s">
        <v>74</v>
      </c>
      <c r="M69" s="1" t="s">
        <v>78</v>
      </c>
      <c r="N69" s="1" t="s">
        <v>79</v>
      </c>
      <c r="O69" s="1" t="s">
        <v>74</v>
      </c>
      <c r="P69" s="1" t="s">
        <v>74</v>
      </c>
      <c r="Q69" s="1" t="s">
        <v>74</v>
      </c>
      <c r="R69" s="1" t="s">
        <v>74</v>
      </c>
      <c r="S69" s="1" t="s">
        <v>74</v>
      </c>
      <c r="T69" s="1" t="s">
        <v>1389</v>
      </c>
      <c r="U69" s="1" t="s">
        <v>1390</v>
      </c>
      <c r="V69" s="1" t="s">
        <v>1391</v>
      </c>
      <c r="W69" s="1" t="s">
        <v>1392</v>
      </c>
      <c r="X69" s="1" t="s">
        <v>1393</v>
      </c>
      <c r="Y69" s="1" t="s">
        <v>1394</v>
      </c>
      <c r="Z69" s="1" t="s">
        <v>74</v>
      </c>
      <c r="AA69" s="1" t="s">
        <v>1395</v>
      </c>
      <c r="AB69" s="1" t="s">
        <v>1396</v>
      </c>
      <c r="AC69" s="1" t="s">
        <v>74</v>
      </c>
      <c r="AD69" s="1" t="s">
        <v>74</v>
      </c>
      <c r="AE69" s="1" t="s">
        <v>74</v>
      </c>
      <c r="AF69" s="1" t="s">
        <v>74</v>
      </c>
      <c r="AG69" s="1">
        <v>40</v>
      </c>
      <c r="AH69" s="1">
        <v>162</v>
      </c>
      <c r="AI69" s="1">
        <v>176</v>
      </c>
      <c r="AJ69" s="1">
        <v>0</v>
      </c>
      <c r="AK69" s="1">
        <v>72</v>
      </c>
      <c r="AL69" s="1" t="s">
        <v>139</v>
      </c>
      <c r="AM69" s="1" t="s">
        <v>140</v>
      </c>
      <c r="AN69" s="1" t="s">
        <v>141</v>
      </c>
      <c r="AO69" s="1" t="s">
        <v>142</v>
      </c>
      <c r="AP69" s="1" t="s">
        <v>74</v>
      </c>
      <c r="AQ69" s="1" t="s">
        <v>74</v>
      </c>
      <c r="AR69" s="1" t="s">
        <v>144</v>
      </c>
      <c r="AS69" s="1" t="s">
        <v>145</v>
      </c>
      <c r="AT69" s="1" t="s">
        <v>423</v>
      </c>
      <c r="AU69" s="1">
        <v>2000</v>
      </c>
      <c r="AV69" s="1">
        <v>32</v>
      </c>
      <c r="AW69" s="1">
        <v>6</v>
      </c>
      <c r="AX69" s="1" t="s">
        <v>74</v>
      </c>
      <c r="AY69" s="1" t="s">
        <v>74</v>
      </c>
      <c r="AZ69" s="1" t="s">
        <v>74</v>
      </c>
      <c r="BA69" s="1" t="s">
        <v>74</v>
      </c>
      <c r="BB69" s="1">
        <v>793</v>
      </c>
      <c r="BC69" s="1">
        <v>804</v>
      </c>
      <c r="BD69" s="1" t="s">
        <v>74</v>
      </c>
      <c r="BE69" s="1" t="s">
        <v>1397</v>
      </c>
      <c r="BF69" s="1" t="str">
        <f>HYPERLINK("http://dx.doi.org/10.1016/S0038-0717(99)00202-3","http://dx.doi.org/10.1016/S0038-0717(99)00202-3")</f>
        <v>http://dx.doi.org/10.1016/S0038-0717(99)00202-3</v>
      </c>
      <c r="BG69" s="1" t="s">
        <v>74</v>
      </c>
      <c r="BH69" s="1" t="s">
        <v>74</v>
      </c>
      <c r="BI69" s="1">
        <v>12</v>
      </c>
      <c r="BJ69" s="1" t="s">
        <v>149</v>
      </c>
      <c r="BK69" s="1" t="s">
        <v>99</v>
      </c>
      <c r="BL69" s="1" t="s">
        <v>150</v>
      </c>
      <c r="BM69" s="1" t="s">
        <v>425</v>
      </c>
      <c r="BN69" s="1" t="s">
        <v>74</v>
      </c>
      <c r="BO69" s="1" t="s">
        <v>74</v>
      </c>
      <c r="BP69" s="1" t="s">
        <v>74</v>
      </c>
      <c r="BQ69" s="1" t="s">
        <v>74</v>
      </c>
      <c r="BR69" s="1" t="s">
        <v>102</v>
      </c>
      <c r="BS69" s="1" t="s">
        <v>1398</v>
      </c>
      <c r="BT69" s="1" t="str">
        <f>HYPERLINK("https%3A%2F%2Fwww.webofscience.com%2Fwos%2Fwoscc%2Ffull-record%2FWOS:000087495700006","View Full Record in Web of Science")</f>
        <v>View Full Record in Web of Science</v>
      </c>
    </row>
    <row r="70" spans="1:72" x14ac:dyDescent="0.2">
      <c r="A70" s="1" t="s">
        <v>72</v>
      </c>
      <c r="B70" s="1" t="s">
        <v>1399</v>
      </c>
      <c r="C70" s="1" t="s">
        <v>74</v>
      </c>
      <c r="D70" s="1" t="s">
        <v>74</v>
      </c>
      <c r="E70" s="1" t="s">
        <v>74</v>
      </c>
      <c r="F70" s="1" t="s">
        <v>1399</v>
      </c>
      <c r="G70" s="1" t="s">
        <v>74</v>
      </c>
      <c r="H70" s="1" t="s">
        <v>74</v>
      </c>
      <c r="I70" s="1" t="s">
        <v>1400</v>
      </c>
      <c r="J70" s="1" t="s">
        <v>1401</v>
      </c>
      <c r="K70" s="1" t="s">
        <v>74</v>
      </c>
      <c r="L70" s="1" t="s">
        <v>74</v>
      </c>
      <c r="M70" s="1" t="s">
        <v>78</v>
      </c>
      <c r="N70" s="1" t="s">
        <v>79</v>
      </c>
      <c r="O70" s="1" t="s">
        <v>74</v>
      </c>
      <c r="P70" s="1" t="s">
        <v>74</v>
      </c>
      <c r="Q70" s="1" t="s">
        <v>74</v>
      </c>
      <c r="R70" s="1" t="s">
        <v>74</v>
      </c>
      <c r="S70" s="1" t="s">
        <v>74</v>
      </c>
      <c r="T70" s="1" t="s">
        <v>1402</v>
      </c>
      <c r="U70" s="1" t="s">
        <v>1403</v>
      </c>
      <c r="V70" s="1" t="s">
        <v>1404</v>
      </c>
      <c r="W70" s="1" t="s">
        <v>1405</v>
      </c>
      <c r="X70" s="1" t="s">
        <v>1406</v>
      </c>
      <c r="Y70" s="1" t="s">
        <v>1407</v>
      </c>
      <c r="Z70" s="1" t="s">
        <v>1408</v>
      </c>
      <c r="AA70" s="1" t="s">
        <v>1409</v>
      </c>
      <c r="AB70" s="1" t="s">
        <v>1410</v>
      </c>
      <c r="AC70" s="1" t="s">
        <v>74</v>
      </c>
      <c r="AD70" s="1" t="s">
        <v>74</v>
      </c>
      <c r="AE70" s="1" t="s">
        <v>74</v>
      </c>
      <c r="AF70" s="1" t="s">
        <v>74</v>
      </c>
      <c r="AG70" s="1">
        <v>27</v>
      </c>
      <c r="AH70" s="1">
        <v>14</v>
      </c>
      <c r="AI70" s="1">
        <v>15</v>
      </c>
      <c r="AJ70" s="1">
        <v>2</v>
      </c>
      <c r="AK70" s="1">
        <v>28</v>
      </c>
      <c r="AL70" s="1" t="s">
        <v>1411</v>
      </c>
      <c r="AM70" s="1" t="s">
        <v>1412</v>
      </c>
      <c r="AN70" s="1" t="s">
        <v>1413</v>
      </c>
      <c r="AO70" s="1" t="s">
        <v>1414</v>
      </c>
      <c r="AP70" s="1" t="s">
        <v>74</v>
      </c>
      <c r="AQ70" s="1" t="s">
        <v>74</v>
      </c>
      <c r="AR70" s="1" t="s">
        <v>1415</v>
      </c>
      <c r="AS70" s="1" t="s">
        <v>1416</v>
      </c>
      <c r="AT70" s="1" t="s">
        <v>96</v>
      </c>
      <c r="AU70" s="1">
        <v>2005</v>
      </c>
      <c r="AV70" s="1">
        <v>50</v>
      </c>
      <c r="AW70" s="1">
        <v>22</v>
      </c>
      <c r="AX70" s="1" t="s">
        <v>74</v>
      </c>
      <c r="AY70" s="1" t="s">
        <v>74</v>
      </c>
      <c r="AZ70" s="1" t="s">
        <v>74</v>
      </c>
      <c r="BA70" s="1" t="s">
        <v>74</v>
      </c>
      <c r="BB70" s="1">
        <v>2581</v>
      </c>
      <c r="BC70" s="1">
        <v>2586</v>
      </c>
      <c r="BD70" s="1" t="s">
        <v>74</v>
      </c>
      <c r="BE70" s="1" t="s">
        <v>1417</v>
      </c>
      <c r="BF70" s="1" t="str">
        <f>HYPERLINK("http://dx.doi.org/10.1360/982005-1141","http://dx.doi.org/10.1360/982005-1141")</f>
        <v>http://dx.doi.org/10.1360/982005-1141</v>
      </c>
      <c r="BG70" s="1" t="s">
        <v>74</v>
      </c>
      <c r="BH70" s="1" t="s">
        <v>74</v>
      </c>
      <c r="BI70" s="1">
        <v>6</v>
      </c>
      <c r="BJ70" s="1" t="s">
        <v>407</v>
      </c>
      <c r="BK70" s="1" t="s">
        <v>99</v>
      </c>
      <c r="BL70" s="1" t="s">
        <v>408</v>
      </c>
      <c r="BM70" s="1" t="s">
        <v>1418</v>
      </c>
      <c r="BN70" s="1" t="s">
        <v>74</v>
      </c>
      <c r="BO70" s="1" t="s">
        <v>74</v>
      </c>
      <c r="BP70" s="1" t="s">
        <v>74</v>
      </c>
      <c r="BQ70" s="1" t="s">
        <v>74</v>
      </c>
      <c r="BR70" s="1" t="s">
        <v>102</v>
      </c>
      <c r="BS70" s="1" t="s">
        <v>1419</v>
      </c>
      <c r="BT70" s="1" t="str">
        <f>HYPERLINK("https%3A%2F%2Fwww.webofscience.com%2Fwos%2Fwoscc%2Ffull-record%2FWOS:000234866000009","View Full Record in Web of Science")</f>
        <v>View Full Record in Web of Science</v>
      </c>
    </row>
    <row r="71" spans="1:72" x14ac:dyDescent="0.2">
      <c r="A71" s="1" t="s">
        <v>72</v>
      </c>
      <c r="B71" s="1" t="s">
        <v>1420</v>
      </c>
      <c r="C71" s="1" t="s">
        <v>74</v>
      </c>
      <c r="D71" s="1" t="s">
        <v>74</v>
      </c>
      <c r="E71" s="1" t="s">
        <v>74</v>
      </c>
      <c r="F71" s="1" t="s">
        <v>1421</v>
      </c>
      <c r="G71" s="1" t="s">
        <v>74</v>
      </c>
      <c r="H71" s="1" t="s">
        <v>74</v>
      </c>
      <c r="I71" s="1" t="s">
        <v>1422</v>
      </c>
      <c r="J71" s="1" t="s">
        <v>1423</v>
      </c>
      <c r="K71" s="1" t="s">
        <v>74</v>
      </c>
      <c r="L71" s="1" t="s">
        <v>74</v>
      </c>
      <c r="M71" s="1" t="s">
        <v>78</v>
      </c>
      <c r="N71" s="1" t="s">
        <v>79</v>
      </c>
      <c r="O71" s="1" t="s">
        <v>74</v>
      </c>
      <c r="P71" s="1" t="s">
        <v>74</v>
      </c>
      <c r="Q71" s="1" t="s">
        <v>74</v>
      </c>
      <c r="R71" s="1" t="s">
        <v>74</v>
      </c>
      <c r="S71" s="1" t="s">
        <v>74</v>
      </c>
      <c r="T71" s="1" t="s">
        <v>1424</v>
      </c>
      <c r="U71" s="1" t="s">
        <v>1425</v>
      </c>
      <c r="V71" s="1" t="s">
        <v>1426</v>
      </c>
      <c r="W71" s="1" t="s">
        <v>1427</v>
      </c>
      <c r="X71" s="1" t="s">
        <v>395</v>
      </c>
      <c r="Y71" s="1" t="s">
        <v>1428</v>
      </c>
      <c r="Z71" s="1" t="s">
        <v>1334</v>
      </c>
      <c r="AA71" s="1" t="s">
        <v>1429</v>
      </c>
      <c r="AB71" s="1" t="s">
        <v>1430</v>
      </c>
      <c r="AC71" s="1" t="s">
        <v>74</v>
      </c>
      <c r="AD71" s="1" t="s">
        <v>74</v>
      </c>
      <c r="AE71" s="1" t="s">
        <v>74</v>
      </c>
      <c r="AF71" s="1" t="s">
        <v>74</v>
      </c>
      <c r="AG71" s="1">
        <v>46</v>
      </c>
      <c r="AH71" s="1">
        <v>65</v>
      </c>
      <c r="AI71" s="1">
        <v>65</v>
      </c>
      <c r="AJ71" s="1">
        <v>1</v>
      </c>
      <c r="AK71" s="1">
        <v>44</v>
      </c>
      <c r="AL71" s="1" t="s">
        <v>1431</v>
      </c>
      <c r="AM71" s="1" t="s">
        <v>1315</v>
      </c>
      <c r="AN71" s="1" t="s">
        <v>1432</v>
      </c>
      <c r="AO71" s="1" t="s">
        <v>1433</v>
      </c>
      <c r="AP71" s="1" t="s">
        <v>1434</v>
      </c>
      <c r="AQ71" s="1" t="s">
        <v>74</v>
      </c>
      <c r="AR71" s="1" t="s">
        <v>1435</v>
      </c>
      <c r="AS71" s="1" t="s">
        <v>1436</v>
      </c>
      <c r="AT71" s="1" t="s">
        <v>1437</v>
      </c>
      <c r="AU71" s="1">
        <v>2007</v>
      </c>
      <c r="AV71" s="1">
        <v>55</v>
      </c>
      <c r="AW71" s="1">
        <v>6</v>
      </c>
      <c r="AX71" s="1" t="s">
        <v>74</v>
      </c>
      <c r="AY71" s="1" t="s">
        <v>74</v>
      </c>
      <c r="AZ71" s="1" t="s">
        <v>74</v>
      </c>
      <c r="BA71" s="1" t="s">
        <v>74</v>
      </c>
      <c r="BB71" s="1">
        <v>2303</v>
      </c>
      <c r="BC71" s="1">
        <v>2311</v>
      </c>
      <c r="BD71" s="1" t="s">
        <v>74</v>
      </c>
      <c r="BE71" s="1" t="s">
        <v>1438</v>
      </c>
      <c r="BF71" s="1" t="str">
        <f>HYPERLINK("http://dx.doi.org/10.1021/jf0625407","http://dx.doi.org/10.1021/jf0625407")</f>
        <v>http://dx.doi.org/10.1021/jf0625407</v>
      </c>
      <c r="BG71" s="1" t="s">
        <v>74</v>
      </c>
      <c r="BH71" s="1" t="s">
        <v>74</v>
      </c>
      <c r="BI71" s="1">
        <v>9</v>
      </c>
      <c r="BJ71" s="1" t="s">
        <v>1439</v>
      </c>
      <c r="BK71" s="1" t="s">
        <v>99</v>
      </c>
      <c r="BL71" s="1" t="s">
        <v>1440</v>
      </c>
      <c r="BM71" s="1" t="s">
        <v>1441</v>
      </c>
      <c r="BN71" s="1">
        <v>17298080</v>
      </c>
      <c r="BO71" s="1" t="s">
        <v>74</v>
      </c>
      <c r="BP71" s="1" t="s">
        <v>74</v>
      </c>
      <c r="BQ71" s="1" t="s">
        <v>74</v>
      </c>
      <c r="BR71" s="1" t="s">
        <v>102</v>
      </c>
      <c r="BS71" s="1" t="s">
        <v>1442</v>
      </c>
      <c r="BT71" s="1" t="str">
        <f>HYPERLINK("https%3A%2F%2Fwww.webofscience.com%2Fwos%2Fwoscc%2Ffull-record%2FWOS:000244867300038","View Full Record in Web of Science")</f>
        <v>View Full Record in Web of Science</v>
      </c>
    </row>
    <row r="72" spans="1:72" x14ac:dyDescent="0.2">
      <c r="A72" s="1" t="s">
        <v>72</v>
      </c>
      <c r="B72" s="1" t="s">
        <v>1443</v>
      </c>
      <c r="C72" s="1" t="s">
        <v>74</v>
      </c>
      <c r="D72" s="1" t="s">
        <v>74</v>
      </c>
      <c r="E72" s="1" t="s">
        <v>74</v>
      </c>
      <c r="F72" s="1" t="s">
        <v>1444</v>
      </c>
      <c r="G72" s="1" t="s">
        <v>74</v>
      </c>
      <c r="H72" s="1" t="s">
        <v>74</v>
      </c>
      <c r="I72" s="1" t="s">
        <v>1445</v>
      </c>
      <c r="J72" s="1" t="s">
        <v>994</v>
      </c>
      <c r="K72" s="1" t="s">
        <v>74</v>
      </c>
      <c r="L72" s="1" t="s">
        <v>74</v>
      </c>
      <c r="M72" s="1" t="s">
        <v>78</v>
      </c>
      <c r="N72" s="1" t="s">
        <v>79</v>
      </c>
      <c r="O72" s="1" t="s">
        <v>74</v>
      </c>
      <c r="P72" s="1" t="s">
        <v>74</v>
      </c>
      <c r="Q72" s="1" t="s">
        <v>74</v>
      </c>
      <c r="R72" s="1" t="s">
        <v>74</v>
      </c>
      <c r="S72" s="1" t="s">
        <v>74</v>
      </c>
      <c r="T72" s="1" t="s">
        <v>1446</v>
      </c>
      <c r="U72" s="1" t="s">
        <v>1447</v>
      </c>
      <c r="V72" s="1" t="s">
        <v>1448</v>
      </c>
      <c r="W72" s="1" t="s">
        <v>1449</v>
      </c>
      <c r="X72" s="1" t="s">
        <v>986</v>
      </c>
      <c r="Y72" s="1" t="s">
        <v>1450</v>
      </c>
      <c r="Z72" s="1" t="s">
        <v>988</v>
      </c>
      <c r="AA72" s="1" t="s">
        <v>74</v>
      </c>
      <c r="AB72" s="1" t="s">
        <v>74</v>
      </c>
      <c r="AC72" s="1" t="s">
        <v>1451</v>
      </c>
      <c r="AD72" s="1" t="s">
        <v>1452</v>
      </c>
      <c r="AE72" s="1" t="s">
        <v>1453</v>
      </c>
      <c r="AF72" s="1" t="s">
        <v>74</v>
      </c>
      <c r="AG72" s="1">
        <v>36</v>
      </c>
      <c r="AH72" s="1">
        <v>32</v>
      </c>
      <c r="AI72" s="1">
        <v>37</v>
      </c>
      <c r="AJ72" s="1">
        <v>0</v>
      </c>
      <c r="AK72" s="1">
        <v>34</v>
      </c>
      <c r="AL72" s="1" t="s">
        <v>309</v>
      </c>
      <c r="AM72" s="1" t="s">
        <v>310</v>
      </c>
      <c r="AN72" s="1" t="s">
        <v>311</v>
      </c>
      <c r="AO72" s="1" t="s">
        <v>1002</v>
      </c>
      <c r="AP72" s="1" t="s">
        <v>1003</v>
      </c>
      <c r="AQ72" s="1" t="s">
        <v>74</v>
      </c>
      <c r="AR72" s="1" t="s">
        <v>994</v>
      </c>
      <c r="AS72" s="1" t="s">
        <v>1004</v>
      </c>
      <c r="AT72" s="1" t="s">
        <v>316</v>
      </c>
      <c r="AU72" s="1">
        <v>2009</v>
      </c>
      <c r="AV72" s="1">
        <v>151</v>
      </c>
      <c r="AW72" s="1" t="s">
        <v>1258</v>
      </c>
      <c r="AX72" s="1" t="s">
        <v>74</v>
      </c>
      <c r="AY72" s="1" t="s">
        <v>74</v>
      </c>
      <c r="AZ72" s="1" t="s">
        <v>74</v>
      </c>
      <c r="BA72" s="1" t="s">
        <v>74</v>
      </c>
      <c r="BB72" s="1">
        <v>351</v>
      </c>
      <c r="BC72" s="1">
        <v>356</v>
      </c>
      <c r="BD72" s="1" t="s">
        <v>74</v>
      </c>
      <c r="BE72" s="1" t="s">
        <v>1454</v>
      </c>
      <c r="BF72" s="1" t="str">
        <f>HYPERLINK("http://dx.doi.org/10.1016/j.geoderma.2009.05.001","http://dx.doi.org/10.1016/j.geoderma.2009.05.001")</f>
        <v>http://dx.doi.org/10.1016/j.geoderma.2009.05.001</v>
      </c>
      <c r="BG72" s="1" t="s">
        <v>74</v>
      </c>
      <c r="BH72" s="1" t="s">
        <v>74</v>
      </c>
      <c r="BI72" s="1">
        <v>6</v>
      </c>
      <c r="BJ72" s="1" t="s">
        <v>149</v>
      </c>
      <c r="BK72" s="1" t="s">
        <v>99</v>
      </c>
      <c r="BL72" s="1" t="s">
        <v>150</v>
      </c>
      <c r="BM72" s="1" t="s">
        <v>1455</v>
      </c>
      <c r="BN72" s="1" t="s">
        <v>74</v>
      </c>
      <c r="BO72" s="1" t="s">
        <v>74</v>
      </c>
      <c r="BP72" s="1" t="s">
        <v>74</v>
      </c>
      <c r="BQ72" s="1" t="s">
        <v>74</v>
      </c>
      <c r="BR72" s="1" t="s">
        <v>102</v>
      </c>
      <c r="BS72" s="1" t="s">
        <v>1456</v>
      </c>
      <c r="BT72" s="1" t="str">
        <f>HYPERLINK("https%3A%2F%2Fwww.webofscience.com%2Fwos%2Fwoscc%2Ffull-record%2FWOS:000268016600032","View Full Record in Web of Science")</f>
        <v>View Full Record in Web of Science</v>
      </c>
    </row>
    <row r="73" spans="1:72" x14ac:dyDescent="0.2">
      <c r="A73" s="1" t="s">
        <v>72</v>
      </c>
      <c r="B73" s="1" t="s">
        <v>1457</v>
      </c>
      <c r="C73" s="1" t="s">
        <v>74</v>
      </c>
      <c r="D73" s="1" t="s">
        <v>74</v>
      </c>
      <c r="E73" s="1" t="s">
        <v>74</v>
      </c>
      <c r="F73" s="1" t="s">
        <v>1458</v>
      </c>
      <c r="G73" s="1" t="s">
        <v>74</v>
      </c>
      <c r="H73" s="1" t="s">
        <v>74</v>
      </c>
      <c r="I73" s="1" t="s">
        <v>1459</v>
      </c>
      <c r="J73" s="1" t="s">
        <v>994</v>
      </c>
      <c r="K73" s="1" t="s">
        <v>74</v>
      </c>
      <c r="L73" s="1" t="s">
        <v>74</v>
      </c>
      <c r="M73" s="1" t="s">
        <v>78</v>
      </c>
      <c r="N73" s="1" t="s">
        <v>79</v>
      </c>
      <c r="O73" s="1" t="s">
        <v>74</v>
      </c>
      <c r="P73" s="1" t="s">
        <v>74</v>
      </c>
      <c r="Q73" s="1" t="s">
        <v>74</v>
      </c>
      <c r="R73" s="1" t="s">
        <v>74</v>
      </c>
      <c r="S73" s="1" t="s">
        <v>74</v>
      </c>
      <c r="T73" s="1" t="s">
        <v>1460</v>
      </c>
      <c r="U73" s="1" t="s">
        <v>1461</v>
      </c>
      <c r="V73" s="1" t="s">
        <v>1462</v>
      </c>
      <c r="W73" s="1" t="s">
        <v>1463</v>
      </c>
      <c r="X73" s="1" t="s">
        <v>1464</v>
      </c>
      <c r="Y73" s="1" t="s">
        <v>1465</v>
      </c>
      <c r="Z73" s="1" t="s">
        <v>1466</v>
      </c>
      <c r="AA73" s="1" t="s">
        <v>1467</v>
      </c>
      <c r="AB73" s="1" t="s">
        <v>1468</v>
      </c>
      <c r="AC73" s="1" t="s">
        <v>1469</v>
      </c>
      <c r="AD73" s="1" t="s">
        <v>1470</v>
      </c>
      <c r="AE73" s="1" t="s">
        <v>1471</v>
      </c>
      <c r="AF73" s="1" t="s">
        <v>74</v>
      </c>
      <c r="AG73" s="1">
        <v>82</v>
      </c>
      <c r="AH73" s="1">
        <v>27</v>
      </c>
      <c r="AI73" s="1">
        <v>27</v>
      </c>
      <c r="AJ73" s="1">
        <v>2</v>
      </c>
      <c r="AK73" s="1">
        <v>101</v>
      </c>
      <c r="AL73" s="1" t="s">
        <v>1472</v>
      </c>
      <c r="AM73" s="1" t="s">
        <v>310</v>
      </c>
      <c r="AN73" s="1" t="s">
        <v>1473</v>
      </c>
      <c r="AO73" s="1" t="s">
        <v>1002</v>
      </c>
      <c r="AP73" s="1" t="s">
        <v>1003</v>
      </c>
      <c r="AQ73" s="1" t="s">
        <v>74</v>
      </c>
      <c r="AR73" s="1" t="s">
        <v>994</v>
      </c>
      <c r="AS73" s="1" t="s">
        <v>1004</v>
      </c>
      <c r="AT73" s="1" t="s">
        <v>146</v>
      </c>
      <c r="AU73" s="1">
        <v>2015</v>
      </c>
      <c r="AV73" s="1">
        <v>237</v>
      </c>
      <c r="AW73" s="1" t="s">
        <v>74</v>
      </c>
      <c r="AX73" s="1" t="s">
        <v>74</v>
      </c>
      <c r="AY73" s="1" t="s">
        <v>74</v>
      </c>
      <c r="AZ73" s="1" t="s">
        <v>74</v>
      </c>
      <c r="BA73" s="1" t="s">
        <v>74</v>
      </c>
      <c r="BB73" s="1">
        <v>270</v>
      </c>
      <c r="BC73" s="1">
        <v>282</v>
      </c>
      <c r="BD73" s="1" t="s">
        <v>74</v>
      </c>
      <c r="BE73" s="1" t="s">
        <v>1474</v>
      </c>
      <c r="BF73" s="1" t="str">
        <f>HYPERLINK("http://dx.doi.org/10.1016/j.geoderma.2014.09.012","http://dx.doi.org/10.1016/j.geoderma.2014.09.012")</f>
        <v>http://dx.doi.org/10.1016/j.geoderma.2014.09.012</v>
      </c>
      <c r="BG73" s="1" t="s">
        <v>74</v>
      </c>
      <c r="BH73" s="1" t="s">
        <v>74</v>
      </c>
      <c r="BI73" s="1">
        <v>13</v>
      </c>
      <c r="BJ73" s="1" t="s">
        <v>149</v>
      </c>
      <c r="BK73" s="1" t="s">
        <v>99</v>
      </c>
      <c r="BL73" s="1" t="s">
        <v>150</v>
      </c>
      <c r="BM73" s="1" t="s">
        <v>1475</v>
      </c>
      <c r="BN73" s="1" t="s">
        <v>74</v>
      </c>
      <c r="BO73" s="1" t="s">
        <v>386</v>
      </c>
      <c r="BP73" s="1" t="s">
        <v>74</v>
      </c>
      <c r="BQ73" s="1" t="s">
        <v>74</v>
      </c>
      <c r="BR73" s="1" t="s">
        <v>102</v>
      </c>
      <c r="BS73" s="1" t="s">
        <v>1476</v>
      </c>
      <c r="BT73" s="1" t="str">
        <f>HYPERLINK("https%3A%2F%2Fwww.webofscience.com%2Fwos%2Fwoscc%2Ffull-record%2FWOS:000344211700027","View Full Record in Web of Science")</f>
        <v>View Full Record in Web of Science</v>
      </c>
    </row>
    <row r="74" spans="1:72" x14ac:dyDescent="0.2">
      <c r="A74" s="1" t="s">
        <v>72</v>
      </c>
      <c r="B74" s="1" t="s">
        <v>1477</v>
      </c>
      <c r="C74" s="1" t="s">
        <v>74</v>
      </c>
      <c r="D74" s="1" t="s">
        <v>74</v>
      </c>
      <c r="E74" s="1" t="s">
        <v>74</v>
      </c>
      <c r="F74" s="1" t="s">
        <v>1478</v>
      </c>
      <c r="G74" s="1" t="s">
        <v>74</v>
      </c>
      <c r="H74" s="1" t="s">
        <v>74</v>
      </c>
      <c r="I74" s="1" t="s">
        <v>1479</v>
      </c>
      <c r="J74" s="1" t="s">
        <v>1480</v>
      </c>
      <c r="K74" s="1" t="s">
        <v>74</v>
      </c>
      <c r="L74" s="1" t="s">
        <v>74</v>
      </c>
      <c r="M74" s="1" t="s">
        <v>78</v>
      </c>
      <c r="N74" s="1" t="s">
        <v>79</v>
      </c>
      <c r="O74" s="1" t="s">
        <v>74</v>
      </c>
      <c r="P74" s="1" t="s">
        <v>74</v>
      </c>
      <c r="Q74" s="1" t="s">
        <v>74</v>
      </c>
      <c r="R74" s="1" t="s">
        <v>74</v>
      </c>
      <c r="S74" s="1" t="s">
        <v>74</v>
      </c>
      <c r="T74" s="1" t="s">
        <v>1481</v>
      </c>
      <c r="U74" s="1" t="s">
        <v>1482</v>
      </c>
      <c r="V74" s="1" t="s">
        <v>1483</v>
      </c>
      <c r="W74" s="1" t="s">
        <v>1484</v>
      </c>
      <c r="X74" s="1" t="s">
        <v>1485</v>
      </c>
      <c r="Y74" s="1" t="s">
        <v>1486</v>
      </c>
      <c r="Z74" s="1" t="s">
        <v>1487</v>
      </c>
      <c r="AA74" s="1" t="s">
        <v>1488</v>
      </c>
      <c r="AB74" s="1" t="s">
        <v>1489</v>
      </c>
      <c r="AC74" s="1" t="s">
        <v>1490</v>
      </c>
      <c r="AD74" s="1" t="s">
        <v>1491</v>
      </c>
      <c r="AE74" s="1" t="s">
        <v>1492</v>
      </c>
      <c r="AF74" s="1" t="s">
        <v>74</v>
      </c>
      <c r="AG74" s="1">
        <v>36</v>
      </c>
      <c r="AH74" s="1">
        <v>44</v>
      </c>
      <c r="AI74" s="1">
        <v>48</v>
      </c>
      <c r="AJ74" s="1">
        <v>0</v>
      </c>
      <c r="AK74" s="1">
        <v>20</v>
      </c>
      <c r="AL74" s="1" t="s">
        <v>1493</v>
      </c>
      <c r="AM74" s="1" t="s">
        <v>1494</v>
      </c>
      <c r="AN74" s="1" t="s">
        <v>1495</v>
      </c>
      <c r="AO74" s="1" t="s">
        <v>1496</v>
      </c>
      <c r="AP74" s="1" t="s">
        <v>1497</v>
      </c>
      <c r="AQ74" s="1" t="s">
        <v>74</v>
      </c>
      <c r="AR74" s="1" t="s">
        <v>1498</v>
      </c>
      <c r="AS74" s="1" t="s">
        <v>1499</v>
      </c>
      <c r="AT74" s="1" t="s">
        <v>161</v>
      </c>
      <c r="AU74" s="1">
        <v>2011</v>
      </c>
      <c r="AV74" s="1">
        <v>58</v>
      </c>
      <c r="AW74" s="1">
        <v>3</v>
      </c>
      <c r="AX74" s="1" t="s">
        <v>74</v>
      </c>
      <c r="AY74" s="1" t="s">
        <v>74</v>
      </c>
      <c r="AZ74" s="1" t="s">
        <v>74</v>
      </c>
      <c r="BA74" s="1" t="s">
        <v>74</v>
      </c>
      <c r="BB74" s="1">
        <v>286</v>
      </c>
      <c r="BC74" s="1">
        <v>293</v>
      </c>
      <c r="BD74" s="1" t="s">
        <v>74</v>
      </c>
      <c r="BE74" s="1" t="s">
        <v>1500</v>
      </c>
      <c r="BF74" s="1" t="str">
        <f>HYPERLINK("http://dx.doi.org/10.1016/j.biocontrol.2011.05.011","http://dx.doi.org/10.1016/j.biocontrol.2011.05.011")</f>
        <v>http://dx.doi.org/10.1016/j.biocontrol.2011.05.011</v>
      </c>
      <c r="BG74" s="1" t="s">
        <v>74</v>
      </c>
      <c r="BH74" s="1" t="s">
        <v>74</v>
      </c>
      <c r="BI74" s="1">
        <v>8</v>
      </c>
      <c r="BJ74" s="1" t="s">
        <v>1501</v>
      </c>
      <c r="BK74" s="1" t="s">
        <v>99</v>
      </c>
      <c r="BL74" s="1" t="s">
        <v>1501</v>
      </c>
      <c r="BM74" s="1" t="s">
        <v>1502</v>
      </c>
      <c r="BN74" s="1" t="s">
        <v>74</v>
      </c>
      <c r="BO74" s="1" t="s">
        <v>74</v>
      </c>
      <c r="BP74" s="1" t="s">
        <v>74</v>
      </c>
      <c r="BQ74" s="1" t="s">
        <v>74</v>
      </c>
      <c r="BR74" s="1" t="s">
        <v>102</v>
      </c>
      <c r="BS74" s="1" t="s">
        <v>1503</v>
      </c>
      <c r="BT74" s="1" t="str">
        <f>HYPERLINK("https%3A%2F%2Fwww.webofscience.com%2Fwos%2Fwoscc%2Ffull-record%2FWOS:000292912500016","View Full Record in Web of Science")</f>
        <v>View Full Record in Web of Science</v>
      </c>
    </row>
    <row r="75" spans="1:72" x14ac:dyDescent="0.2">
      <c r="A75" s="1" t="s">
        <v>72</v>
      </c>
      <c r="B75" s="1" t="s">
        <v>1504</v>
      </c>
      <c r="C75" s="1" t="s">
        <v>74</v>
      </c>
      <c r="D75" s="1" t="s">
        <v>74</v>
      </c>
      <c r="E75" s="1" t="s">
        <v>74</v>
      </c>
      <c r="F75" s="1" t="s">
        <v>1504</v>
      </c>
      <c r="G75" s="1" t="s">
        <v>74</v>
      </c>
      <c r="H75" s="1" t="s">
        <v>74</v>
      </c>
      <c r="I75" s="1" t="s">
        <v>1505</v>
      </c>
      <c r="J75" s="1" t="s">
        <v>1506</v>
      </c>
      <c r="K75" s="1" t="s">
        <v>74</v>
      </c>
      <c r="L75" s="1" t="s">
        <v>74</v>
      </c>
      <c r="M75" s="1" t="s">
        <v>78</v>
      </c>
      <c r="N75" s="1" t="s">
        <v>222</v>
      </c>
      <c r="O75" s="1" t="s">
        <v>1507</v>
      </c>
      <c r="P75" s="1" t="s">
        <v>1508</v>
      </c>
      <c r="Q75" s="1" t="s">
        <v>1509</v>
      </c>
      <c r="R75" s="1" t="s">
        <v>1510</v>
      </c>
      <c r="S75" s="1" t="s">
        <v>74</v>
      </c>
      <c r="T75" s="1" t="s">
        <v>1511</v>
      </c>
      <c r="U75" s="1" t="s">
        <v>1512</v>
      </c>
      <c r="V75" s="1" t="s">
        <v>1513</v>
      </c>
      <c r="W75" s="1" t="s">
        <v>1514</v>
      </c>
      <c r="X75" s="1" t="s">
        <v>1515</v>
      </c>
      <c r="Y75" s="1" t="s">
        <v>1516</v>
      </c>
      <c r="Z75" s="1" t="s">
        <v>74</v>
      </c>
      <c r="AA75" s="1" t="s">
        <v>1517</v>
      </c>
      <c r="AB75" s="1" t="s">
        <v>1518</v>
      </c>
      <c r="AC75" s="1" t="s">
        <v>74</v>
      </c>
      <c r="AD75" s="1" t="s">
        <v>74</v>
      </c>
      <c r="AE75" s="1" t="s">
        <v>74</v>
      </c>
      <c r="AF75" s="1" t="s">
        <v>74</v>
      </c>
      <c r="AG75" s="1">
        <v>29</v>
      </c>
      <c r="AH75" s="1">
        <v>45</v>
      </c>
      <c r="AI75" s="1">
        <v>48</v>
      </c>
      <c r="AJ75" s="1">
        <v>0</v>
      </c>
      <c r="AK75" s="1">
        <v>19</v>
      </c>
      <c r="AL75" s="1" t="s">
        <v>703</v>
      </c>
      <c r="AM75" s="1" t="s">
        <v>237</v>
      </c>
      <c r="AN75" s="1" t="s">
        <v>704</v>
      </c>
      <c r="AO75" s="1" t="s">
        <v>1519</v>
      </c>
      <c r="AP75" s="1" t="s">
        <v>74</v>
      </c>
      <c r="AQ75" s="1" t="s">
        <v>74</v>
      </c>
      <c r="AR75" s="1" t="s">
        <v>1506</v>
      </c>
      <c r="AS75" s="1" t="s">
        <v>1520</v>
      </c>
      <c r="AT75" s="1" t="s">
        <v>74</v>
      </c>
      <c r="AU75" s="1">
        <v>1998</v>
      </c>
      <c r="AV75" s="1">
        <v>9</v>
      </c>
      <c r="AW75" s="1">
        <v>6</v>
      </c>
      <c r="AX75" s="1" t="s">
        <v>74</v>
      </c>
      <c r="AY75" s="1" t="s">
        <v>74</v>
      </c>
      <c r="AZ75" s="1" t="s">
        <v>74</v>
      </c>
      <c r="BA75" s="1" t="s">
        <v>74</v>
      </c>
      <c r="BB75" s="1">
        <v>423</v>
      </c>
      <c r="BC75" s="1">
        <v>431</v>
      </c>
      <c r="BD75" s="1" t="s">
        <v>74</v>
      </c>
      <c r="BE75" s="1" t="s">
        <v>1521</v>
      </c>
      <c r="BF75" s="1" t="str">
        <f>HYPERLINK("http://dx.doi.org/10.1023/A:1008313309557","http://dx.doi.org/10.1023/A:1008313309557")</f>
        <v>http://dx.doi.org/10.1023/A:1008313309557</v>
      </c>
      <c r="BG75" s="1" t="s">
        <v>74</v>
      </c>
      <c r="BH75" s="1" t="s">
        <v>74</v>
      </c>
      <c r="BI75" s="1">
        <v>9</v>
      </c>
      <c r="BJ75" s="1" t="s">
        <v>1522</v>
      </c>
      <c r="BK75" s="1" t="s">
        <v>1260</v>
      </c>
      <c r="BL75" s="1" t="s">
        <v>1522</v>
      </c>
      <c r="BM75" s="1" t="s">
        <v>1523</v>
      </c>
      <c r="BN75" s="1">
        <v>10335582</v>
      </c>
      <c r="BO75" s="1" t="s">
        <v>74</v>
      </c>
      <c r="BP75" s="1" t="s">
        <v>74</v>
      </c>
      <c r="BQ75" s="1" t="s">
        <v>74</v>
      </c>
      <c r="BR75" s="1" t="s">
        <v>102</v>
      </c>
      <c r="BS75" s="1" t="s">
        <v>1524</v>
      </c>
      <c r="BT75" s="1" t="str">
        <f>HYPERLINK("https%3A%2F%2Fwww.webofscience.com%2Fwos%2Fwoscc%2Ffull-record%2FWOS:000080261200004","View Full Record in Web of Science")</f>
        <v>View Full Record in Web of Science</v>
      </c>
    </row>
    <row r="76" spans="1:72" x14ac:dyDescent="0.2">
      <c r="A76" s="1" t="s">
        <v>72</v>
      </c>
      <c r="B76" s="1" t="s">
        <v>1525</v>
      </c>
      <c r="C76" s="1" t="s">
        <v>74</v>
      </c>
      <c r="D76" s="1" t="s">
        <v>74</v>
      </c>
      <c r="E76" s="1" t="s">
        <v>74</v>
      </c>
      <c r="F76" s="1" t="s">
        <v>1525</v>
      </c>
      <c r="G76" s="1" t="s">
        <v>74</v>
      </c>
      <c r="H76" s="1" t="s">
        <v>74</v>
      </c>
      <c r="I76" s="1" t="s">
        <v>1526</v>
      </c>
      <c r="J76" s="1" t="s">
        <v>366</v>
      </c>
      <c r="K76" s="1" t="s">
        <v>74</v>
      </c>
      <c r="L76" s="1" t="s">
        <v>74</v>
      </c>
      <c r="M76" s="1" t="s">
        <v>78</v>
      </c>
      <c r="N76" s="1" t="s">
        <v>222</v>
      </c>
      <c r="O76" s="1" t="s">
        <v>1527</v>
      </c>
      <c r="P76" s="1" t="s">
        <v>1528</v>
      </c>
      <c r="Q76" s="1" t="s">
        <v>1529</v>
      </c>
      <c r="R76" s="1" t="s">
        <v>1530</v>
      </c>
      <c r="S76" s="1" t="s">
        <v>74</v>
      </c>
      <c r="T76" s="1" t="s">
        <v>1531</v>
      </c>
      <c r="U76" s="1" t="s">
        <v>1532</v>
      </c>
      <c r="V76" s="1" t="s">
        <v>1533</v>
      </c>
      <c r="W76" s="1" t="s">
        <v>1534</v>
      </c>
      <c r="X76" s="1" t="s">
        <v>1535</v>
      </c>
      <c r="Y76" s="1" t="s">
        <v>1536</v>
      </c>
      <c r="Z76" s="1" t="s">
        <v>74</v>
      </c>
      <c r="AA76" s="1" t="s">
        <v>1537</v>
      </c>
      <c r="AB76" s="1" t="s">
        <v>1538</v>
      </c>
      <c r="AC76" s="1" t="s">
        <v>74</v>
      </c>
      <c r="AD76" s="1" t="s">
        <v>74</v>
      </c>
      <c r="AE76" s="1" t="s">
        <v>74</v>
      </c>
      <c r="AF76" s="1" t="s">
        <v>74</v>
      </c>
      <c r="AG76" s="1">
        <v>26</v>
      </c>
      <c r="AH76" s="1">
        <v>47</v>
      </c>
      <c r="AI76" s="1">
        <v>55</v>
      </c>
      <c r="AJ76" s="1">
        <v>0</v>
      </c>
      <c r="AK76" s="1">
        <v>15</v>
      </c>
      <c r="AL76" s="1" t="s">
        <v>703</v>
      </c>
      <c r="AM76" s="1" t="s">
        <v>237</v>
      </c>
      <c r="AN76" s="1" t="s">
        <v>704</v>
      </c>
      <c r="AO76" s="1" t="s">
        <v>378</v>
      </c>
      <c r="AP76" s="1" t="s">
        <v>74</v>
      </c>
      <c r="AQ76" s="1" t="s">
        <v>74</v>
      </c>
      <c r="AR76" s="1" t="s">
        <v>380</v>
      </c>
      <c r="AS76" s="1" t="s">
        <v>381</v>
      </c>
      <c r="AT76" s="1" t="s">
        <v>74</v>
      </c>
      <c r="AU76" s="1">
        <v>1999</v>
      </c>
      <c r="AV76" s="1">
        <v>213</v>
      </c>
      <c r="AW76" s="1" t="s">
        <v>288</v>
      </c>
      <c r="AX76" s="1" t="s">
        <v>74</v>
      </c>
      <c r="AY76" s="1" t="s">
        <v>74</v>
      </c>
      <c r="AZ76" s="1" t="s">
        <v>74</v>
      </c>
      <c r="BA76" s="1" t="s">
        <v>74</v>
      </c>
      <c r="BB76" s="1">
        <v>161</v>
      </c>
      <c r="BC76" s="1">
        <v>168</v>
      </c>
      <c r="BD76" s="1" t="s">
        <v>74</v>
      </c>
      <c r="BE76" s="1" t="s">
        <v>1539</v>
      </c>
      <c r="BF76" s="1" t="str">
        <f>HYPERLINK("http://dx.doi.org/10.1023/A:1004454826537","http://dx.doi.org/10.1023/A:1004454826537")</f>
        <v>http://dx.doi.org/10.1023/A:1004454826537</v>
      </c>
      <c r="BG76" s="1" t="s">
        <v>74</v>
      </c>
      <c r="BH76" s="1" t="s">
        <v>74</v>
      </c>
      <c r="BI76" s="1">
        <v>8</v>
      </c>
      <c r="BJ76" s="1" t="s">
        <v>383</v>
      </c>
      <c r="BK76" s="1" t="s">
        <v>1260</v>
      </c>
      <c r="BL76" s="1" t="s">
        <v>384</v>
      </c>
      <c r="BM76" s="1" t="s">
        <v>1540</v>
      </c>
      <c r="BN76" s="1" t="s">
        <v>74</v>
      </c>
      <c r="BO76" s="1" t="s">
        <v>74</v>
      </c>
      <c r="BP76" s="1" t="s">
        <v>74</v>
      </c>
      <c r="BQ76" s="1" t="s">
        <v>74</v>
      </c>
      <c r="BR76" s="1" t="s">
        <v>102</v>
      </c>
      <c r="BS76" s="1" t="s">
        <v>1541</v>
      </c>
      <c r="BT76" s="1" t="str">
        <f>HYPERLINK("https%3A%2F%2Fwww.webofscience.com%2Fwos%2Fwoscc%2Ffull-record%2FWOS:000083717400016","View Full Record in Web of Science")</f>
        <v>View Full Record in Web of Science</v>
      </c>
    </row>
    <row r="77" spans="1:72" x14ac:dyDescent="0.2">
      <c r="A77" s="1" t="s">
        <v>72</v>
      </c>
      <c r="B77" s="1" t="s">
        <v>1542</v>
      </c>
      <c r="C77" s="1" t="s">
        <v>74</v>
      </c>
      <c r="D77" s="1" t="s">
        <v>74</v>
      </c>
      <c r="E77" s="1" t="s">
        <v>74</v>
      </c>
      <c r="F77" s="1" t="s">
        <v>1542</v>
      </c>
      <c r="G77" s="1" t="s">
        <v>74</v>
      </c>
      <c r="H77" s="1" t="s">
        <v>74</v>
      </c>
      <c r="I77" s="1" t="s">
        <v>1543</v>
      </c>
      <c r="J77" s="1" t="s">
        <v>1544</v>
      </c>
      <c r="K77" s="1" t="s">
        <v>74</v>
      </c>
      <c r="L77" s="1" t="s">
        <v>74</v>
      </c>
      <c r="M77" s="1" t="s">
        <v>78</v>
      </c>
      <c r="N77" s="1" t="s">
        <v>79</v>
      </c>
      <c r="O77" s="1" t="s">
        <v>74</v>
      </c>
      <c r="P77" s="1" t="s">
        <v>74</v>
      </c>
      <c r="Q77" s="1" t="s">
        <v>74</v>
      </c>
      <c r="R77" s="1" t="s">
        <v>74</v>
      </c>
      <c r="S77" s="1" t="s">
        <v>74</v>
      </c>
      <c r="T77" s="1" t="s">
        <v>1545</v>
      </c>
      <c r="U77" s="1" t="s">
        <v>1546</v>
      </c>
      <c r="V77" s="1" t="s">
        <v>1547</v>
      </c>
      <c r="W77" s="1" t="s">
        <v>1548</v>
      </c>
      <c r="X77" s="1" t="s">
        <v>1549</v>
      </c>
      <c r="Y77" s="1" t="s">
        <v>1550</v>
      </c>
      <c r="Z77" s="1" t="s">
        <v>74</v>
      </c>
      <c r="AA77" s="1" t="s">
        <v>1551</v>
      </c>
      <c r="AB77" s="1" t="s">
        <v>1552</v>
      </c>
      <c r="AC77" s="1" t="s">
        <v>74</v>
      </c>
      <c r="AD77" s="1" t="s">
        <v>74</v>
      </c>
      <c r="AE77" s="1" t="s">
        <v>74</v>
      </c>
      <c r="AF77" s="1" t="s">
        <v>74</v>
      </c>
      <c r="AG77" s="1">
        <v>49</v>
      </c>
      <c r="AH77" s="1">
        <v>520</v>
      </c>
      <c r="AI77" s="1">
        <v>539</v>
      </c>
      <c r="AJ77" s="1">
        <v>1</v>
      </c>
      <c r="AK77" s="1">
        <v>231</v>
      </c>
      <c r="AL77" s="1" t="s">
        <v>1553</v>
      </c>
      <c r="AM77" s="1" t="s">
        <v>1554</v>
      </c>
      <c r="AN77" s="1" t="s">
        <v>1555</v>
      </c>
      <c r="AO77" s="1" t="s">
        <v>1556</v>
      </c>
      <c r="AP77" s="1" t="s">
        <v>1557</v>
      </c>
      <c r="AQ77" s="1" t="s">
        <v>74</v>
      </c>
      <c r="AR77" s="1" t="s">
        <v>1558</v>
      </c>
      <c r="AS77" s="1" t="s">
        <v>1559</v>
      </c>
      <c r="AT77" s="1" t="s">
        <v>74</v>
      </c>
      <c r="AU77" s="1">
        <v>1997</v>
      </c>
      <c r="AV77" s="1">
        <v>35</v>
      </c>
      <c r="AW77" s="1">
        <v>5</v>
      </c>
      <c r="AX77" s="1" t="s">
        <v>74</v>
      </c>
      <c r="AY77" s="1" t="s">
        <v>74</v>
      </c>
      <c r="AZ77" s="1" t="s">
        <v>74</v>
      </c>
      <c r="BA77" s="1" t="s">
        <v>74</v>
      </c>
      <c r="BB77" s="1">
        <v>1061</v>
      </c>
      <c r="BC77" s="1">
        <v>1083</v>
      </c>
      <c r="BD77" s="1" t="s">
        <v>74</v>
      </c>
      <c r="BE77" s="1" t="s">
        <v>1560</v>
      </c>
      <c r="BF77" s="1" t="str">
        <f>HYPERLINK("http://dx.doi.org/10.1071/S97004","http://dx.doi.org/10.1071/S97004")</f>
        <v>http://dx.doi.org/10.1071/S97004</v>
      </c>
      <c r="BG77" s="1" t="s">
        <v>74</v>
      </c>
      <c r="BH77" s="1" t="s">
        <v>74</v>
      </c>
      <c r="BI77" s="1">
        <v>23</v>
      </c>
      <c r="BJ77" s="1" t="s">
        <v>149</v>
      </c>
      <c r="BK77" s="1" t="s">
        <v>99</v>
      </c>
      <c r="BL77" s="1" t="s">
        <v>150</v>
      </c>
      <c r="BM77" s="1" t="s">
        <v>1561</v>
      </c>
      <c r="BN77" s="1" t="s">
        <v>74</v>
      </c>
      <c r="BO77" s="1" t="s">
        <v>74</v>
      </c>
      <c r="BP77" s="1" t="s">
        <v>74</v>
      </c>
      <c r="BQ77" s="1" t="s">
        <v>74</v>
      </c>
      <c r="BR77" s="1" t="s">
        <v>102</v>
      </c>
      <c r="BS77" s="1" t="s">
        <v>1562</v>
      </c>
      <c r="BT77" s="1" t="str">
        <f>HYPERLINK("https%3A%2F%2Fwww.webofscience.com%2Fwos%2Fwoscc%2Ffull-record%2FWOS:A1997XV45800006","View Full Record in Web of Science")</f>
        <v>View Full Record in Web of Science</v>
      </c>
    </row>
    <row r="78" spans="1:72" x14ac:dyDescent="0.2">
      <c r="A78" s="1" t="s">
        <v>72</v>
      </c>
      <c r="B78" s="1" t="s">
        <v>1563</v>
      </c>
      <c r="C78" s="1" t="s">
        <v>74</v>
      </c>
      <c r="D78" s="1" t="s">
        <v>74</v>
      </c>
      <c r="E78" s="1" t="s">
        <v>74</v>
      </c>
      <c r="F78" s="1" t="s">
        <v>1563</v>
      </c>
      <c r="G78" s="1" t="s">
        <v>74</v>
      </c>
      <c r="H78" s="1" t="s">
        <v>74</v>
      </c>
      <c r="I78" s="1" t="s">
        <v>1564</v>
      </c>
      <c r="J78" s="1" t="s">
        <v>1038</v>
      </c>
      <c r="K78" s="1" t="s">
        <v>74</v>
      </c>
      <c r="L78" s="1" t="s">
        <v>74</v>
      </c>
      <c r="M78" s="1" t="s">
        <v>78</v>
      </c>
      <c r="N78" s="1" t="s">
        <v>79</v>
      </c>
      <c r="O78" s="1" t="s">
        <v>74</v>
      </c>
      <c r="P78" s="1" t="s">
        <v>74</v>
      </c>
      <c r="Q78" s="1" t="s">
        <v>74</v>
      </c>
      <c r="R78" s="1" t="s">
        <v>74</v>
      </c>
      <c r="S78" s="1" t="s">
        <v>74</v>
      </c>
      <c r="T78" s="1" t="s">
        <v>1565</v>
      </c>
      <c r="U78" s="1" t="s">
        <v>1566</v>
      </c>
      <c r="V78" s="1" t="s">
        <v>1567</v>
      </c>
      <c r="W78" s="1" t="s">
        <v>1568</v>
      </c>
      <c r="X78" s="1" t="s">
        <v>1569</v>
      </c>
      <c r="Y78" s="1" t="s">
        <v>74</v>
      </c>
      <c r="Z78" s="1" t="s">
        <v>74</v>
      </c>
      <c r="AA78" s="1" t="s">
        <v>1570</v>
      </c>
      <c r="AB78" s="1" t="s">
        <v>1571</v>
      </c>
      <c r="AC78" s="1" t="s">
        <v>74</v>
      </c>
      <c r="AD78" s="1" t="s">
        <v>74</v>
      </c>
      <c r="AE78" s="1" t="s">
        <v>74</v>
      </c>
      <c r="AF78" s="1" t="s">
        <v>74</v>
      </c>
      <c r="AG78" s="1">
        <v>38</v>
      </c>
      <c r="AH78" s="1">
        <v>69</v>
      </c>
      <c r="AI78" s="1">
        <v>71</v>
      </c>
      <c r="AJ78" s="1">
        <v>0</v>
      </c>
      <c r="AK78" s="1">
        <v>9</v>
      </c>
      <c r="AL78" s="1" t="s">
        <v>1572</v>
      </c>
      <c r="AM78" s="1" t="s">
        <v>116</v>
      </c>
      <c r="AN78" s="1" t="s">
        <v>1573</v>
      </c>
      <c r="AO78" s="1" t="s">
        <v>1047</v>
      </c>
      <c r="AP78" s="1" t="s">
        <v>74</v>
      </c>
      <c r="AQ78" s="1" t="s">
        <v>74</v>
      </c>
      <c r="AR78" s="1" t="s">
        <v>1049</v>
      </c>
      <c r="AS78" s="1" t="s">
        <v>1050</v>
      </c>
      <c r="AT78" s="1" t="s">
        <v>190</v>
      </c>
      <c r="AU78" s="1">
        <v>1993</v>
      </c>
      <c r="AV78" s="1">
        <v>73</v>
      </c>
      <c r="AW78" s="1">
        <v>1</v>
      </c>
      <c r="AX78" s="1" t="s">
        <v>74</v>
      </c>
      <c r="AY78" s="1" t="s">
        <v>74</v>
      </c>
      <c r="AZ78" s="1" t="s">
        <v>74</v>
      </c>
      <c r="BA78" s="1" t="s">
        <v>74</v>
      </c>
      <c r="BB78" s="1">
        <v>9</v>
      </c>
      <c r="BC78" s="1">
        <v>25</v>
      </c>
      <c r="BD78" s="1" t="s">
        <v>74</v>
      </c>
      <c r="BE78" s="1" t="s">
        <v>1574</v>
      </c>
      <c r="BF78" s="1" t="str">
        <f>HYPERLINK("http://dx.doi.org/10.4141/cjss93-002","http://dx.doi.org/10.4141/cjss93-002")</f>
        <v>http://dx.doi.org/10.4141/cjss93-002</v>
      </c>
      <c r="BG78" s="1" t="s">
        <v>74</v>
      </c>
      <c r="BH78" s="1" t="s">
        <v>74</v>
      </c>
      <c r="BI78" s="1">
        <v>17</v>
      </c>
      <c r="BJ78" s="1" t="s">
        <v>149</v>
      </c>
      <c r="BK78" s="1" t="s">
        <v>99</v>
      </c>
      <c r="BL78" s="1" t="s">
        <v>150</v>
      </c>
      <c r="BM78" s="1" t="s">
        <v>1575</v>
      </c>
      <c r="BN78" s="1" t="s">
        <v>74</v>
      </c>
      <c r="BO78" s="1" t="s">
        <v>1576</v>
      </c>
      <c r="BP78" s="1" t="s">
        <v>74</v>
      </c>
      <c r="BQ78" s="1" t="s">
        <v>74</v>
      </c>
      <c r="BR78" s="1" t="s">
        <v>102</v>
      </c>
      <c r="BS78" s="1" t="s">
        <v>1577</v>
      </c>
      <c r="BT78" s="1" t="str">
        <f>HYPERLINK("https%3A%2F%2Fwww.webofscience.com%2Fwos%2Fwoscc%2Ffull-record%2FWOS:A1993KY88400002","View Full Record in Web of Science")</f>
        <v>View Full Record in Web of Science</v>
      </c>
    </row>
    <row r="79" spans="1:72" x14ac:dyDescent="0.2">
      <c r="A79" s="1" t="s">
        <v>72</v>
      </c>
      <c r="B79" s="1" t="s">
        <v>1578</v>
      </c>
      <c r="C79" s="1" t="s">
        <v>74</v>
      </c>
      <c r="D79" s="1" t="s">
        <v>74</v>
      </c>
      <c r="E79" s="1" t="s">
        <v>74</v>
      </c>
      <c r="F79" s="1" t="s">
        <v>1578</v>
      </c>
      <c r="G79" s="1" t="s">
        <v>74</v>
      </c>
      <c r="H79" s="1" t="s">
        <v>74</v>
      </c>
      <c r="I79" s="1" t="s">
        <v>1579</v>
      </c>
      <c r="J79" s="1" t="s">
        <v>940</v>
      </c>
      <c r="K79" s="1" t="s">
        <v>74</v>
      </c>
      <c r="L79" s="1" t="s">
        <v>74</v>
      </c>
      <c r="M79" s="1" t="s">
        <v>78</v>
      </c>
      <c r="N79" s="1" t="s">
        <v>79</v>
      </c>
      <c r="O79" s="1" t="s">
        <v>74</v>
      </c>
      <c r="P79" s="1" t="s">
        <v>74</v>
      </c>
      <c r="Q79" s="1" t="s">
        <v>74</v>
      </c>
      <c r="R79" s="1" t="s">
        <v>74</v>
      </c>
      <c r="S79" s="1" t="s">
        <v>74</v>
      </c>
      <c r="T79" s="1" t="s">
        <v>1580</v>
      </c>
      <c r="U79" s="1" t="s">
        <v>1581</v>
      </c>
      <c r="V79" s="1" t="s">
        <v>1582</v>
      </c>
      <c r="W79" s="1" t="s">
        <v>1583</v>
      </c>
      <c r="X79" s="1" t="s">
        <v>1584</v>
      </c>
      <c r="Y79" s="1" t="s">
        <v>1585</v>
      </c>
      <c r="Z79" s="1" t="s">
        <v>1586</v>
      </c>
      <c r="AA79" s="1" t="s">
        <v>1587</v>
      </c>
      <c r="AB79" s="1" t="s">
        <v>1588</v>
      </c>
      <c r="AC79" s="1" t="s">
        <v>74</v>
      </c>
      <c r="AD79" s="1" t="s">
        <v>74</v>
      </c>
      <c r="AE79" s="1" t="s">
        <v>74</v>
      </c>
      <c r="AF79" s="1" t="s">
        <v>74</v>
      </c>
      <c r="AG79" s="1">
        <v>47</v>
      </c>
      <c r="AH79" s="1">
        <v>230</v>
      </c>
      <c r="AI79" s="1">
        <v>245</v>
      </c>
      <c r="AJ79" s="1">
        <v>4</v>
      </c>
      <c r="AK79" s="1">
        <v>114</v>
      </c>
      <c r="AL79" s="1" t="s">
        <v>952</v>
      </c>
      <c r="AM79" s="1" t="s">
        <v>140</v>
      </c>
      <c r="AN79" s="1" t="s">
        <v>953</v>
      </c>
      <c r="AO79" s="1" t="s">
        <v>954</v>
      </c>
      <c r="AP79" s="1" t="s">
        <v>1589</v>
      </c>
      <c r="AQ79" s="1" t="s">
        <v>74</v>
      </c>
      <c r="AR79" s="1" t="s">
        <v>955</v>
      </c>
      <c r="AS79" s="1" t="s">
        <v>956</v>
      </c>
      <c r="AT79" s="1" t="s">
        <v>161</v>
      </c>
      <c r="AU79" s="1">
        <v>2005</v>
      </c>
      <c r="AV79" s="1">
        <v>56</v>
      </c>
      <c r="AW79" s="1">
        <v>2</v>
      </c>
      <c r="AX79" s="1" t="s">
        <v>74</v>
      </c>
      <c r="AY79" s="1" t="s">
        <v>74</v>
      </c>
      <c r="AZ79" s="1" t="s">
        <v>74</v>
      </c>
      <c r="BA79" s="1" t="s">
        <v>74</v>
      </c>
      <c r="BB79" s="1">
        <v>101</v>
      </c>
      <c r="BC79" s="1">
        <v>108</v>
      </c>
      <c r="BD79" s="1" t="s">
        <v>74</v>
      </c>
      <c r="BE79" s="1" t="s">
        <v>1590</v>
      </c>
      <c r="BF79" s="1" t="str">
        <f>HYPERLINK("http://dx.doi.org/10.1016/j.ibiod.2005.06.002","http://dx.doi.org/10.1016/j.ibiod.2005.06.002")</f>
        <v>http://dx.doi.org/10.1016/j.ibiod.2005.06.002</v>
      </c>
      <c r="BG79" s="1" t="s">
        <v>74</v>
      </c>
      <c r="BH79" s="1" t="s">
        <v>74</v>
      </c>
      <c r="BI79" s="1">
        <v>8</v>
      </c>
      <c r="BJ79" s="1" t="s">
        <v>959</v>
      </c>
      <c r="BK79" s="1" t="s">
        <v>99</v>
      </c>
      <c r="BL79" s="1" t="s">
        <v>960</v>
      </c>
      <c r="BM79" s="1" t="s">
        <v>1591</v>
      </c>
      <c r="BN79" s="1" t="s">
        <v>74</v>
      </c>
      <c r="BO79" s="1" t="s">
        <v>74</v>
      </c>
      <c r="BP79" s="1" t="s">
        <v>74</v>
      </c>
      <c r="BQ79" s="1" t="s">
        <v>74</v>
      </c>
      <c r="BR79" s="1" t="s">
        <v>102</v>
      </c>
      <c r="BS79" s="1" t="s">
        <v>1592</v>
      </c>
      <c r="BT79" s="1" t="str">
        <f>HYPERLINK("https%3A%2F%2Fwww.webofscience.com%2Fwos%2Fwoscc%2Ffull-record%2FWOS:000232233800005","View Full Record in Web of Science")</f>
        <v>View Full Record in Web of Science</v>
      </c>
    </row>
    <row r="80" spans="1:72" x14ac:dyDescent="0.2">
      <c r="A80" s="1" t="s">
        <v>72</v>
      </c>
      <c r="B80" s="1" t="s">
        <v>1593</v>
      </c>
      <c r="C80" s="1" t="s">
        <v>74</v>
      </c>
      <c r="D80" s="1" t="s">
        <v>74</v>
      </c>
      <c r="E80" s="1" t="s">
        <v>74</v>
      </c>
      <c r="F80" s="1" t="s">
        <v>1594</v>
      </c>
      <c r="G80" s="1" t="s">
        <v>74</v>
      </c>
      <c r="H80" s="1" t="s">
        <v>74</v>
      </c>
      <c r="I80" s="1" t="s">
        <v>1595</v>
      </c>
      <c r="J80" s="1" t="s">
        <v>129</v>
      </c>
      <c r="K80" s="1" t="s">
        <v>74</v>
      </c>
      <c r="L80" s="1" t="s">
        <v>74</v>
      </c>
      <c r="M80" s="1" t="s">
        <v>78</v>
      </c>
      <c r="N80" s="1" t="s">
        <v>79</v>
      </c>
      <c r="O80" s="1" t="s">
        <v>74</v>
      </c>
      <c r="P80" s="1" t="s">
        <v>74</v>
      </c>
      <c r="Q80" s="1" t="s">
        <v>74</v>
      </c>
      <c r="R80" s="1" t="s">
        <v>74</v>
      </c>
      <c r="S80" s="1" t="s">
        <v>74</v>
      </c>
      <c r="T80" s="1" t="s">
        <v>1596</v>
      </c>
      <c r="U80" s="1" t="s">
        <v>1597</v>
      </c>
      <c r="V80" s="1" t="s">
        <v>1598</v>
      </c>
      <c r="W80" s="1" t="s">
        <v>1599</v>
      </c>
      <c r="X80" s="1" t="s">
        <v>1600</v>
      </c>
      <c r="Y80" s="1" t="s">
        <v>1601</v>
      </c>
      <c r="Z80" s="1" t="s">
        <v>1602</v>
      </c>
      <c r="AA80" s="1" t="s">
        <v>1603</v>
      </c>
      <c r="AB80" s="1" t="s">
        <v>1604</v>
      </c>
      <c r="AC80" s="1" t="s">
        <v>74</v>
      </c>
      <c r="AD80" s="1" t="s">
        <v>74</v>
      </c>
      <c r="AE80" s="1" t="s">
        <v>74</v>
      </c>
      <c r="AF80" s="1" t="s">
        <v>74</v>
      </c>
      <c r="AG80" s="1">
        <v>55</v>
      </c>
      <c r="AH80" s="1">
        <v>7</v>
      </c>
      <c r="AI80" s="1">
        <v>7</v>
      </c>
      <c r="AJ80" s="1">
        <v>2</v>
      </c>
      <c r="AK80" s="1">
        <v>14</v>
      </c>
      <c r="AL80" s="1" t="s">
        <v>139</v>
      </c>
      <c r="AM80" s="1" t="s">
        <v>140</v>
      </c>
      <c r="AN80" s="1" t="s">
        <v>141</v>
      </c>
      <c r="AO80" s="1" t="s">
        <v>142</v>
      </c>
      <c r="AP80" s="1" t="s">
        <v>74</v>
      </c>
      <c r="AQ80" s="1" t="s">
        <v>74</v>
      </c>
      <c r="AR80" s="1" t="s">
        <v>144</v>
      </c>
      <c r="AS80" s="1" t="s">
        <v>145</v>
      </c>
      <c r="AT80" s="1" t="s">
        <v>705</v>
      </c>
      <c r="AU80" s="1">
        <v>2007</v>
      </c>
      <c r="AV80" s="1">
        <v>39</v>
      </c>
      <c r="AW80" s="1">
        <v>7</v>
      </c>
      <c r="AX80" s="1" t="s">
        <v>74</v>
      </c>
      <c r="AY80" s="1" t="s">
        <v>74</v>
      </c>
      <c r="AZ80" s="1" t="s">
        <v>74</v>
      </c>
      <c r="BA80" s="1" t="s">
        <v>74</v>
      </c>
      <c r="BB80" s="1">
        <v>1518</v>
      </c>
      <c r="BC80" s="1">
        <v>1532</v>
      </c>
      <c r="BD80" s="1" t="s">
        <v>74</v>
      </c>
      <c r="BE80" s="1" t="s">
        <v>1605</v>
      </c>
      <c r="BF80" s="1" t="str">
        <f>HYPERLINK("http://dx.doi.org/10.1016/j.soilbio.2006.12.032","http://dx.doi.org/10.1016/j.soilbio.2006.12.032")</f>
        <v>http://dx.doi.org/10.1016/j.soilbio.2006.12.032</v>
      </c>
      <c r="BG80" s="1" t="s">
        <v>74</v>
      </c>
      <c r="BH80" s="1" t="s">
        <v>74</v>
      </c>
      <c r="BI80" s="1">
        <v>15</v>
      </c>
      <c r="BJ80" s="1" t="s">
        <v>149</v>
      </c>
      <c r="BK80" s="1" t="s">
        <v>99</v>
      </c>
      <c r="BL80" s="1" t="s">
        <v>150</v>
      </c>
      <c r="BM80" s="1" t="s">
        <v>1606</v>
      </c>
      <c r="BN80" s="1" t="s">
        <v>74</v>
      </c>
      <c r="BO80" s="1" t="s">
        <v>74</v>
      </c>
      <c r="BP80" s="1" t="s">
        <v>74</v>
      </c>
      <c r="BQ80" s="1" t="s">
        <v>74</v>
      </c>
      <c r="BR80" s="1" t="s">
        <v>102</v>
      </c>
      <c r="BS80" s="1" t="s">
        <v>1607</v>
      </c>
      <c r="BT80" s="1" t="str">
        <f>HYPERLINK("https%3A%2F%2Fwww.webofscience.com%2Fwos%2Fwoscc%2Ffull-record%2FWOS:000246633700013","View Full Record in Web of Science")</f>
        <v>View Full Record in Web of Science</v>
      </c>
    </row>
    <row r="81" spans="1:72" x14ac:dyDescent="0.2">
      <c r="A81" s="1" t="s">
        <v>72</v>
      </c>
      <c r="B81" s="1" t="s">
        <v>1608</v>
      </c>
      <c r="C81" s="1" t="s">
        <v>74</v>
      </c>
      <c r="D81" s="1" t="s">
        <v>74</v>
      </c>
      <c r="E81" s="1" t="s">
        <v>74</v>
      </c>
      <c r="F81" s="1" t="s">
        <v>1609</v>
      </c>
      <c r="G81" s="1" t="s">
        <v>74</v>
      </c>
      <c r="H81" s="1" t="s">
        <v>74</v>
      </c>
      <c r="I81" s="1" t="s">
        <v>1610</v>
      </c>
      <c r="J81" s="1" t="s">
        <v>1611</v>
      </c>
      <c r="K81" s="1" t="s">
        <v>74</v>
      </c>
      <c r="L81" s="1" t="s">
        <v>74</v>
      </c>
      <c r="M81" s="1" t="s">
        <v>78</v>
      </c>
      <c r="N81" s="1" t="s">
        <v>79</v>
      </c>
      <c r="O81" s="1" t="s">
        <v>74</v>
      </c>
      <c r="P81" s="1" t="s">
        <v>74</v>
      </c>
      <c r="Q81" s="1" t="s">
        <v>74</v>
      </c>
      <c r="R81" s="1" t="s">
        <v>74</v>
      </c>
      <c r="S81" s="1" t="s">
        <v>74</v>
      </c>
      <c r="T81" s="1" t="s">
        <v>1612</v>
      </c>
      <c r="U81" s="1" t="s">
        <v>1613</v>
      </c>
      <c r="V81" s="1" t="s">
        <v>1614</v>
      </c>
      <c r="W81" s="1" t="s">
        <v>1615</v>
      </c>
      <c r="X81" s="1" t="s">
        <v>1616</v>
      </c>
      <c r="Y81" s="1" t="s">
        <v>1617</v>
      </c>
      <c r="Z81" s="1" t="s">
        <v>1334</v>
      </c>
      <c r="AA81" s="1" t="s">
        <v>1618</v>
      </c>
      <c r="AB81" s="1" t="s">
        <v>1619</v>
      </c>
      <c r="AC81" s="1" t="s">
        <v>74</v>
      </c>
      <c r="AD81" s="1" t="s">
        <v>74</v>
      </c>
      <c r="AE81" s="1" t="s">
        <v>74</v>
      </c>
      <c r="AF81" s="1" t="s">
        <v>74</v>
      </c>
      <c r="AG81" s="1">
        <v>50</v>
      </c>
      <c r="AH81" s="1">
        <v>36</v>
      </c>
      <c r="AI81" s="1">
        <v>38</v>
      </c>
      <c r="AJ81" s="1">
        <v>1</v>
      </c>
      <c r="AK81" s="1">
        <v>96</v>
      </c>
      <c r="AL81" s="1" t="s">
        <v>926</v>
      </c>
      <c r="AM81" s="1" t="s">
        <v>927</v>
      </c>
      <c r="AN81" s="1" t="s">
        <v>928</v>
      </c>
      <c r="AO81" s="1" t="s">
        <v>1620</v>
      </c>
      <c r="AP81" s="1" t="s">
        <v>1621</v>
      </c>
      <c r="AQ81" s="1" t="s">
        <v>74</v>
      </c>
      <c r="AR81" s="1" t="s">
        <v>1622</v>
      </c>
      <c r="AS81" s="1" t="s">
        <v>1623</v>
      </c>
      <c r="AT81" s="1" t="s">
        <v>96</v>
      </c>
      <c r="AU81" s="1">
        <v>2012</v>
      </c>
      <c r="AV81" s="1">
        <v>19</v>
      </c>
      <c r="AW81" s="1">
        <v>9</v>
      </c>
      <c r="AX81" s="1" t="s">
        <v>74</v>
      </c>
      <c r="AY81" s="1" t="s">
        <v>74</v>
      </c>
      <c r="AZ81" s="1" t="s">
        <v>74</v>
      </c>
      <c r="BA81" s="1" t="s">
        <v>74</v>
      </c>
      <c r="BB81" s="1">
        <v>4214</v>
      </c>
      <c r="BC81" s="1">
        <v>4225</v>
      </c>
      <c r="BD81" s="1" t="s">
        <v>74</v>
      </c>
      <c r="BE81" s="1" t="s">
        <v>1624</v>
      </c>
      <c r="BF81" s="1" t="str">
        <f>HYPERLINK("http://dx.doi.org/10.1007/s11356-012-1022-x","http://dx.doi.org/10.1007/s11356-012-1022-x")</f>
        <v>http://dx.doi.org/10.1007/s11356-012-1022-x</v>
      </c>
      <c r="BG81" s="1" t="s">
        <v>74</v>
      </c>
      <c r="BH81" s="1" t="s">
        <v>74</v>
      </c>
      <c r="BI81" s="1">
        <v>12</v>
      </c>
      <c r="BJ81" s="1" t="s">
        <v>360</v>
      </c>
      <c r="BK81" s="1" t="s">
        <v>99</v>
      </c>
      <c r="BL81" s="1" t="s">
        <v>337</v>
      </c>
      <c r="BM81" s="1" t="s">
        <v>1625</v>
      </c>
      <c r="BN81" s="1">
        <v>22707205</v>
      </c>
      <c r="BO81" s="1" t="s">
        <v>74</v>
      </c>
      <c r="BP81" s="1" t="s">
        <v>74</v>
      </c>
      <c r="BQ81" s="1" t="s">
        <v>74</v>
      </c>
      <c r="BR81" s="1" t="s">
        <v>102</v>
      </c>
      <c r="BS81" s="1" t="s">
        <v>1626</v>
      </c>
      <c r="BT81" s="1" t="str">
        <f>HYPERLINK("https%3A%2F%2Fwww.webofscience.com%2Fwos%2Fwoscc%2Ffull-record%2FWOS:000309476600056","View Full Record in Web of Science")</f>
        <v>View Full Record in Web of Science</v>
      </c>
    </row>
    <row r="82" spans="1:72" x14ac:dyDescent="0.2">
      <c r="A82" s="1" t="s">
        <v>72</v>
      </c>
      <c r="B82" s="1" t="s">
        <v>1627</v>
      </c>
      <c r="C82" s="1" t="s">
        <v>74</v>
      </c>
      <c r="D82" s="1" t="s">
        <v>74</v>
      </c>
      <c r="E82" s="1" t="s">
        <v>74</v>
      </c>
      <c r="F82" s="1" t="s">
        <v>1628</v>
      </c>
      <c r="G82" s="1" t="s">
        <v>74</v>
      </c>
      <c r="H82" s="1" t="s">
        <v>74</v>
      </c>
      <c r="I82" s="1" t="s">
        <v>1629</v>
      </c>
      <c r="J82" s="1" t="s">
        <v>1630</v>
      </c>
      <c r="K82" s="1" t="s">
        <v>74</v>
      </c>
      <c r="L82" s="1" t="s">
        <v>74</v>
      </c>
      <c r="M82" s="1" t="s">
        <v>78</v>
      </c>
      <c r="N82" s="1" t="s">
        <v>79</v>
      </c>
      <c r="O82" s="1" t="s">
        <v>74</v>
      </c>
      <c r="P82" s="1" t="s">
        <v>74</v>
      </c>
      <c r="Q82" s="1" t="s">
        <v>74</v>
      </c>
      <c r="R82" s="1" t="s">
        <v>74</v>
      </c>
      <c r="S82" s="1" t="s">
        <v>74</v>
      </c>
      <c r="T82" s="1" t="s">
        <v>1631</v>
      </c>
      <c r="U82" s="1" t="s">
        <v>1632</v>
      </c>
      <c r="V82" s="1" t="s">
        <v>1633</v>
      </c>
      <c r="W82" s="1" t="s">
        <v>1634</v>
      </c>
      <c r="X82" s="1" t="s">
        <v>1635</v>
      </c>
      <c r="Y82" s="1" t="s">
        <v>1636</v>
      </c>
      <c r="Z82" s="1" t="s">
        <v>1637</v>
      </c>
      <c r="AA82" s="1" t="s">
        <v>1638</v>
      </c>
      <c r="AB82" s="1" t="s">
        <v>1639</v>
      </c>
      <c r="AC82" s="1" t="s">
        <v>1640</v>
      </c>
      <c r="AD82" s="1" t="s">
        <v>1641</v>
      </c>
      <c r="AE82" s="1" t="s">
        <v>1642</v>
      </c>
      <c r="AF82" s="1" t="s">
        <v>74</v>
      </c>
      <c r="AG82" s="1">
        <v>85</v>
      </c>
      <c r="AH82" s="1">
        <v>11</v>
      </c>
      <c r="AI82" s="1">
        <v>11</v>
      </c>
      <c r="AJ82" s="1">
        <v>8</v>
      </c>
      <c r="AK82" s="1">
        <v>94</v>
      </c>
      <c r="AL82" s="1" t="s">
        <v>1314</v>
      </c>
      <c r="AM82" s="1" t="s">
        <v>1315</v>
      </c>
      <c r="AN82" s="1" t="s">
        <v>1316</v>
      </c>
      <c r="AO82" s="1" t="s">
        <v>1643</v>
      </c>
      <c r="AP82" s="1" t="s">
        <v>1644</v>
      </c>
      <c r="AQ82" s="1" t="s">
        <v>74</v>
      </c>
      <c r="AR82" s="1" t="s">
        <v>1645</v>
      </c>
      <c r="AS82" s="1" t="s">
        <v>1646</v>
      </c>
      <c r="AT82" s="1" t="s">
        <v>532</v>
      </c>
      <c r="AU82" s="1">
        <v>2019</v>
      </c>
      <c r="AV82" s="1">
        <v>124</v>
      </c>
      <c r="AW82" s="1">
        <v>3</v>
      </c>
      <c r="AX82" s="1" t="s">
        <v>74</v>
      </c>
      <c r="AY82" s="1" t="s">
        <v>74</v>
      </c>
      <c r="AZ82" s="1" t="s">
        <v>74</v>
      </c>
      <c r="BA82" s="1" t="s">
        <v>74</v>
      </c>
      <c r="BB82" s="1">
        <v>556</v>
      </c>
      <c r="BC82" s="1">
        <v>571</v>
      </c>
      <c r="BD82" s="1" t="s">
        <v>74</v>
      </c>
      <c r="BE82" s="1" t="s">
        <v>1647</v>
      </c>
      <c r="BF82" s="1" t="str">
        <f>HYPERLINK("http://dx.doi.org/10.1029/2018JG004771","http://dx.doi.org/10.1029/2018JG004771")</f>
        <v>http://dx.doi.org/10.1029/2018JG004771</v>
      </c>
      <c r="BG82" s="1" t="s">
        <v>74</v>
      </c>
      <c r="BH82" s="1" t="s">
        <v>74</v>
      </c>
      <c r="BI82" s="1">
        <v>16</v>
      </c>
      <c r="BJ82" s="1" t="s">
        <v>290</v>
      </c>
      <c r="BK82" s="1" t="s">
        <v>99</v>
      </c>
      <c r="BL82" s="1" t="s">
        <v>291</v>
      </c>
      <c r="BM82" s="1" t="s">
        <v>1648</v>
      </c>
      <c r="BN82" s="1" t="s">
        <v>74</v>
      </c>
      <c r="BO82" s="1" t="s">
        <v>193</v>
      </c>
      <c r="BP82" s="1" t="s">
        <v>74</v>
      </c>
      <c r="BQ82" s="1" t="s">
        <v>74</v>
      </c>
      <c r="BR82" s="1" t="s">
        <v>102</v>
      </c>
      <c r="BS82" s="1" t="s">
        <v>1649</v>
      </c>
      <c r="BT82" s="1" t="str">
        <f>HYPERLINK("https%3A%2F%2Fwww.webofscience.com%2Fwos%2Fwoscc%2Ffull-record%2FWOS:000464653200008","View Full Record in Web of Science")</f>
        <v>View Full Record in Web of Science</v>
      </c>
    </row>
    <row r="83" spans="1:72" x14ac:dyDescent="0.2">
      <c r="A83" s="1" t="s">
        <v>72</v>
      </c>
      <c r="B83" s="1" t="s">
        <v>1650</v>
      </c>
      <c r="C83" s="1" t="s">
        <v>74</v>
      </c>
      <c r="D83" s="1" t="s">
        <v>74</v>
      </c>
      <c r="E83" s="1" t="s">
        <v>74</v>
      </c>
      <c r="F83" s="1" t="s">
        <v>1651</v>
      </c>
      <c r="G83" s="1" t="s">
        <v>74</v>
      </c>
      <c r="H83" s="1" t="s">
        <v>74</v>
      </c>
      <c r="I83" s="1" t="s">
        <v>1652</v>
      </c>
      <c r="J83" s="1" t="s">
        <v>1653</v>
      </c>
      <c r="K83" s="1" t="s">
        <v>74</v>
      </c>
      <c r="L83" s="1" t="s">
        <v>74</v>
      </c>
      <c r="M83" s="1" t="s">
        <v>78</v>
      </c>
      <c r="N83" s="1" t="s">
        <v>79</v>
      </c>
      <c r="O83" s="1" t="s">
        <v>74</v>
      </c>
      <c r="P83" s="1" t="s">
        <v>74</v>
      </c>
      <c r="Q83" s="1" t="s">
        <v>74</v>
      </c>
      <c r="R83" s="1" t="s">
        <v>74</v>
      </c>
      <c r="S83" s="1" t="s">
        <v>74</v>
      </c>
      <c r="T83" s="1" t="s">
        <v>1654</v>
      </c>
      <c r="U83" s="1" t="s">
        <v>1655</v>
      </c>
      <c r="V83" s="1" t="s">
        <v>1656</v>
      </c>
      <c r="W83" s="1" t="s">
        <v>1657</v>
      </c>
      <c r="X83" s="1" t="s">
        <v>1658</v>
      </c>
      <c r="Y83" s="1" t="s">
        <v>1659</v>
      </c>
      <c r="Z83" s="1" t="s">
        <v>1660</v>
      </c>
      <c r="AA83" s="1" t="s">
        <v>74</v>
      </c>
      <c r="AB83" s="1" t="s">
        <v>74</v>
      </c>
      <c r="AC83" s="1" t="s">
        <v>74</v>
      </c>
      <c r="AD83" s="1" t="s">
        <v>74</v>
      </c>
      <c r="AE83" s="1" t="s">
        <v>74</v>
      </c>
      <c r="AF83" s="1" t="s">
        <v>74</v>
      </c>
      <c r="AG83" s="1">
        <v>39</v>
      </c>
      <c r="AH83" s="1">
        <v>25</v>
      </c>
      <c r="AI83" s="1">
        <v>28</v>
      </c>
      <c r="AJ83" s="1">
        <v>0</v>
      </c>
      <c r="AK83" s="1">
        <v>54</v>
      </c>
      <c r="AL83" s="1" t="s">
        <v>952</v>
      </c>
      <c r="AM83" s="1" t="s">
        <v>140</v>
      </c>
      <c r="AN83" s="1" t="s">
        <v>953</v>
      </c>
      <c r="AO83" s="1" t="s">
        <v>1661</v>
      </c>
      <c r="AP83" s="1" t="s">
        <v>1662</v>
      </c>
      <c r="AQ83" s="1" t="s">
        <v>74</v>
      </c>
      <c r="AR83" s="1" t="s">
        <v>1653</v>
      </c>
      <c r="AS83" s="1" t="s">
        <v>1663</v>
      </c>
      <c r="AT83" s="1" t="s">
        <v>1664</v>
      </c>
      <c r="AU83" s="1">
        <v>2017</v>
      </c>
      <c r="AV83" s="1">
        <v>187</v>
      </c>
      <c r="AW83" s="1" t="s">
        <v>74</v>
      </c>
      <c r="AX83" s="1" t="s">
        <v>74</v>
      </c>
      <c r="AY83" s="1" t="s">
        <v>74</v>
      </c>
      <c r="AZ83" s="1" t="s">
        <v>74</v>
      </c>
      <c r="BA83" s="1" t="s">
        <v>74</v>
      </c>
      <c r="BB83" s="1">
        <v>250</v>
      </c>
      <c r="BC83" s="1">
        <v>260</v>
      </c>
      <c r="BD83" s="1" t="s">
        <v>74</v>
      </c>
      <c r="BE83" s="1" t="s">
        <v>1665</v>
      </c>
      <c r="BF83" s="1" t="str">
        <f>HYPERLINK("http://dx.doi.org/10.1016/j.fuel.2016.09.031","http://dx.doi.org/10.1016/j.fuel.2016.09.031")</f>
        <v>http://dx.doi.org/10.1016/j.fuel.2016.09.031</v>
      </c>
      <c r="BG83" s="1" t="s">
        <v>74</v>
      </c>
      <c r="BH83" s="1" t="s">
        <v>74</v>
      </c>
      <c r="BI83" s="1">
        <v>11</v>
      </c>
      <c r="BJ83" s="1" t="s">
        <v>1666</v>
      </c>
      <c r="BK83" s="1" t="s">
        <v>99</v>
      </c>
      <c r="BL83" s="1" t="s">
        <v>1667</v>
      </c>
      <c r="BM83" s="1" t="s">
        <v>1668</v>
      </c>
      <c r="BN83" s="1" t="s">
        <v>74</v>
      </c>
      <c r="BO83" s="1" t="s">
        <v>74</v>
      </c>
      <c r="BP83" s="1" t="s">
        <v>74</v>
      </c>
      <c r="BQ83" s="1" t="s">
        <v>74</v>
      </c>
      <c r="BR83" s="1" t="s">
        <v>102</v>
      </c>
      <c r="BS83" s="1" t="s">
        <v>1669</v>
      </c>
      <c r="BT83" s="1" t="str">
        <f>HYPERLINK("https%3A%2F%2Fwww.webofscience.com%2Fwos%2Fwoscc%2Ffull-record%2FWOS:000386187100028","View Full Record in Web of Science")</f>
        <v>View Full Record in Web of Science</v>
      </c>
    </row>
    <row r="84" spans="1:72" x14ac:dyDescent="0.2">
      <c r="A84" s="1" t="s">
        <v>72</v>
      </c>
      <c r="B84" s="1" t="s">
        <v>1670</v>
      </c>
      <c r="C84" s="1" t="s">
        <v>74</v>
      </c>
      <c r="D84" s="1" t="s">
        <v>74</v>
      </c>
      <c r="E84" s="1" t="s">
        <v>74</v>
      </c>
      <c r="F84" s="1" t="s">
        <v>1671</v>
      </c>
      <c r="G84" s="1" t="s">
        <v>74</v>
      </c>
      <c r="H84" s="1" t="s">
        <v>74</v>
      </c>
      <c r="I84" s="1" t="s">
        <v>1672</v>
      </c>
      <c r="J84" s="1" t="s">
        <v>391</v>
      </c>
      <c r="K84" s="1" t="s">
        <v>74</v>
      </c>
      <c r="L84" s="1" t="s">
        <v>74</v>
      </c>
      <c r="M84" s="1" t="s">
        <v>78</v>
      </c>
      <c r="N84" s="1" t="s">
        <v>79</v>
      </c>
      <c r="O84" s="1" t="s">
        <v>74</v>
      </c>
      <c r="P84" s="1" t="s">
        <v>74</v>
      </c>
      <c r="Q84" s="1" t="s">
        <v>74</v>
      </c>
      <c r="R84" s="1" t="s">
        <v>74</v>
      </c>
      <c r="S84" s="1" t="s">
        <v>74</v>
      </c>
      <c r="T84" s="1" t="s">
        <v>74</v>
      </c>
      <c r="U84" s="1" t="s">
        <v>1673</v>
      </c>
      <c r="V84" s="1" t="s">
        <v>1674</v>
      </c>
      <c r="W84" s="1" t="s">
        <v>1675</v>
      </c>
      <c r="X84" s="1" t="s">
        <v>1676</v>
      </c>
      <c r="Y84" s="1" t="s">
        <v>1677</v>
      </c>
      <c r="Z84" s="1" t="s">
        <v>350</v>
      </c>
      <c r="AA84" s="1" t="s">
        <v>1678</v>
      </c>
      <c r="AB84" s="1" t="s">
        <v>1679</v>
      </c>
      <c r="AC84" s="1" t="s">
        <v>1680</v>
      </c>
      <c r="AD84" s="1" t="s">
        <v>1681</v>
      </c>
      <c r="AE84" s="1" t="s">
        <v>1682</v>
      </c>
      <c r="AF84" s="1" t="s">
        <v>74</v>
      </c>
      <c r="AG84" s="1">
        <v>50</v>
      </c>
      <c r="AH84" s="1">
        <v>21</v>
      </c>
      <c r="AI84" s="1">
        <v>23</v>
      </c>
      <c r="AJ84" s="1">
        <v>1</v>
      </c>
      <c r="AK84" s="1">
        <v>15</v>
      </c>
      <c r="AL84" s="1" t="s">
        <v>399</v>
      </c>
      <c r="AM84" s="1" t="s">
        <v>400</v>
      </c>
      <c r="AN84" s="1" t="s">
        <v>401</v>
      </c>
      <c r="AO84" s="1" t="s">
        <v>402</v>
      </c>
      <c r="AP84" s="1" t="s">
        <v>74</v>
      </c>
      <c r="AQ84" s="1" t="s">
        <v>74</v>
      </c>
      <c r="AR84" s="1" t="s">
        <v>391</v>
      </c>
      <c r="AS84" s="1" t="s">
        <v>403</v>
      </c>
      <c r="AT84" s="1" t="s">
        <v>1683</v>
      </c>
      <c r="AU84" s="1">
        <v>2020</v>
      </c>
      <c r="AV84" s="1">
        <v>15</v>
      </c>
      <c r="AW84" s="1">
        <v>4</v>
      </c>
      <c r="AX84" s="1" t="s">
        <v>74</v>
      </c>
      <c r="AY84" s="1" t="s">
        <v>74</v>
      </c>
      <c r="AZ84" s="1" t="s">
        <v>74</v>
      </c>
      <c r="BA84" s="1" t="s">
        <v>74</v>
      </c>
      <c r="BB84" s="1" t="s">
        <v>74</v>
      </c>
      <c r="BC84" s="1" t="s">
        <v>74</v>
      </c>
      <c r="BD84" s="1" t="s">
        <v>1684</v>
      </c>
      <c r="BE84" s="1" t="s">
        <v>1685</v>
      </c>
      <c r="BF84" s="1" t="str">
        <f>HYPERLINK("http://dx.doi.org/10.1371/journal.pone.0230925","http://dx.doi.org/10.1371/journal.pone.0230925")</f>
        <v>http://dx.doi.org/10.1371/journal.pone.0230925</v>
      </c>
      <c r="BG84" s="1" t="s">
        <v>74</v>
      </c>
      <c r="BH84" s="1" t="s">
        <v>74</v>
      </c>
      <c r="BI84" s="1">
        <v>20</v>
      </c>
      <c r="BJ84" s="1" t="s">
        <v>407</v>
      </c>
      <c r="BK84" s="1" t="s">
        <v>99</v>
      </c>
      <c r="BL84" s="1" t="s">
        <v>408</v>
      </c>
      <c r="BM84" s="1" t="s">
        <v>1686</v>
      </c>
      <c r="BN84" s="1">
        <v>32271811</v>
      </c>
      <c r="BO84" s="1" t="s">
        <v>1687</v>
      </c>
      <c r="BP84" s="1" t="s">
        <v>74</v>
      </c>
      <c r="BQ84" s="1" t="s">
        <v>74</v>
      </c>
      <c r="BR84" s="1" t="s">
        <v>102</v>
      </c>
      <c r="BS84" s="1" t="s">
        <v>1688</v>
      </c>
      <c r="BT84" s="1" t="str">
        <f>HYPERLINK("https%3A%2F%2Fwww.webofscience.com%2Fwos%2Fwoscc%2Ffull-record%2FWOS:000535977000040","View Full Record in Web of Science")</f>
        <v>View Full Record in Web of Science</v>
      </c>
    </row>
    <row r="85" spans="1:72" x14ac:dyDescent="0.2">
      <c r="A85" s="1" t="s">
        <v>72</v>
      </c>
      <c r="B85" s="1" t="s">
        <v>1689</v>
      </c>
      <c r="C85" s="1" t="s">
        <v>74</v>
      </c>
      <c r="D85" s="1" t="s">
        <v>74</v>
      </c>
      <c r="E85" s="1" t="s">
        <v>74</v>
      </c>
      <c r="F85" s="1" t="s">
        <v>1690</v>
      </c>
      <c r="G85" s="1" t="s">
        <v>74</v>
      </c>
      <c r="H85" s="1" t="s">
        <v>74</v>
      </c>
      <c r="I85" s="1" t="s">
        <v>1691</v>
      </c>
      <c r="J85" s="1" t="s">
        <v>323</v>
      </c>
      <c r="K85" s="1" t="s">
        <v>74</v>
      </c>
      <c r="L85" s="1" t="s">
        <v>74</v>
      </c>
      <c r="M85" s="1" t="s">
        <v>78</v>
      </c>
      <c r="N85" s="1" t="s">
        <v>79</v>
      </c>
      <c r="O85" s="1" t="s">
        <v>74</v>
      </c>
      <c r="P85" s="1" t="s">
        <v>74</v>
      </c>
      <c r="Q85" s="1" t="s">
        <v>74</v>
      </c>
      <c r="R85" s="1" t="s">
        <v>74</v>
      </c>
      <c r="S85" s="1" t="s">
        <v>74</v>
      </c>
      <c r="T85" s="1" t="s">
        <v>1692</v>
      </c>
      <c r="U85" s="1" t="s">
        <v>1693</v>
      </c>
      <c r="V85" s="1" t="s">
        <v>1694</v>
      </c>
      <c r="W85" s="1" t="s">
        <v>1695</v>
      </c>
      <c r="X85" s="1" t="s">
        <v>1696</v>
      </c>
      <c r="Y85" s="1" t="s">
        <v>1697</v>
      </c>
      <c r="Z85" s="1" t="s">
        <v>1698</v>
      </c>
      <c r="AA85" s="1" t="s">
        <v>1699</v>
      </c>
      <c r="AB85" s="1" t="s">
        <v>1700</v>
      </c>
      <c r="AC85" s="1" t="s">
        <v>1701</v>
      </c>
      <c r="AD85" s="1" t="s">
        <v>1702</v>
      </c>
      <c r="AE85" s="1" t="s">
        <v>1703</v>
      </c>
      <c r="AF85" s="1" t="s">
        <v>74</v>
      </c>
      <c r="AG85" s="1">
        <v>78</v>
      </c>
      <c r="AH85" s="1">
        <v>38</v>
      </c>
      <c r="AI85" s="1">
        <v>45</v>
      </c>
      <c r="AJ85" s="1">
        <v>5</v>
      </c>
      <c r="AK85" s="1">
        <v>129</v>
      </c>
      <c r="AL85" s="1" t="s">
        <v>236</v>
      </c>
      <c r="AM85" s="1" t="s">
        <v>330</v>
      </c>
      <c r="AN85" s="1" t="s">
        <v>1704</v>
      </c>
      <c r="AO85" s="1" t="s">
        <v>332</v>
      </c>
      <c r="AP85" s="1" t="s">
        <v>74</v>
      </c>
      <c r="AQ85" s="1" t="s">
        <v>74</v>
      </c>
      <c r="AR85" s="1" t="s">
        <v>323</v>
      </c>
      <c r="AS85" s="1" t="s">
        <v>334</v>
      </c>
      <c r="AT85" s="1" t="s">
        <v>957</v>
      </c>
      <c r="AU85" s="1">
        <v>2011</v>
      </c>
      <c r="AV85" s="1">
        <v>14</v>
      </c>
      <c r="AW85" s="1">
        <v>3</v>
      </c>
      <c r="AX85" s="1" t="s">
        <v>74</v>
      </c>
      <c r="AY85" s="1" t="s">
        <v>74</v>
      </c>
      <c r="AZ85" s="1" t="s">
        <v>74</v>
      </c>
      <c r="BA85" s="1" t="s">
        <v>74</v>
      </c>
      <c r="BB85" s="1">
        <v>382</v>
      </c>
      <c r="BC85" s="1">
        <v>397</v>
      </c>
      <c r="BD85" s="1" t="s">
        <v>74</v>
      </c>
      <c r="BE85" s="1" t="s">
        <v>1705</v>
      </c>
      <c r="BF85" s="1" t="str">
        <f>HYPERLINK("http://dx.doi.org/10.1007/s10021-011-9417-y","http://dx.doi.org/10.1007/s10021-011-9417-y")</f>
        <v>http://dx.doi.org/10.1007/s10021-011-9417-y</v>
      </c>
      <c r="BG85" s="1" t="s">
        <v>74</v>
      </c>
      <c r="BH85" s="1" t="s">
        <v>74</v>
      </c>
      <c r="BI85" s="1">
        <v>16</v>
      </c>
      <c r="BJ85" s="1" t="s">
        <v>336</v>
      </c>
      <c r="BK85" s="1" t="s">
        <v>99</v>
      </c>
      <c r="BL85" s="1" t="s">
        <v>337</v>
      </c>
      <c r="BM85" s="1" t="s">
        <v>1706</v>
      </c>
      <c r="BN85" s="1" t="s">
        <v>74</v>
      </c>
      <c r="BO85" s="1" t="s">
        <v>74</v>
      </c>
      <c r="BP85" s="1" t="s">
        <v>74</v>
      </c>
      <c r="BQ85" s="1" t="s">
        <v>74</v>
      </c>
      <c r="BR85" s="1" t="s">
        <v>102</v>
      </c>
      <c r="BS85" s="1" t="s">
        <v>1707</v>
      </c>
      <c r="BT85" s="1" t="str">
        <f>HYPERLINK("https%3A%2F%2Fwww.webofscience.com%2Fwos%2Fwoscc%2Ffull-record%2FWOS:000290492700004","View Full Record in Web of Science")</f>
        <v>View Full Record in Web of Science</v>
      </c>
    </row>
    <row r="86" spans="1:72" x14ac:dyDescent="0.2">
      <c r="A86" s="1" t="s">
        <v>72</v>
      </c>
      <c r="B86" s="1" t="s">
        <v>1708</v>
      </c>
      <c r="C86" s="1" t="s">
        <v>74</v>
      </c>
      <c r="D86" s="1" t="s">
        <v>74</v>
      </c>
      <c r="E86" s="1" t="s">
        <v>74</v>
      </c>
      <c r="F86" s="1" t="s">
        <v>1708</v>
      </c>
      <c r="G86" s="1" t="s">
        <v>74</v>
      </c>
      <c r="H86" s="1" t="s">
        <v>74</v>
      </c>
      <c r="I86" s="1" t="s">
        <v>1709</v>
      </c>
      <c r="J86" s="1" t="s">
        <v>1710</v>
      </c>
      <c r="K86" s="1" t="s">
        <v>74</v>
      </c>
      <c r="L86" s="1" t="s">
        <v>74</v>
      </c>
      <c r="M86" s="1" t="s">
        <v>78</v>
      </c>
      <c r="N86" s="1" t="s">
        <v>79</v>
      </c>
      <c r="O86" s="1" t="s">
        <v>74</v>
      </c>
      <c r="P86" s="1" t="s">
        <v>74</v>
      </c>
      <c r="Q86" s="1" t="s">
        <v>74</v>
      </c>
      <c r="R86" s="1" t="s">
        <v>74</v>
      </c>
      <c r="S86" s="1" t="s">
        <v>74</v>
      </c>
      <c r="T86" s="1" t="s">
        <v>74</v>
      </c>
      <c r="U86" s="1" t="s">
        <v>1711</v>
      </c>
      <c r="V86" s="1" t="s">
        <v>1712</v>
      </c>
      <c r="W86" s="1" t="s">
        <v>1713</v>
      </c>
      <c r="X86" s="1" t="s">
        <v>1714</v>
      </c>
      <c r="Y86" s="1" t="s">
        <v>1715</v>
      </c>
      <c r="Z86" s="1" t="s">
        <v>74</v>
      </c>
      <c r="AA86" s="1" t="s">
        <v>74</v>
      </c>
      <c r="AB86" s="1" t="s">
        <v>74</v>
      </c>
      <c r="AC86" s="1" t="s">
        <v>74</v>
      </c>
      <c r="AD86" s="1" t="s">
        <v>74</v>
      </c>
      <c r="AE86" s="1" t="s">
        <v>74</v>
      </c>
      <c r="AF86" s="1" t="s">
        <v>74</v>
      </c>
      <c r="AG86" s="1">
        <v>41</v>
      </c>
      <c r="AH86" s="1">
        <v>81</v>
      </c>
      <c r="AI86" s="1">
        <v>91</v>
      </c>
      <c r="AJ86" s="1">
        <v>1</v>
      </c>
      <c r="AK86" s="1">
        <v>23</v>
      </c>
      <c r="AL86" s="1" t="s">
        <v>1716</v>
      </c>
      <c r="AM86" s="1" t="s">
        <v>1717</v>
      </c>
      <c r="AN86" s="1" t="s">
        <v>1718</v>
      </c>
      <c r="AO86" s="1" t="s">
        <v>1719</v>
      </c>
      <c r="AP86" s="1" t="s">
        <v>74</v>
      </c>
      <c r="AQ86" s="1" t="s">
        <v>74</v>
      </c>
      <c r="AR86" s="1" t="s">
        <v>1720</v>
      </c>
      <c r="AS86" s="1" t="s">
        <v>1721</v>
      </c>
      <c r="AT86" s="1" t="s">
        <v>121</v>
      </c>
      <c r="AU86" s="1">
        <v>1991</v>
      </c>
      <c r="AV86" s="1">
        <v>152</v>
      </c>
      <c r="AW86" s="1">
        <v>4</v>
      </c>
      <c r="AX86" s="1" t="s">
        <v>74</v>
      </c>
      <c r="AY86" s="1" t="s">
        <v>74</v>
      </c>
      <c r="AZ86" s="1" t="s">
        <v>74</v>
      </c>
      <c r="BA86" s="1" t="s">
        <v>74</v>
      </c>
      <c r="BB86" s="1">
        <v>272</v>
      </c>
      <c r="BC86" s="1">
        <v>282</v>
      </c>
      <c r="BD86" s="1" t="s">
        <v>74</v>
      </c>
      <c r="BE86" s="1" t="s">
        <v>1722</v>
      </c>
      <c r="BF86" s="1" t="str">
        <f>HYPERLINK("http://dx.doi.org/10.1097/00010694-199110000-00005","http://dx.doi.org/10.1097/00010694-199110000-00005")</f>
        <v>http://dx.doi.org/10.1097/00010694-199110000-00005</v>
      </c>
      <c r="BG86" s="1" t="s">
        <v>74</v>
      </c>
      <c r="BH86" s="1" t="s">
        <v>74</v>
      </c>
      <c r="BI86" s="1">
        <v>11</v>
      </c>
      <c r="BJ86" s="1" t="s">
        <v>149</v>
      </c>
      <c r="BK86" s="1" t="s">
        <v>99</v>
      </c>
      <c r="BL86" s="1" t="s">
        <v>150</v>
      </c>
      <c r="BM86" s="1" t="s">
        <v>1723</v>
      </c>
      <c r="BN86" s="1" t="s">
        <v>74</v>
      </c>
      <c r="BO86" s="1" t="s">
        <v>74</v>
      </c>
      <c r="BP86" s="1" t="s">
        <v>74</v>
      </c>
      <c r="BQ86" s="1" t="s">
        <v>74</v>
      </c>
      <c r="BR86" s="1" t="s">
        <v>102</v>
      </c>
      <c r="BS86" s="1" t="s">
        <v>1724</v>
      </c>
      <c r="BT86" s="1" t="str">
        <f>HYPERLINK("https%3A%2F%2Fwww.webofscience.com%2Fwos%2Fwoscc%2Ffull-record%2FWOS:A1991GM49100005","View Full Record in Web of Science")</f>
        <v>View Full Record in Web of Science</v>
      </c>
    </row>
    <row r="87" spans="1:72" x14ac:dyDescent="0.2">
      <c r="A87" s="1" t="s">
        <v>72</v>
      </c>
      <c r="B87" s="1" t="s">
        <v>1725</v>
      </c>
      <c r="C87" s="1" t="s">
        <v>74</v>
      </c>
      <c r="D87" s="1" t="s">
        <v>74</v>
      </c>
      <c r="E87" s="1" t="s">
        <v>74</v>
      </c>
      <c r="F87" s="1" t="s">
        <v>1726</v>
      </c>
      <c r="G87" s="1" t="s">
        <v>74</v>
      </c>
      <c r="H87" s="1" t="s">
        <v>74</v>
      </c>
      <c r="I87" s="1" t="s">
        <v>1727</v>
      </c>
      <c r="J87" s="1" t="s">
        <v>1728</v>
      </c>
      <c r="K87" s="1" t="s">
        <v>74</v>
      </c>
      <c r="L87" s="1" t="s">
        <v>74</v>
      </c>
      <c r="M87" s="1" t="s">
        <v>78</v>
      </c>
      <c r="N87" s="1" t="s">
        <v>79</v>
      </c>
      <c r="O87" s="1" t="s">
        <v>74</v>
      </c>
      <c r="P87" s="1" t="s">
        <v>74</v>
      </c>
      <c r="Q87" s="1" t="s">
        <v>74</v>
      </c>
      <c r="R87" s="1" t="s">
        <v>74</v>
      </c>
      <c r="S87" s="1" t="s">
        <v>74</v>
      </c>
      <c r="T87" s="1" t="s">
        <v>1729</v>
      </c>
      <c r="U87" s="1" t="s">
        <v>1730</v>
      </c>
      <c r="V87" s="1" t="s">
        <v>1731</v>
      </c>
      <c r="W87" s="1" t="s">
        <v>1732</v>
      </c>
      <c r="X87" s="1" t="s">
        <v>625</v>
      </c>
      <c r="Y87" s="1" t="s">
        <v>1733</v>
      </c>
      <c r="Z87" s="1" t="s">
        <v>1734</v>
      </c>
      <c r="AA87" s="1" t="s">
        <v>1735</v>
      </c>
      <c r="AB87" s="1" t="s">
        <v>1736</v>
      </c>
      <c r="AC87" s="1" t="s">
        <v>74</v>
      </c>
      <c r="AD87" s="1" t="s">
        <v>74</v>
      </c>
      <c r="AE87" s="1" t="s">
        <v>74</v>
      </c>
      <c r="AF87" s="1" t="s">
        <v>74</v>
      </c>
      <c r="AG87" s="1">
        <v>67</v>
      </c>
      <c r="AH87" s="1">
        <v>24</v>
      </c>
      <c r="AI87" s="1">
        <v>24</v>
      </c>
      <c r="AJ87" s="1">
        <v>2</v>
      </c>
      <c r="AK87" s="1">
        <v>13</v>
      </c>
      <c r="AL87" s="1" t="s">
        <v>236</v>
      </c>
      <c r="AM87" s="1" t="s">
        <v>330</v>
      </c>
      <c r="AN87" s="1" t="s">
        <v>331</v>
      </c>
      <c r="AO87" s="1" t="s">
        <v>74</v>
      </c>
      <c r="AP87" s="1" t="s">
        <v>1737</v>
      </c>
      <c r="AQ87" s="1" t="s">
        <v>74</v>
      </c>
      <c r="AR87" s="1" t="s">
        <v>1738</v>
      </c>
      <c r="AS87" s="1" t="s">
        <v>1739</v>
      </c>
      <c r="AT87" s="1" t="s">
        <v>1740</v>
      </c>
      <c r="AU87" s="1">
        <v>2021</v>
      </c>
      <c r="AV87" s="1">
        <v>8</v>
      </c>
      <c r="AW87" s="1">
        <v>1</v>
      </c>
      <c r="AX87" s="1" t="s">
        <v>74</v>
      </c>
      <c r="AY87" s="1" t="s">
        <v>74</v>
      </c>
      <c r="AZ87" s="1" t="s">
        <v>74</v>
      </c>
      <c r="BA87" s="1" t="s">
        <v>74</v>
      </c>
      <c r="BB87" s="1" t="s">
        <v>74</v>
      </c>
      <c r="BC87" s="1" t="s">
        <v>74</v>
      </c>
      <c r="BD87" s="1">
        <v>28</v>
      </c>
      <c r="BE87" s="1" t="s">
        <v>1741</v>
      </c>
      <c r="BF87" s="1" t="str">
        <f>HYPERLINK("http://dx.doi.org/10.1186/s40538-021-00226-7","http://dx.doi.org/10.1186/s40538-021-00226-7")</f>
        <v>http://dx.doi.org/10.1186/s40538-021-00226-7</v>
      </c>
      <c r="BG87" s="1" t="s">
        <v>74</v>
      </c>
      <c r="BH87" s="1" t="s">
        <v>74</v>
      </c>
      <c r="BI87" s="1">
        <v>14</v>
      </c>
      <c r="BJ87" s="1" t="s">
        <v>1742</v>
      </c>
      <c r="BK87" s="1" t="s">
        <v>99</v>
      </c>
      <c r="BL87" s="1" t="s">
        <v>150</v>
      </c>
      <c r="BM87" s="1" t="s">
        <v>1743</v>
      </c>
      <c r="BN87" s="1" t="s">
        <v>74</v>
      </c>
      <c r="BO87" s="1" t="s">
        <v>101</v>
      </c>
      <c r="BP87" s="1" t="s">
        <v>74</v>
      </c>
      <c r="BQ87" s="1" t="s">
        <v>74</v>
      </c>
      <c r="BR87" s="1" t="s">
        <v>102</v>
      </c>
      <c r="BS87" s="1" t="s">
        <v>1744</v>
      </c>
      <c r="BT87" s="1" t="str">
        <f>HYPERLINK("https%3A%2F%2Fwww.webofscience.com%2Fwos%2Fwoscc%2Ffull-record%2FWOS:000653896100001","View Full Record in Web of Science")</f>
        <v>View Full Record in Web of Science</v>
      </c>
    </row>
    <row r="88" spans="1:72" x14ac:dyDescent="0.2">
      <c r="A88" s="1" t="s">
        <v>72</v>
      </c>
      <c r="B88" s="1" t="s">
        <v>1745</v>
      </c>
      <c r="C88" s="1" t="s">
        <v>74</v>
      </c>
      <c r="D88" s="1" t="s">
        <v>74</v>
      </c>
      <c r="E88" s="1" t="s">
        <v>74</v>
      </c>
      <c r="F88" s="1" t="s">
        <v>1745</v>
      </c>
      <c r="G88" s="1" t="s">
        <v>74</v>
      </c>
      <c r="H88" s="1" t="s">
        <v>74</v>
      </c>
      <c r="I88" s="1" t="s">
        <v>1746</v>
      </c>
      <c r="J88" s="1" t="s">
        <v>297</v>
      </c>
      <c r="K88" s="1" t="s">
        <v>74</v>
      </c>
      <c r="L88" s="1" t="s">
        <v>74</v>
      </c>
      <c r="M88" s="1" t="s">
        <v>78</v>
      </c>
      <c r="N88" s="1" t="s">
        <v>222</v>
      </c>
      <c r="O88" s="1" t="s">
        <v>1747</v>
      </c>
      <c r="P88" s="1" t="s">
        <v>1748</v>
      </c>
      <c r="Q88" s="1" t="s">
        <v>1749</v>
      </c>
      <c r="R88" s="1" t="s">
        <v>1750</v>
      </c>
      <c r="S88" s="1" t="s">
        <v>74</v>
      </c>
      <c r="T88" s="1" t="s">
        <v>1751</v>
      </c>
      <c r="U88" s="1" t="s">
        <v>1752</v>
      </c>
      <c r="V88" s="1" t="s">
        <v>1753</v>
      </c>
      <c r="W88" s="1" t="s">
        <v>1754</v>
      </c>
      <c r="X88" s="1" t="s">
        <v>1755</v>
      </c>
      <c r="Y88" s="1" t="s">
        <v>1756</v>
      </c>
      <c r="Z88" s="1" t="s">
        <v>74</v>
      </c>
      <c r="AA88" s="1" t="s">
        <v>1757</v>
      </c>
      <c r="AB88" s="1" t="s">
        <v>1758</v>
      </c>
      <c r="AC88" s="1" t="s">
        <v>74</v>
      </c>
      <c r="AD88" s="1" t="s">
        <v>74</v>
      </c>
      <c r="AE88" s="1" t="s">
        <v>74</v>
      </c>
      <c r="AF88" s="1" t="s">
        <v>74</v>
      </c>
      <c r="AG88" s="1">
        <v>28</v>
      </c>
      <c r="AH88" s="1">
        <v>92</v>
      </c>
      <c r="AI88" s="1">
        <v>98</v>
      </c>
      <c r="AJ88" s="1">
        <v>2</v>
      </c>
      <c r="AK88" s="1">
        <v>45</v>
      </c>
      <c r="AL88" s="1" t="s">
        <v>1472</v>
      </c>
      <c r="AM88" s="1" t="s">
        <v>310</v>
      </c>
      <c r="AN88" s="1" t="s">
        <v>1473</v>
      </c>
      <c r="AO88" s="1" t="s">
        <v>312</v>
      </c>
      <c r="AP88" s="1" t="s">
        <v>74</v>
      </c>
      <c r="AQ88" s="1" t="s">
        <v>74</v>
      </c>
      <c r="AR88" s="1" t="s">
        <v>314</v>
      </c>
      <c r="AS88" s="1" t="s">
        <v>315</v>
      </c>
      <c r="AT88" s="1" t="s">
        <v>1103</v>
      </c>
      <c r="AU88" s="1">
        <v>2000</v>
      </c>
      <c r="AV88" s="1">
        <v>138</v>
      </c>
      <c r="AW88" s="1" t="s">
        <v>742</v>
      </c>
      <c r="AX88" s="1" t="s">
        <v>74</v>
      </c>
      <c r="AY88" s="1" t="s">
        <v>74</v>
      </c>
      <c r="AZ88" s="1" t="s">
        <v>74</v>
      </c>
      <c r="BA88" s="1" t="s">
        <v>74</v>
      </c>
      <c r="BB88" s="1">
        <v>19</v>
      </c>
      <c r="BC88" s="1">
        <v>27</v>
      </c>
      <c r="BD88" s="1" t="s">
        <v>74</v>
      </c>
      <c r="BE88" s="1" t="s">
        <v>1759</v>
      </c>
      <c r="BF88" s="1" t="str">
        <f>HYPERLINK("http://dx.doi.org/10.1016/S0378-1127(00)00409-6","http://dx.doi.org/10.1016/S0378-1127(00)00409-6")</f>
        <v>http://dx.doi.org/10.1016/S0378-1127(00)00409-6</v>
      </c>
      <c r="BG88" s="1" t="s">
        <v>74</v>
      </c>
      <c r="BH88" s="1" t="s">
        <v>74</v>
      </c>
      <c r="BI88" s="1">
        <v>9</v>
      </c>
      <c r="BJ88" s="1" t="s">
        <v>98</v>
      </c>
      <c r="BK88" s="1" t="s">
        <v>1260</v>
      </c>
      <c r="BL88" s="1" t="s">
        <v>98</v>
      </c>
      <c r="BM88" s="1" t="s">
        <v>1760</v>
      </c>
      <c r="BN88" s="1" t="s">
        <v>74</v>
      </c>
      <c r="BO88" s="1" t="s">
        <v>386</v>
      </c>
      <c r="BP88" s="1" t="s">
        <v>74</v>
      </c>
      <c r="BQ88" s="1" t="s">
        <v>74</v>
      </c>
      <c r="BR88" s="1" t="s">
        <v>102</v>
      </c>
      <c r="BS88" s="1" t="s">
        <v>1761</v>
      </c>
      <c r="BT88" s="1" t="str">
        <f>HYPERLINK("https%3A%2F%2Fwww.webofscience.com%2Fwos%2Fwoscc%2Ffull-record%2FWOS:000166241900003","View Full Record in Web of Science")</f>
        <v>View Full Record in Web of Science</v>
      </c>
    </row>
    <row r="89" spans="1:72" x14ac:dyDescent="0.2">
      <c r="A89" s="1" t="s">
        <v>72</v>
      </c>
      <c r="B89" s="1" t="s">
        <v>1762</v>
      </c>
      <c r="C89" s="1" t="s">
        <v>74</v>
      </c>
      <c r="D89" s="1" t="s">
        <v>74</v>
      </c>
      <c r="E89" s="1" t="s">
        <v>74</v>
      </c>
      <c r="F89" s="1" t="s">
        <v>1762</v>
      </c>
      <c r="G89" s="1" t="s">
        <v>74</v>
      </c>
      <c r="H89" s="1" t="s">
        <v>74</v>
      </c>
      <c r="I89" s="1" t="s">
        <v>1763</v>
      </c>
      <c r="J89" s="1" t="s">
        <v>994</v>
      </c>
      <c r="K89" s="1" t="s">
        <v>74</v>
      </c>
      <c r="L89" s="1" t="s">
        <v>74</v>
      </c>
      <c r="M89" s="1" t="s">
        <v>78</v>
      </c>
      <c r="N89" s="1" t="s">
        <v>79</v>
      </c>
      <c r="O89" s="1" t="s">
        <v>74</v>
      </c>
      <c r="P89" s="1" t="s">
        <v>74</v>
      </c>
      <c r="Q89" s="1" t="s">
        <v>74</v>
      </c>
      <c r="R89" s="1" t="s">
        <v>74</v>
      </c>
      <c r="S89" s="1" t="s">
        <v>74</v>
      </c>
      <c r="T89" s="1" t="s">
        <v>1764</v>
      </c>
      <c r="U89" s="1" t="s">
        <v>1765</v>
      </c>
      <c r="V89" s="1" t="s">
        <v>1766</v>
      </c>
      <c r="W89" s="1" t="s">
        <v>1767</v>
      </c>
      <c r="X89" s="1" t="s">
        <v>1768</v>
      </c>
      <c r="Y89" s="1" t="s">
        <v>1769</v>
      </c>
      <c r="Z89" s="1" t="s">
        <v>1770</v>
      </c>
      <c r="AA89" s="1" t="s">
        <v>1771</v>
      </c>
      <c r="AB89" s="1" t="s">
        <v>1772</v>
      </c>
      <c r="AC89" s="1" t="s">
        <v>74</v>
      </c>
      <c r="AD89" s="1" t="s">
        <v>74</v>
      </c>
      <c r="AE89" s="1" t="s">
        <v>74</v>
      </c>
      <c r="AF89" s="1" t="s">
        <v>74</v>
      </c>
      <c r="AG89" s="1">
        <v>59</v>
      </c>
      <c r="AH89" s="1">
        <v>362</v>
      </c>
      <c r="AI89" s="1">
        <v>447</v>
      </c>
      <c r="AJ89" s="1">
        <v>23</v>
      </c>
      <c r="AK89" s="1">
        <v>354</v>
      </c>
      <c r="AL89" s="1" t="s">
        <v>309</v>
      </c>
      <c r="AM89" s="1" t="s">
        <v>310</v>
      </c>
      <c r="AN89" s="1" t="s">
        <v>311</v>
      </c>
      <c r="AO89" s="1" t="s">
        <v>1002</v>
      </c>
      <c r="AP89" s="1" t="s">
        <v>1003</v>
      </c>
      <c r="AQ89" s="1" t="s">
        <v>74</v>
      </c>
      <c r="AR89" s="1" t="s">
        <v>994</v>
      </c>
      <c r="AS89" s="1" t="s">
        <v>1004</v>
      </c>
      <c r="AT89" s="1" t="s">
        <v>830</v>
      </c>
      <c r="AU89" s="1">
        <v>2002</v>
      </c>
      <c r="AV89" s="1">
        <v>107</v>
      </c>
      <c r="AW89" s="1" t="s">
        <v>288</v>
      </c>
      <c r="AX89" s="1" t="s">
        <v>74</v>
      </c>
      <c r="AY89" s="1" t="s">
        <v>74</v>
      </c>
      <c r="AZ89" s="1" t="s">
        <v>74</v>
      </c>
      <c r="BA89" s="1" t="s">
        <v>74</v>
      </c>
      <c r="BB89" s="1">
        <v>109</v>
      </c>
      <c r="BC89" s="1">
        <v>141</v>
      </c>
      <c r="BD89" s="1" t="s">
        <v>1773</v>
      </c>
      <c r="BE89" s="1" t="s">
        <v>1774</v>
      </c>
      <c r="BF89" s="1" t="str">
        <f>HYPERLINK("http://dx.doi.org/10.1016/S0016-7061(01)00143-4","http://dx.doi.org/10.1016/S0016-7061(01)00143-4")</f>
        <v>http://dx.doi.org/10.1016/S0016-7061(01)00143-4</v>
      </c>
      <c r="BG89" s="1" t="s">
        <v>74</v>
      </c>
      <c r="BH89" s="1" t="s">
        <v>74</v>
      </c>
      <c r="BI89" s="1">
        <v>33</v>
      </c>
      <c r="BJ89" s="1" t="s">
        <v>149</v>
      </c>
      <c r="BK89" s="1" t="s">
        <v>99</v>
      </c>
      <c r="BL89" s="1" t="s">
        <v>150</v>
      </c>
      <c r="BM89" s="1" t="s">
        <v>1775</v>
      </c>
      <c r="BN89" s="1" t="s">
        <v>74</v>
      </c>
      <c r="BO89" s="1" t="s">
        <v>74</v>
      </c>
      <c r="BP89" s="1" t="s">
        <v>74</v>
      </c>
      <c r="BQ89" s="1" t="s">
        <v>74</v>
      </c>
      <c r="BR89" s="1" t="s">
        <v>102</v>
      </c>
      <c r="BS89" s="1" t="s">
        <v>1776</v>
      </c>
      <c r="BT89" s="1" t="str">
        <f>HYPERLINK("https%3A%2F%2Fwww.webofscience.com%2Fwos%2Fwoscc%2Ffull-record%2FWOS:000175304500006","View Full Record in Web of Science")</f>
        <v>View Full Record in Web of Science</v>
      </c>
    </row>
    <row r="90" spans="1:72" x14ac:dyDescent="0.2">
      <c r="A90" s="1" t="s">
        <v>72</v>
      </c>
      <c r="B90" s="1" t="s">
        <v>1777</v>
      </c>
      <c r="C90" s="1" t="s">
        <v>74</v>
      </c>
      <c r="D90" s="1" t="s">
        <v>74</v>
      </c>
      <c r="E90" s="1" t="s">
        <v>74</v>
      </c>
      <c r="F90" s="1" t="s">
        <v>1778</v>
      </c>
      <c r="G90" s="1" t="s">
        <v>74</v>
      </c>
      <c r="H90" s="1" t="s">
        <v>74</v>
      </c>
      <c r="I90" s="1" t="s">
        <v>1779</v>
      </c>
      <c r="J90" s="1" t="s">
        <v>1780</v>
      </c>
      <c r="K90" s="1" t="s">
        <v>74</v>
      </c>
      <c r="L90" s="1" t="s">
        <v>74</v>
      </c>
      <c r="M90" s="1" t="s">
        <v>78</v>
      </c>
      <c r="N90" s="1" t="s">
        <v>79</v>
      </c>
      <c r="O90" s="1" t="s">
        <v>74</v>
      </c>
      <c r="P90" s="1" t="s">
        <v>74</v>
      </c>
      <c r="Q90" s="1" t="s">
        <v>74</v>
      </c>
      <c r="R90" s="1" t="s">
        <v>74</v>
      </c>
      <c r="S90" s="1" t="s">
        <v>74</v>
      </c>
      <c r="T90" s="1" t="s">
        <v>1781</v>
      </c>
      <c r="U90" s="1" t="s">
        <v>1782</v>
      </c>
      <c r="V90" s="1" t="s">
        <v>1783</v>
      </c>
      <c r="W90" s="1" t="s">
        <v>1784</v>
      </c>
      <c r="X90" s="1" t="s">
        <v>1785</v>
      </c>
      <c r="Y90" s="1" t="s">
        <v>1786</v>
      </c>
      <c r="Z90" s="1" t="s">
        <v>1787</v>
      </c>
      <c r="AA90" s="1" t="s">
        <v>1788</v>
      </c>
      <c r="AB90" s="1" t="s">
        <v>1789</v>
      </c>
      <c r="AC90" s="1" t="s">
        <v>1790</v>
      </c>
      <c r="AD90" s="1" t="s">
        <v>1791</v>
      </c>
      <c r="AE90" s="1" t="s">
        <v>1792</v>
      </c>
      <c r="AF90" s="1" t="s">
        <v>74</v>
      </c>
      <c r="AG90" s="1">
        <v>20</v>
      </c>
      <c r="AH90" s="1">
        <v>239</v>
      </c>
      <c r="AI90" s="1">
        <v>242</v>
      </c>
      <c r="AJ90" s="1">
        <v>5</v>
      </c>
      <c r="AK90" s="1">
        <v>110</v>
      </c>
      <c r="AL90" s="1" t="s">
        <v>952</v>
      </c>
      <c r="AM90" s="1" t="s">
        <v>140</v>
      </c>
      <c r="AN90" s="1" t="s">
        <v>953</v>
      </c>
      <c r="AO90" s="1" t="s">
        <v>1793</v>
      </c>
      <c r="AP90" s="1" t="s">
        <v>1794</v>
      </c>
      <c r="AQ90" s="1" t="s">
        <v>74</v>
      </c>
      <c r="AR90" s="1" t="s">
        <v>1795</v>
      </c>
      <c r="AS90" s="1" t="s">
        <v>1796</v>
      </c>
      <c r="AT90" s="1" t="s">
        <v>423</v>
      </c>
      <c r="AU90" s="1">
        <v>2009</v>
      </c>
      <c r="AV90" s="1">
        <v>100</v>
      </c>
      <c r="AW90" s="1">
        <v>12</v>
      </c>
      <c r="AX90" s="1" t="s">
        <v>74</v>
      </c>
      <c r="AY90" s="1" t="s">
        <v>74</v>
      </c>
      <c r="AZ90" s="1" t="s">
        <v>74</v>
      </c>
      <c r="BA90" s="1" t="s">
        <v>74</v>
      </c>
      <c r="BB90" s="1">
        <v>3140</v>
      </c>
      <c r="BC90" s="1">
        <v>3142</v>
      </c>
      <c r="BD90" s="1" t="s">
        <v>74</v>
      </c>
      <c r="BE90" s="1" t="s">
        <v>1797</v>
      </c>
      <c r="BF90" s="1" t="str">
        <f>HYPERLINK("http://dx.doi.org/10.1016/j.biortech.2009.02.012","http://dx.doi.org/10.1016/j.biortech.2009.02.012")</f>
        <v>http://dx.doi.org/10.1016/j.biortech.2009.02.012</v>
      </c>
      <c r="BG90" s="1" t="s">
        <v>74</v>
      </c>
      <c r="BH90" s="1" t="s">
        <v>74</v>
      </c>
      <c r="BI90" s="1">
        <v>3</v>
      </c>
      <c r="BJ90" s="1" t="s">
        <v>906</v>
      </c>
      <c r="BK90" s="1" t="s">
        <v>99</v>
      </c>
      <c r="BL90" s="1" t="s">
        <v>907</v>
      </c>
      <c r="BM90" s="1" t="s">
        <v>1798</v>
      </c>
      <c r="BN90" s="1">
        <v>19272769</v>
      </c>
      <c r="BO90" s="1" t="s">
        <v>193</v>
      </c>
      <c r="BP90" s="1" t="s">
        <v>74</v>
      </c>
      <c r="BQ90" s="1" t="s">
        <v>74</v>
      </c>
      <c r="BR90" s="1" t="s">
        <v>102</v>
      </c>
      <c r="BS90" s="1" t="s">
        <v>1799</v>
      </c>
      <c r="BT90" s="1" t="str">
        <f>HYPERLINK("https%3A%2F%2Fwww.webofscience.com%2Fwos%2Fwoscc%2Ffull-record%2FWOS:000265335400037","View Full Record in Web of Science")</f>
        <v>View Full Record in Web of Science</v>
      </c>
    </row>
    <row r="91" spans="1:72" x14ac:dyDescent="0.2">
      <c r="A91" s="1" t="s">
        <v>72</v>
      </c>
      <c r="B91" s="1" t="s">
        <v>1800</v>
      </c>
      <c r="C91" s="1" t="s">
        <v>74</v>
      </c>
      <c r="D91" s="1" t="s">
        <v>74</v>
      </c>
      <c r="E91" s="1" t="s">
        <v>74</v>
      </c>
      <c r="F91" s="1" t="s">
        <v>1801</v>
      </c>
      <c r="G91" s="1" t="s">
        <v>74</v>
      </c>
      <c r="H91" s="1" t="s">
        <v>74</v>
      </c>
      <c r="I91" s="1" t="s">
        <v>1802</v>
      </c>
      <c r="J91" s="1" t="s">
        <v>1803</v>
      </c>
      <c r="K91" s="1" t="s">
        <v>74</v>
      </c>
      <c r="L91" s="1" t="s">
        <v>74</v>
      </c>
      <c r="M91" s="1" t="s">
        <v>78</v>
      </c>
      <c r="N91" s="1" t="s">
        <v>79</v>
      </c>
      <c r="O91" s="1" t="s">
        <v>74</v>
      </c>
      <c r="P91" s="1" t="s">
        <v>74</v>
      </c>
      <c r="Q91" s="1" t="s">
        <v>74</v>
      </c>
      <c r="R91" s="1" t="s">
        <v>74</v>
      </c>
      <c r="S91" s="1" t="s">
        <v>74</v>
      </c>
      <c r="T91" s="1" t="s">
        <v>1804</v>
      </c>
      <c r="U91" s="1" t="s">
        <v>1805</v>
      </c>
      <c r="V91" s="1" t="s">
        <v>1806</v>
      </c>
      <c r="W91" s="1" t="s">
        <v>1807</v>
      </c>
      <c r="X91" s="1" t="s">
        <v>1808</v>
      </c>
      <c r="Y91" s="1" t="s">
        <v>1809</v>
      </c>
      <c r="Z91" s="1" t="s">
        <v>1810</v>
      </c>
      <c r="AA91" s="1" t="s">
        <v>74</v>
      </c>
      <c r="AB91" s="1" t="s">
        <v>1811</v>
      </c>
      <c r="AC91" s="1" t="s">
        <v>1812</v>
      </c>
      <c r="AD91" s="1" t="s">
        <v>1813</v>
      </c>
      <c r="AE91" s="1" t="s">
        <v>1814</v>
      </c>
      <c r="AF91" s="1" t="s">
        <v>74</v>
      </c>
      <c r="AG91" s="1">
        <v>64</v>
      </c>
      <c r="AH91" s="1">
        <v>0</v>
      </c>
      <c r="AI91" s="1">
        <v>0</v>
      </c>
      <c r="AJ91" s="1">
        <v>5</v>
      </c>
      <c r="AK91" s="1">
        <v>5</v>
      </c>
      <c r="AL91" s="1" t="s">
        <v>139</v>
      </c>
      <c r="AM91" s="1" t="s">
        <v>140</v>
      </c>
      <c r="AN91" s="1" t="s">
        <v>141</v>
      </c>
      <c r="AO91" s="1" t="s">
        <v>1815</v>
      </c>
      <c r="AP91" s="1" t="s">
        <v>1816</v>
      </c>
      <c r="AQ91" s="1" t="s">
        <v>74</v>
      </c>
      <c r="AR91" s="1" t="s">
        <v>1817</v>
      </c>
      <c r="AS91" s="1" t="s">
        <v>1818</v>
      </c>
      <c r="AT91" s="1" t="s">
        <v>1819</v>
      </c>
      <c r="AU91" s="1">
        <v>2023</v>
      </c>
      <c r="AV91" s="1">
        <v>196</v>
      </c>
      <c r="AW91" s="1" t="s">
        <v>74</v>
      </c>
      <c r="AX91" s="1" t="s">
        <v>74</v>
      </c>
      <c r="AY91" s="1" t="s">
        <v>74</v>
      </c>
      <c r="AZ91" s="1" t="s">
        <v>74</v>
      </c>
      <c r="BA91" s="1" t="s">
        <v>74</v>
      </c>
      <c r="BB91" s="1" t="s">
        <v>74</v>
      </c>
      <c r="BC91" s="1" t="s">
        <v>74</v>
      </c>
      <c r="BD91" s="1">
        <v>112276</v>
      </c>
      <c r="BE91" s="1" t="s">
        <v>1820</v>
      </c>
      <c r="BF91" s="1" t="str">
        <f>HYPERLINK("http://dx.doi.org/10.1016/j.eurpolymj.2023.112276","http://dx.doi.org/10.1016/j.eurpolymj.2023.112276")</f>
        <v>http://dx.doi.org/10.1016/j.eurpolymj.2023.112276</v>
      </c>
      <c r="BG91" s="1" t="s">
        <v>74</v>
      </c>
      <c r="BH91" s="1" t="s">
        <v>1821</v>
      </c>
      <c r="BI91" s="1">
        <v>12</v>
      </c>
      <c r="BJ91" s="1" t="s">
        <v>1822</v>
      </c>
      <c r="BK91" s="1" t="s">
        <v>99</v>
      </c>
      <c r="BL91" s="1" t="s">
        <v>1822</v>
      </c>
      <c r="BM91" s="1" t="s">
        <v>1823</v>
      </c>
      <c r="BN91" s="1" t="s">
        <v>74</v>
      </c>
      <c r="BO91" s="1" t="s">
        <v>74</v>
      </c>
      <c r="BP91" s="1" t="s">
        <v>74</v>
      </c>
      <c r="BQ91" s="1" t="s">
        <v>74</v>
      </c>
      <c r="BR91" s="1" t="s">
        <v>102</v>
      </c>
      <c r="BS91" s="1" t="s">
        <v>1824</v>
      </c>
      <c r="BT91" s="1" t="str">
        <f>HYPERLINK("https%3A%2F%2Fwww.webofscience.com%2Fwos%2Fwoscc%2Ffull-record%2FWOS:001041588600001","View Full Record in Web of Science")</f>
        <v>View Full Record in Web of Science</v>
      </c>
    </row>
    <row r="92" spans="1:72" x14ac:dyDescent="0.2">
      <c r="A92" s="1" t="s">
        <v>72</v>
      </c>
      <c r="B92" s="1" t="s">
        <v>1825</v>
      </c>
      <c r="C92" s="1" t="s">
        <v>74</v>
      </c>
      <c r="D92" s="1" t="s">
        <v>74</v>
      </c>
      <c r="E92" s="1" t="s">
        <v>74</v>
      </c>
      <c r="F92" s="1" t="s">
        <v>1826</v>
      </c>
      <c r="G92" s="1" t="s">
        <v>74</v>
      </c>
      <c r="H92" s="1" t="s">
        <v>74</v>
      </c>
      <c r="I92" s="1" t="s">
        <v>1827</v>
      </c>
      <c r="J92" s="1" t="s">
        <v>1828</v>
      </c>
      <c r="K92" s="1" t="s">
        <v>74</v>
      </c>
      <c r="L92" s="1" t="s">
        <v>74</v>
      </c>
      <c r="M92" s="1" t="s">
        <v>78</v>
      </c>
      <c r="N92" s="1" t="s">
        <v>79</v>
      </c>
      <c r="O92" s="1" t="s">
        <v>74</v>
      </c>
      <c r="P92" s="1" t="s">
        <v>74</v>
      </c>
      <c r="Q92" s="1" t="s">
        <v>74</v>
      </c>
      <c r="R92" s="1" t="s">
        <v>74</v>
      </c>
      <c r="S92" s="1" t="s">
        <v>74</v>
      </c>
      <c r="T92" s="1" t="s">
        <v>1829</v>
      </c>
      <c r="U92" s="1" t="s">
        <v>1830</v>
      </c>
      <c r="V92" s="1" t="s">
        <v>1831</v>
      </c>
      <c r="W92" s="1" t="s">
        <v>1832</v>
      </c>
      <c r="X92" s="1" t="s">
        <v>1833</v>
      </c>
      <c r="Y92" s="1" t="s">
        <v>1834</v>
      </c>
      <c r="Z92" s="1" t="s">
        <v>1835</v>
      </c>
      <c r="AA92" s="1" t="s">
        <v>74</v>
      </c>
      <c r="AB92" s="1" t="s">
        <v>74</v>
      </c>
      <c r="AC92" s="1" t="s">
        <v>1836</v>
      </c>
      <c r="AD92" s="1" t="s">
        <v>1837</v>
      </c>
      <c r="AE92" s="1" t="s">
        <v>1838</v>
      </c>
      <c r="AF92" s="1" t="s">
        <v>74</v>
      </c>
      <c r="AG92" s="1">
        <v>51</v>
      </c>
      <c r="AH92" s="1">
        <v>1</v>
      </c>
      <c r="AI92" s="1">
        <v>1</v>
      </c>
      <c r="AJ92" s="1">
        <v>35</v>
      </c>
      <c r="AK92" s="1">
        <v>56</v>
      </c>
      <c r="AL92" s="1" t="s">
        <v>309</v>
      </c>
      <c r="AM92" s="1" t="s">
        <v>310</v>
      </c>
      <c r="AN92" s="1" t="s">
        <v>311</v>
      </c>
      <c r="AO92" s="1" t="s">
        <v>1839</v>
      </c>
      <c r="AP92" s="1" t="s">
        <v>1840</v>
      </c>
      <c r="AQ92" s="1" t="s">
        <v>74</v>
      </c>
      <c r="AR92" s="1" t="s">
        <v>1841</v>
      </c>
      <c r="AS92" s="1" t="s">
        <v>1842</v>
      </c>
      <c r="AT92" s="1" t="s">
        <v>1843</v>
      </c>
      <c r="AU92" s="1">
        <v>2023</v>
      </c>
      <c r="AV92" s="1">
        <v>234</v>
      </c>
      <c r="AW92" s="1" t="s">
        <v>74</v>
      </c>
      <c r="AX92" s="1" t="s">
        <v>74</v>
      </c>
      <c r="AY92" s="1" t="s">
        <v>74</v>
      </c>
      <c r="AZ92" s="1" t="s">
        <v>74</v>
      </c>
      <c r="BA92" s="1" t="s">
        <v>74</v>
      </c>
      <c r="BB92" s="1" t="s">
        <v>74</v>
      </c>
      <c r="BC92" s="1" t="s">
        <v>74</v>
      </c>
      <c r="BD92" s="1">
        <v>123780</v>
      </c>
      <c r="BE92" s="1" t="s">
        <v>1844</v>
      </c>
      <c r="BF92" s="1" t="str">
        <f>HYPERLINK("http://dx.doi.org/10.1016/j.ijbiomac.2023.123780","http://dx.doi.org/10.1016/j.ijbiomac.2023.123780")</f>
        <v>http://dx.doi.org/10.1016/j.ijbiomac.2023.123780</v>
      </c>
      <c r="BG92" s="1" t="s">
        <v>74</v>
      </c>
      <c r="BH92" s="1" t="s">
        <v>1845</v>
      </c>
      <c r="BI92" s="1">
        <v>10</v>
      </c>
      <c r="BJ92" s="1" t="s">
        <v>1846</v>
      </c>
      <c r="BK92" s="1" t="s">
        <v>99</v>
      </c>
      <c r="BL92" s="1" t="s">
        <v>1847</v>
      </c>
      <c r="BM92" s="1" t="s">
        <v>1848</v>
      </c>
      <c r="BN92" s="1">
        <v>36822281</v>
      </c>
      <c r="BO92" s="1" t="s">
        <v>74</v>
      </c>
      <c r="BP92" s="1" t="s">
        <v>74</v>
      </c>
      <c r="BQ92" s="1" t="s">
        <v>74</v>
      </c>
      <c r="BR92" s="1" t="s">
        <v>102</v>
      </c>
      <c r="BS92" s="1" t="s">
        <v>1849</v>
      </c>
      <c r="BT92" s="1" t="str">
        <f>HYPERLINK("https%3A%2F%2Fwww.webofscience.com%2Fwos%2Fwoscc%2Ffull-record%2FWOS:000946630500001","View Full Record in Web of Science")</f>
        <v>View Full Record in Web of Science</v>
      </c>
    </row>
    <row r="93" spans="1:72" x14ac:dyDescent="0.2">
      <c r="A93" s="1" t="s">
        <v>72</v>
      </c>
      <c r="B93" s="1" t="s">
        <v>1850</v>
      </c>
      <c r="C93" s="1" t="s">
        <v>74</v>
      </c>
      <c r="D93" s="1" t="s">
        <v>74</v>
      </c>
      <c r="E93" s="1" t="s">
        <v>74</v>
      </c>
      <c r="F93" s="1" t="s">
        <v>1850</v>
      </c>
      <c r="G93" s="1" t="s">
        <v>74</v>
      </c>
      <c r="H93" s="1" t="s">
        <v>74</v>
      </c>
      <c r="I93" s="1" t="s">
        <v>1851</v>
      </c>
      <c r="J93" s="1" t="s">
        <v>277</v>
      </c>
      <c r="K93" s="1" t="s">
        <v>74</v>
      </c>
      <c r="L93" s="1" t="s">
        <v>74</v>
      </c>
      <c r="M93" s="1" t="s">
        <v>78</v>
      </c>
      <c r="N93" s="1" t="s">
        <v>79</v>
      </c>
      <c r="O93" s="1" t="s">
        <v>74</v>
      </c>
      <c r="P93" s="1" t="s">
        <v>74</v>
      </c>
      <c r="Q93" s="1" t="s">
        <v>74</v>
      </c>
      <c r="R93" s="1" t="s">
        <v>74</v>
      </c>
      <c r="S93" s="1" t="s">
        <v>74</v>
      </c>
      <c r="T93" s="1" t="s">
        <v>1852</v>
      </c>
      <c r="U93" s="1" t="s">
        <v>1853</v>
      </c>
      <c r="V93" s="1" t="s">
        <v>1854</v>
      </c>
      <c r="W93" s="1" t="s">
        <v>1855</v>
      </c>
      <c r="X93" s="1" t="s">
        <v>1856</v>
      </c>
      <c r="Y93" s="1" t="s">
        <v>1857</v>
      </c>
      <c r="Z93" s="1" t="s">
        <v>1858</v>
      </c>
      <c r="AA93" s="1" t="s">
        <v>1859</v>
      </c>
      <c r="AB93" s="1" t="s">
        <v>1860</v>
      </c>
      <c r="AC93" s="1" t="s">
        <v>74</v>
      </c>
      <c r="AD93" s="1" t="s">
        <v>74</v>
      </c>
      <c r="AE93" s="1" t="s">
        <v>74</v>
      </c>
      <c r="AF93" s="1" t="s">
        <v>74</v>
      </c>
      <c r="AG93" s="1">
        <v>61</v>
      </c>
      <c r="AH93" s="1">
        <v>144</v>
      </c>
      <c r="AI93" s="1">
        <v>148</v>
      </c>
      <c r="AJ93" s="1">
        <v>6</v>
      </c>
      <c r="AK93" s="1">
        <v>108</v>
      </c>
      <c r="AL93" s="1" t="s">
        <v>236</v>
      </c>
      <c r="AM93" s="1" t="s">
        <v>237</v>
      </c>
      <c r="AN93" s="1" t="s">
        <v>238</v>
      </c>
      <c r="AO93" s="1" t="s">
        <v>285</v>
      </c>
      <c r="AP93" s="1" t="s">
        <v>74</v>
      </c>
      <c r="AQ93" s="1" t="s">
        <v>74</v>
      </c>
      <c r="AR93" s="1" t="s">
        <v>277</v>
      </c>
      <c r="AS93" s="1" t="s">
        <v>287</v>
      </c>
      <c r="AT93" s="1" t="s">
        <v>146</v>
      </c>
      <c r="AU93" s="1">
        <v>2005</v>
      </c>
      <c r="AV93" s="1">
        <v>72</v>
      </c>
      <c r="AW93" s="1">
        <v>1</v>
      </c>
      <c r="AX93" s="1" t="s">
        <v>74</v>
      </c>
      <c r="AY93" s="1" t="s">
        <v>74</v>
      </c>
      <c r="AZ93" s="1" t="s">
        <v>74</v>
      </c>
      <c r="BA93" s="1" t="s">
        <v>74</v>
      </c>
      <c r="BB93" s="1">
        <v>1</v>
      </c>
      <c r="BC93" s="1">
        <v>34</v>
      </c>
      <c r="BD93" s="1" t="s">
        <v>74</v>
      </c>
      <c r="BE93" s="1" t="s">
        <v>1861</v>
      </c>
      <c r="BF93" s="1" t="str">
        <f>HYPERLINK("http://dx.doi.org/10.1007/s10533-004-0076-3","http://dx.doi.org/10.1007/s10533-004-0076-3")</f>
        <v>http://dx.doi.org/10.1007/s10533-004-0076-3</v>
      </c>
      <c r="BG93" s="1" t="s">
        <v>74</v>
      </c>
      <c r="BH93" s="1" t="s">
        <v>74</v>
      </c>
      <c r="BI93" s="1">
        <v>34</v>
      </c>
      <c r="BJ93" s="1" t="s">
        <v>290</v>
      </c>
      <c r="BK93" s="1" t="s">
        <v>99</v>
      </c>
      <c r="BL93" s="1" t="s">
        <v>291</v>
      </c>
      <c r="BM93" s="1" t="s">
        <v>1862</v>
      </c>
      <c r="BN93" s="1" t="s">
        <v>74</v>
      </c>
      <c r="BO93" s="1" t="s">
        <v>74</v>
      </c>
      <c r="BP93" s="1" t="s">
        <v>74</v>
      </c>
      <c r="BQ93" s="1" t="s">
        <v>74</v>
      </c>
      <c r="BR93" s="1" t="s">
        <v>102</v>
      </c>
      <c r="BS93" s="1" t="s">
        <v>1863</v>
      </c>
      <c r="BT93" s="1" t="str">
        <f>HYPERLINK("https%3A%2F%2Fwww.webofscience.com%2Fwos%2Fwoscc%2Ffull-record%2FWOS:000229218300001","View Full Record in Web of Science")</f>
        <v>View Full Record in Web of Science</v>
      </c>
    </row>
    <row r="94" spans="1:72" x14ac:dyDescent="0.2">
      <c r="A94" s="1" t="s">
        <v>72</v>
      </c>
      <c r="B94" s="1" t="s">
        <v>1864</v>
      </c>
      <c r="C94" s="1" t="s">
        <v>74</v>
      </c>
      <c r="D94" s="1" t="s">
        <v>74</v>
      </c>
      <c r="E94" s="1" t="s">
        <v>74</v>
      </c>
      <c r="F94" s="1" t="s">
        <v>1864</v>
      </c>
      <c r="G94" s="1" t="s">
        <v>74</v>
      </c>
      <c r="H94" s="1" t="s">
        <v>74</v>
      </c>
      <c r="I94" s="1" t="s">
        <v>1865</v>
      </c>
      <c r="J94" s="1" t="s">
        <v>1866</v>
      </c>
      <c r="K94" s="1" t="s">
        <v>74</v>
      </c>
      <c r="L94" s="1" t="s">
        <v>74</v>
      </c>
      <c r="M94" s="1" t="s">
        <v>78</v>
      </c>
      <c r="N94" s="1" t="s">
        <v>79</v>
      </c>
      <c r="O94" s="1" t="s">
        <v>74</v>
      </c>
      <c r="P94" s="1" t="s">
        <v>74</v>
      </c>
      <c r="Q94" s="1" t="s">
        <v>74</v>
      </c>
      <c r="R94" s="1" t="s">
        <v>74</v>
      </c>
      <c r="S94" s="1" t="s">
        <v>74</v>
      </c>
      <c r="T94" s="1" t="s">
        <v>74</v>
      </c>
      <c r="U94" s="1" t="s">
        <v>1867</v>
      </c>
      <c r="V94" s="1" t="s">
        <v>1868</v>
      </c>
      <c r="W94" s="1" t="s">
        <v>1869</v>
      </c>
      <c r="X94" s="1" t="s">
        <v>1870</v>
      </c>
      <c r="Y94" s="1" t="s">
        <v>1871</v>
      </c>
      <c r="Z94" s="1" t="s">
        <v>1872</v>
      </c>
      <c r="AA94" s="1" t="s">
        <v>1873</v>
      </c>
      <c r="AB94" s="1" t="s">
        <v>1874</v>
      </c>
      <c r="AC94" s="1" t="s">
        <v>74</v>
      </c>
      <c r="AD94" s="1" t="s">
        <v>74</v>
      </c>
      <c r="AE94" s="1" t="s">
        <v>74</v>
      </c>
      <c r="AF94" s="1" t="s">
        <v>74</v>
      </c>
      <c r="AG94" s="1">
        <v>38</v>
      </c>
      <c r="AH94" s="1">
        <v>125</v>
      </c>
      <c r="AI94" s="1">
        <v>144</v>
      </c>
      <c r="AJ94" s="1">
        <v>2</v>
      </c>
      <c r="AK94" s="1">
        <v>65</v>
      </c>
      <c r="AL94" s="1" t="s">
        <v>591</v>
      </c>
      <c r="AM94" s="1" t="s">
        <v>592</v>
      </c>
      <c r="AN94" s="1" t="s">
        <v>593</v>
      </c>
      <c r="AO94" s="1" t="s">
        <v>1875</v>
      </c>
      <c r="AP94" s="1" t="s">
        <v>1876</v>
      </c>
      <c r="AQ94" s="1" t="s">
        <v>74</v>
      </c>
      <c r="AR94" s="1" t="s">
        <v>1877</v>
      </c>
      <c r="AS94" s="1" t="s">
        <v>1878</v>
      </c>
      <c r="AT94" s="1" t="s">
        <v>572</v>
      </c>
      <c r="AU94" s="1">
        <v>2000</v>
      </c>
      <c r="AV94" s="1">
        <v>51</v>
      </c>
      <c r="AW94" s="1">
        <v>4</v>
      </c>
      <c r="AX94" s="1" t="s">
        <v>74</v>
      </c>
      <c r="AY94" s="1" t="s">
        <v>74</v>
      </c>
      <c r="AZ94" s="1" t="s">
        <v>74</v>
      </c>
      <c r="BA94" s="1" t="s">
        <v>74</v>
      </c>
      <c r="BB94" s="1">
        <v>583</v>
      </c>
      <c r="BC94" s="1">
        <v>594</v>
      </c>
      <c r="BD94" s="1" t="s">
        <v>74</v>
      </c>
      <c r="BE94" s="1" t="s">
        <v>1879</v>
      </c>
      <c r="BF94" s="1" t="str">
        <f>HYPERLINK("http://dx.doi.org/10.1046/j.1365-2389.2000.00341.x","http://dx.doi.org/10.1046/j.1365-2389.2000.00341.x")</f>
        <v>http://dx.doi.org/10.1046/j.1365-2389.2000.00341.x</v>
      </c>
      <c r="BG94" s="1" t="s">
        <v>74</v>
      </c>
      <c r="BH94" s="1" t="s">
        <v>74</v>
      </c>
      <c r="BI94" s="1">
        <v>12</v>
      </c>
      <c r="BJ94" s="1" t="s">
        <v>149</v>
      </c>
      <c r="BK94" s="1" t="s">
        <v>99</v>
      </c>
      <c r="BL94" s="1" t="s">
        <v>150</v>
      </c>
      <c r="BM94" s="1" t="s">
        <v>1880</v>
      </c>
      <c r="BN94" s="1" t="s">
        <v>74</v>
      </c>
      <c r="BO94" s="1" t="s">
        <v>74</v>
      </c>
      <c r="BP94" s="1" t="s">
        <v>74</v>
      </c>
      <c r="BQ94" s="1" t="s">
        <v>74</v>
      </c>
      <c r="BR94" s="1" t="s">
        <v>102</v>
      </c>
      <c r="BS94" s="1" t="s">
        <v>1881</v>
      </c>
      <c r="BT94" s="1" t="str">
        <f>HYPERLINK("https%3A%2F%2Fwww.webofscience.com%2Fwos%2Fwoscc%2Ffull-record%2FWOS:000165610900004","View Full Record in Web of Science")</f>
        <v>View Full Record in Web of Science</v>
      </c>
    </row>
    <row r="95" spans="1:72" x14ac:dyDescent="0.2">
      <c r="A95" s="1" t="s">
        <v>72</v>
      </c>
      <c r="B95" s="1" t="s">
        <v>1882</v>
      </c>
      <c r="C95" s="1" t="s">
        <v>74</v>
      </c>
      <c r="D95" s="1" t="s">
        <v>74</v>
      </c>
      <c r="E95" s="1" t="s">
        <v>74</v>
      </c>
      <c r="F95" s="1" t="s">
        <v>1883</v>
      </c>
      <c r="G95" s="1" t="s">
        <v>74</v>
      </c>
      <c r="H95" s="1" t="s">
        <v>74</v>
      </c>
      <c r="I95" s="1" t="s">
        <v>1884</v>
      </c>
      <c r="J95" s="1" t="s">
        <v>1423</v>
      </c>
      <c r="K95" s="1" t="s">
        <v>74</v>
      </c>
      <c r="L95" s="1" t="s">
        <v>74</v>
      </c>
      <c r="M95" s="1" t="s">
        <v>78</v>
      </c>
      <c r="N95" s="1" t="s">
        <v>79</v>
      </c>
      <c r="O95" s="1" t="s">
        <v>74</v>
      </c>
      <c r="P95" s="1" t="s">
        <v>74</v>
      </c>
      <c r="Q95" s="1" t="s">
        <v>74</v>
      </c>
      <c r="R95" s="1" t="s">
        <v>74</v>
      </c>
      <c r="S95" s="1" t="s">
        <v>74</v>
      </c>
      <c r="T95" s="1" t="s">
        <v>1885</v>
      </c>
      <c r="U95" s="1" t="s">
        <v>1886</v>
      </c>
      <c r="V95" s="1" t="s">
        <v>1887</v>
      </c>
      <c r="W95" s="1" t="s">
        <v>1888</v>
      </c>
      <c r="X95" s="1" t="s">
        <v>1889</v>
      </c>
      <c r="Y95" s="1" t="s">
        <v>1890</v>
      </c>
      <c r="Z95" s="1" t="s">
        <v>1891</v>
      </c>
      <c r="AA95" s="1" t="s">
        <v>74</v>
      </c>
      <c r="AB95" s="1" t="s">
        <v>1892</v>
      </c>
      <c r="AC95" s="1" t="s">
        <v>1893</v>
      </c>
      <c r="AD95" s="1" t="s">
        <v>1894</v>
      </c>
      <c r="AE95" s="1" t="s">
        <v>1895</v>
      </c>
      <c r="AF95" s="1" t="s">
        <v>74</v>
      </c>
      <c r="AG95" s="1">
        <v>48</v>
      </c>
      <c r="AH95" s="1">
        <v>4</v>
      </c>
      <c r="AI95" s="1">
        <v>4</v>
      </c>
      <c r="AJ95" s="1">
        <v>0</v>
      </c>
      <c r="AK95" s="1">
        <v>22</v>
      </c>
      <c r="AL95" s="1" t="s">
        <v>1431</v>
      </c>
      <c r="AM95" s="1" t="s">
        <v>1315</v>
      </c>
      <c r="AN95" s="1" t="s">
        <v>1432</v>
      </c>
      <c r="AO95" s="1" t="s">
        <v>1433</v>
      </c>
      <c r="AP95" s="1" t="s">
        <v>1434</v>
      </c>
      <c r="AQ95" s="1" t="s">
        <v>74</v>
      </c>
      <c r="AR95" s="1" t="s">
        <v>1435</v>
      </c>
      <c r="AS95" s="1" t="s">
        <v>1436</v>
      </c>
      <c r="AT95" s="1" t="s">
        <v>1896</v>
      </c>
      <c r="AU95" s="1">
        <v>2018</v>
      </c>
      <c r="AV95" s="1">
        <v>66</v>
      </c>
      <c r="AW95" s="1">
        <v>16</v>
      </c>
      <c r="AX95" s="1" t="s">
        <v>74</v>
      </c>
      <c r="AY95" s="1" t="s">
        <v>74</v>
      </c>
      <c r="AZ95" s="1" t="s">
        <v>74</v>
      </c>
      <c r="BA95" s="1" t="s">
        <v>74</v>
      </c>
      <c r="BB95" s="1">
        <v>4073</v>
      </c>
      <c r="BC95" s="1">
        <v>4081</v>
      </c>
      <c r="BD95" s="1" t="s">
        <v>74</v>
      </c>
      <c r="BE95" s="1" t="s">
        <v>1897</v>
      </c>
      <c r="BF95" s="1" t="str">
        <f>HYPERLINK("http://dx.doi.org/10.1021/acs.jafc.8b01215","http://dx.doi.org/10.1021/acs.jafc.8b01215")</f>
        <v>http://dx.doi.org/10.1021/acs.jafc.8b01215</v>
      </c>
      <c r="BG95" s="1" t="s">
        <v>74</v>
      </c>
      <c r="BH95" s="1" t="s">
        <v>74</v>
      </c>
      <c r="BI95" s="1">
        <v>9</v>
      </c>
      <c r="BJ95" s="1" t="s">
        <v>1439</v>
      </c>
      <c r="BK95" s="1" t="s">
        <v>99</v>
      </c>
      <c r="BL95" s="1" t="s">
        <v>1440</v>
      </c>
      <c r="BM95" s="1" t="s">
        <v>1898</v>
      </c>
      <c r="BN95" s="1">
        <v>29631396</v>
      </c>
      <c r="BO95" s="1" t="s">
        <v>1899</v>
      </c>
      <c r="BP95" s="1" t="s">
        <v>74</v>
      </c>
      <c r="BQ95" s="1" t="s">
        <v>74</v>
      </c>
      <c r="BR95" s="1" t="s">
        <v>102</v>
      </c>
      <c r="BS95" s="1" t="s">
        <v>1900</v>
      </c>
      <c r="BT95" s="1" t="str">
        <f>HYPERLINK("https%3A%2F%2Fwww.webofscience.com%2Fwos%2Fwoscc%2Ffull-record%2FWOS:000431095000011","View Full Record in Web of Science")</f>
        <v>View Full Record in Web of Science</v>
      </c>
    </row>
    <row r="96" spans="1:72" x14ac:dyDescent="0.2">
      <c r="A96" s="1" t="s">
        <v>72</v>
      </c>
      <c r="B96" s="1" t="s">
        <v>1901</v>
      </c>
      <c r="C96" s="1" t="s">
        <v>74</v>
      </c>
      <c r="D96" s="1" t="s">
        <v>74</v>
      </c>
      <c r="E96" s="1" t="s">
        <v>74</v>
      </c>
      <c r="F96" s="1" t="s">
        <v>1902</v>
      </c>
      <c r="G96" s="1" t="s">
        <v>74</v>
      </c>
      <c r="H96" s="1" t="s">
        <v>74</v>
      </c>
      <c r="I96" s="1" t="s">
        <v>1903</v>
      </c>
      <c r="J96" s="1" t="s">
        <v>994</v>
      </c>
      <c r="K96" s="1" t="s">
        <v>74</v>
      </c>
      <c r="L96" s="1" t="s">
        <v>74</v>
      </c>
      <c r="M96" s="1" t="s">
        <v>78</v>
      </c>
      <c r="N96" s="1" t="s">
        <v>79</v>
      </c>
      <c r="O96" s="1" t="s">
        <v>74</v>
      </c>
      <c r="P96" s="1" t="s">
        <v>74</v>
      </c>
      <c r="Q96" s="1" t="s">
        <v>74</v>
      </c>
      <c r="R96" s="1" t="s">
        <v>74</v>
      </c>
      <c r="S96" s="1" t="s">
        <v>74</v>
      </c>
      <c r="T96" s="1" t="s">
        <v>1904</v>
      </c>
      <c r="U96" s="1" t="s">
        <v>1905</v>
      </c>
      <c r="V96" s="1" t="s">
        <v>1906</v>
      </c>
      <c r="W96" s="1" t="s">
        <v>1907</v>
      </c>
      <c r="X96" s="1" t="s">
        <v>1908</v>
      </c>
      <c r="Y96" s="1" t="s">
        <v>1909</v>
      </c>
      <c r="Z96" s="1" t="s">
        <v>1910</v>
      </c>
      <c r="AA96" s="1" t="s">
        <v>1911</v>
      </c>
      <c r="AB96" s="1" t="s">
        <v>1912</v>
      </c>
      <c r="AC96" s="1" t="s">
        <v>74</v>
      </c>
      <c r="AD96" s="1" t="s">
        <v>74</v>
      </c>
      <c r="AE96" s="1" t="s">
        <v>74</v>
      </c>
      <c r="AF96" s="1" t="s">
        <v>74</v>
      </c>
      <c r="AG96" s="1">
        <v>46</v>
      </c>
      <c r="AH96" s="1">
        <v>57</v>
      </c>
      <c r="AI96" s="1">
        <v>62</v>
      </c>
      <c r="AJ96" s="1">
        <v>3</v>
      </c>
      <c r="AK96" s="1">
        <v>60</v>
      </c>
      <c r="AL96" s="1" t="s">
        <v>1472</v>
      </c>
      <c r="AM96" s="1" t="s">
        <v>310</v>
      </c>
      <c r="AN96" s="1" t="s">
        <v>1473</v>
      </c>
      <c r="AO96" s="1" t="s">
        <v>1002</v>
      </c>
      <c r="AP96" s="1" t="s">
        <v>74</v>
      </c>
      <c r="AQ96" s="1" t="s">
        <v>74</v>
      </c>
      <c r="AR96" s="1" t="s">
        <v>994</v>
      </c>
      <c r="AS96" s="1" t="s">
        <v>1004</v>
      </c>
      <c r="AT96" s="1" t="s">
        <v>1913</v>
      </c>
      <c r="AU96" s="1">
        <v>2008</v>
      </c>
      <c r="AV96" s="1">
        <v>146</v>
      </c>
      <c r="AW96" s="1" t="s">
        <v>1258</v>
      </c>
      <c r="AX96" s="1" t="s">
        <v>74</v>
      </c>
      <c r="AY96" s="1" t="s">
        <v>74</v>
      </c>
      <c r="AZ96" s="1" t="s">
        <v>74</v>
      </c>
      <c r="BA96" s="1" t="s">
        <v>74</v>
      </c>
      <c r="BB96" s="1">
        <v>425</v>
      </c>
      <c r="BC96" s="1">
        <v>433</v>
      </c>
      <c r="BD96" s="1" t="s">
        <v>74</v>
      </c>
      <c r="BE96" s="1" t="s">
        <v>1914</v>
      </c>
      <c r="BF96" s="1" t="str">
        <f>HYPERLINK("http://dx.doi.org/10.1016/j.geoderma.2008.06.018","http://dx.doi.org/10.1016/j.geoderma.2008.06.018")</f>
        <v>http://dx.doi.org/10.1016/j.geoderma.2008.06.018</v>
      </c>
      <c r="BG96" s="1" t="s">
        <v>74</v>
      </c>
      <c r="BH96" s="1" t="s">
        <v>74</v>
      </c>
      <c r="BI96" s="1">
        <v>9</v>
      </c>
      <c r="BJ96" s="1" t="s">
        <v>149</v>
      </c>
      <c r="BK96" s="1" t="s">
        <v>99</v>
      </c>
      <c r="BL96" s="1" t="s">
        <v>150</v>
      </c>
      <c r="BM96" s="1" t="s">
        <v>1915</v>
      </c>
      <c r="BN96" s="1" t="s">
        <v>74</v>
      </c>
      <c r="BO96" s="1" t="s">
        <v>74</v>
      </c>
      <c r="BP96" s="1" t="s">
        <v>74</v>
      </c>
      <c r="BQ96" s="1" t="s">
        <v>74</v>
      </c>
      <c r="BR96" s="1" t="s">
        <v>102</v>
      </c>
      <c r="BS96" s="1" t="s">
        <v>1916</v>
      </c>
      <c r="BT96" s="1" t="str">
        <f>HYPERLINK("https%3A%2F%2Fwww.webofscience.com%2Fwos%2Fwoscc%2Ffull-record%2FWOS:000259486400003","View Full Record in Web of Science")</f>
        <v>View Full Record in Web of Science</v>
      </c>
    </row>
    <row r="97" spans="1:72" x14ac:dyDescent="0.2">
      <c r="A97" s="1" t="s">
        <v>72</v>
      </c>
      <c r="B97" s="1" t="s">
        <v>1917</v>
      </c>
      <c r="C97" s="1" t="s">
        <v>74</v>
      </c>
      <c r="D97" s="1" t="s">
        <v>74</v>
      </c>
      <c r="E97" s="1" t="s">
        <v>74</v>
      </c>
      <c r="F97" s="1" t="s">
        <v>1918</v>
      </c>
      <c r="G97" s="1" t="s">
        <v>74</v>
      </c>
      <c r="H97" s="1" t="s">
        <v>74</v>
      </c>
      <c r="I97" s="1" t="s">
        <v>1919</v>
      </c>
      <c r="J97" s="1" t="s">
        <v>1920</v>
      </c>
      <c r="K97" s="1" t="s">
        <v>74</v>
      </c>
      <c r="L97" s="1" t="s">
        <v>74</v>
      </c>
      <c r="M97" s="1" t="s">
        <v>78</v>
      </c>
      <c r="N97" s="1" t="s">
        <v>79</v>
      </c>
      <c r="O97" s="1" t="s">
        <v>74</v>
      </c>
      <c r="P97" s="1" t="s">
        <v>74</v>
      </c>
      <c r="Q97" s="1" t="s">
        <v>74</v>
      </c>
      <c r="R97" s="1" t="s">
        <v>74</v>
      </c>
      <c r="S97" s="1" t="s">
        <v>74</v>
      </c>
      <c r="T97" s="1" t="s">
        <v>1921</v>
      </c>
      <c r="U97" s="1" t="s">
        <v>1922</v>
      </c>
      <c r="V97" s="1" t="s">
        <v>1923</v>
      </c>
      <c r="W97" s="1" t="s">
        <v>1924</v>
      </c>
      <c r="X97" s="1" t="s">
        <v>1925</v>
      </c>
      <c r="Y97" s="1" t="s">
        <v>1926</v>
      </c>
      <c r="Z97" s="1" t="s">
        <v>1927</v>
      </c>
      <c r="AA97" s="1" t="s">
        <v>1928</v>
      </c>
      <c r="AB97" s="1" t="s">
        <v>1929</v>
      </c>
      <c r="AC97" s="1" t="s">
        <v>1930</v>
      </c>
      <c r="AD97" s="1" t="s">
        <v>1931</v>
      </c>
      <c r="AE97" s="1" t="s">
        <v>1932</v>
      </c>
      <c r="AF97" s="1" t="s">
        <v>74</v>
      </c>
      <c r="AG97" s="1">
        <v>69</v>
      </c>
      <c r="AH97" s="1">
        <v>6</v>
      </c>
      <c r="AI97" s="1">
        <v>6</v>
      </c>
      <c r="AJ97" s="1">
        <v>1</v>
      </c>
      <c r="AK97" s="1">
        <v>19</v>
      </c>
      <c r="AL97" s="1" t="s">
        <v>591</v>
      </c>
      <c r="AM97" s="1" t="s">
        <v>592</v>
      </c>
      <c r="AN97" s="1" t="s">
        <v>593</v>
      </c>
      <c r="AO97" s="1" t="s">
        <v>1933</v>
      </c>
      <c r="AP97" s="1" t="s">
        <v>1934</v>
      </c>
      <c r="AQ97" s="1" t="s">
        <v>74</v>
      </c>
      <c r="AR97" s="1" t="s">
        <v>1935</v>
      </c>
      <c r="AS97" s="1" t="s">
        <v>1936</v>
      </c>
      <c r="AT97" s="1" t="s">
        <v>161</v>
      </c>
      <c r="AU97" s="1">
        <v>2010</v>
      </c>
      <c r="AV97" s="1">
        <v>26</v>
      </c>
      <c r="AW97" s="1">
        <v>3</v>
      </c>
      <c r="AX97" s="1" t="s">
        <v>74</v>
      </c>
      <c r="AY97" s="1" t="s">
        <v>74</v>
      </c>
      <c r="AZ97" s="1" t="s">
        <v>74</v>
      </c>
      <c r="BA97" s="1" t="s">
        <v>74</v>
      </c>
      <c r="BB97" s="1">
        <v>320</v>
      </c>
      <c r="BC97" s="1">
        <v>331</v>
      </c>
      <c r="BD97" s="1" t="s">
        <v>74</v>
      </c>
      <c r="BE97" s="1" t="s">
        <v>1937</v>
      </c>
      <c r="BF97" s="1" t="str">
        <f>HYPERLINK("http://dx.doi.org/10.1111/j.1475-2743.2010.00282.x","http://dx.doi.org/10.1111/j.1475-2743.2010.00282.x")</f>
        <v>http://dx.doi.org/10.1111/j.1475-2743.2010.00282.x</v>
      </c>
      <c r="BG97" s="1" t="s">
        <v>74</v>
      </c>
      <c r="BH97" s="1" t="s">
        <v>74</v>
      </c>
      <c r="BI97" s="1">
        <v>12</v>
      </c>
      <c r="BJ97" s="1" t="s">
        <v>149</v>
      </c>
      <c r="BK97" s="1" t="s">
        <v>99</v>
      </c>
      <c r="BL97" s="1" t="s">
        <v>150</v>
      </c>
      <c r="BM97" s="1" t="s">
        <v>1938</v>
      </c>
      <c r="BN97" s="1" t="s">
        <v>74</v>
      </c>
      <c r="BO97" s="1" t="s">
        <v>386</v>
      </c>
      <c r="BP97" s="1" t="s">
        <v>74</v>
      </c>
      <c r="BQ97" s="1" t="s">
        <v>74</v>
      </c>
      <c r="BR97" s="1" t="s">
        <v>102</v>
      </c>
      <c r="BS97" s="1" t="s">
        <v>1939</v>
      </c>
      <c r="BT97" s="1" t="str">
        <f>HYPERLINK("https%3A%2F%2Fwww.webofscience.com%2Fwos%2Fwoscc%2Ffull-record%2FWOS:000281285800013","View Full Record in Web of Science")</f>
        <v>View Full Record in Web of Science</v>
      </c>
    </row>
    <row r="98" spans="1:72" x14ac:dyDescent="0.2">
      <c r="A98" s="1" t="s">
        <v>72</v>
      </c>
      <c r="B98" s="1" t="s">
        <v>1940</v>
      </c>
      <c r="C98" s="1" t="s">
        <v>74</v>
      </c>
      <c r="D98" s="1" t="s">
        <v>74</v>
      </c>
      <c r="E98" s="1" t="s">
        <v>74</v>
      </c>
      <c r="F98" s="1" t="s">
        <v>1941</v>
      </c>
      <c r="G98" s="1" t="s">
        <v>74</v>
      </c>
      <c r="H98" s="1" t="s">
        <v>74</v>
      </c>
      <c r="I98" s="1" t="s">
        <v>1942</v>
      </c>
      <c r="J98" s="1" t="s">
        <v>1943</v>
      </c>
      <c r="K98" s="1" t="s">
        <v>74</v>
      </c>
      <c r="L98" s="1" t="s">
        <v>74</v>
      </c>
      <c r="M98" s="1" t="s">
        <v>78</v>
      </c>
      <c r="N98" s="1" t="s">
        <v>79</v>
      </c>
      <c r="O98" s="1" t="s">
        <v>74</v>
      </c>
      <c r="P98" s="1" t="s">
        <v>74</v>
      </c>
      <c r="Q98" s="1" t="s">
        <v>74</v>
      </c>
      <c r="R98" s="1" t="s">
        <v>74</v>
      </c>
      <c r="S98" s="1" t="s">
        <v>74</v>
      </c>
      <c r="T98" s="1" t="s">
        <v>1944</v>
      </c>
      <c r="U98" s="1" t="s">
        <v>1945</v>
      </c>
      <c r="V98" s="1" t="s">
        <v>1946</v>
      </c>
      <c r="W98" s="1" t="s">
        <v>1947</v>
      </c>
      <c r="X98" s="1" t="s">
        <v>1948</v>
      </c>
      <c r="Y98" s="1" t="s">
        <v>1949</v>
      </c>
      <c r="Z98" s="1" t="s">
        <v>1950</v>
      </c>
      <c r="AA98" s="1" t="s">
        <v>74</v>
      </c>
      <c r="AB98" s="1" t="s">
        <v>1951</v>
      </c>
      <c r="AC98" s="1" t="s">
        <v>1952</v>
      </c>
      <c r="AD98" s="1" t="s">
        <v>1953</v>
      </c>
      <c r="AE98" s="1" t="s">
        <v>1954</v>
      </c>
      <c r="AF98" s="1" t="s">
        <v>74</v>
      </c>
      <c r="AG98" s="1">
        <v>52</v>
      </c>
      <c r="AH98" s="1">
        <v>2</v>
      </c>
      <c r="AI98" s="1">
        <v>2</v>
      </c>
      <c r="AJ98" s="1">
        <v>0</v>
      </c>
      <c r="AK98" s="1">
        <v>24</v>
      </c>
      <c r="AL98" s="1" t="s">
        <v>1955</v>
      </c>
      <c r="AM98" s="1" t="s">
        <v>1956</v>
      </c>
      <c r="AN98" s="1" t="s">
        <v>1957</v>
      </c>
      <c r="AO98" s="1" t="s">
        <v>1958</v>
      </c>
      <c r="AP98" s="1" t="s">
        <v>1959</v>
      </c>
      <c r="AQ98" s="1" t="s">
        <v>74</v>
      </c>
      <c r="AR98" s="1" t="s">
        <v>1960</v>
      </c>
      <c r="AS98" s="1" t="s">
        <v>1961</v>
      </c>
      <c r="AT98" s="1" t="s">
        <v>161</v>
      </c>
      <c r="AU98" s="1">
        <v>2016</v>
      </c>
      <c r="AV98" s="1">
        <v>30</v>
      </c>
      <c r="AW98" s="1">
        <v>3</v>
      </c>
      <c r="AX98" s="1" t="s">
        <v>74</v>
      </c>
      <c r="AY98" s="1" t="s">
        <v>74</v>
      </c>
      <c r="AZ98" s="1" t="s">
        <v>74</v>
      </c>
      <c r="BA98" s="1" t="s">
        <v>74</v>
      </c>
      <c r="BB98" s="1">
        <v>359</v>
      </c>
      <c r="BC98" s="1">
        <v>372</v>
      </c>
      <c r="BD98" s="1" t="s">
        <v>74</v>
      </c>
      <c r="BE98" s="1" t="s">
        <v>1962</v>
      </c>
      <c r="BF98" s="1" t="str">
        <f>HYPERLINK("http://dx.doi.org/10.15255/CABEQ.2015.2309","http://dx.doi.org/10.15255/CABEQ.2015.2309")</f>
        <v>http://dx.doi.org/10.15255/CABEQ.2015.2309</v>
      </c>
      <c r="BG98" s="1" t="s">
        <v>74</v>
      </c>
      <c r="BH98" s="1" t="s">
        <v>74</v>
      </c>
      <c r="BI98" s="1">
        <v>14</v>
      </c>
      <c r="BJ98" s="1" t="s">
        <v>1963</v>
      </c>
      <c r="BK98" s="1" t="s">
        <v>99</v>
      </c>
      <c r="BL98" s="1" t="s">
        <v>1964</v>
      </c>
      <c r="BM98" s="1" t="s">
        <v>1965</v>
      </c>
      <c r="BN98" s="1" t="s">
        <v>74</v>
      </c>
      <c r="BO98" s="1" t="s">
        <v>1966</v>
      </c>
      <c r="BP98" s="1" t="s">
        <v>74</v>
      </c>
      <c r="BQ98" s="1" t="s">
        <v>74</v>
      </c>
      <c r="BR98" s="1" t="s">
        <v>102</v>
      </c>
      <c r="BS98" s="1" t="s">
        <v>1967</v>
      </c>
      <c r="BT98" s="1" t="str">
        <f>HYPERLINK("https%3A%2F%2Fwww.webofscience.com%2Fwos%2Fwoscc%2Ffull-record%2FWOS:000386195200008","View Full Record in Web of Science")</f>
        <v>View Full Record in Web of Science</v>
      </c>
    </row>
    <row r="99" spans="1:72" x14ac:dyDescent="0.2">
      <c r="A99" s="1" t="s">
        <v>72</v>
      </c>
      <c r="B99" s="1" t="s">
        <v>1968</v>
      </c>
      <c r="C99" s="1" t="s">
        <v>74</v>
      </c>
      <c r="D99" s="1" t="s">
        <v>74</v>
      </c>
      <c r="E99" s="1" t="s">
        <v>74</v>
      </c>
      <c r="F99" s="1" t="s">
        <v>1968</v>
      </c>
      <c r="G99" s="1" t="s">
        <v>74</v>
      </c>
      <c r="H99" s="1" t="s">
        <v>74</v>
      </c>
      <c r="I99" s="1" t="s">
        <v>1969</v>
      </c>
      <c r="J99" s="1" t="s">
        <v>129</v>
      </c>
      <c r="K99" s="1" t="s">
        <v>74</v>
      </c>
      <c r="L99" s="1" t="s">
        <v>74</v>
      </c>
      <c r="M99" s="1" t="s">
        <v>78</v>
      </c>
      <c r="N99" s="1" t="s">
        <v>79</v>
      </c>
      <c r="O99" s="1" t="s">
        <v>74</v>
      </c>
      <c r="P99" s="1" t="s">
        <v>74</v>
      </c>
      <c r="Q99" s="1" t="s">
        <v>74</v>
      </c>
      <c r="R99" s="1" t="s">
        <v>74</v>
      </c>
      <c r="S99" s="1" t="s">
        <v>74</v>
      </c>
      <c r="T99" s="1" t="s">
        <v>74</v>
      </c>
      <c r="U99" s="1" t="s">
        <v>1970</v>
      </c>
      <c r="V99" s="1" t="s">
        <v>1971</v>
      </c>
      <c r="W99" s="1" t="s">
        <v>1972</v>
      </c>
      <c r="X99" s="1" t="s">
        <v>1973</v>
      </c>
      <c r="Y99" s="1" t="s">
        <v>1974</v>
      </c>
      <c r="Z99" s="1" t="s">
        <v>74</v>
      </c>
      <c r="AA99" s="1" t="s">
        <v>74</v>
      </c>
      <c r="AB99" s="1" t="s">
        <v>1975</v>
      </c>
      <c r="AC99" s="1" t="s">
        <v>74</v>
      </c>
      <c r="AD99" s="1" t="s">
        <v>74</v>
      </c>
      <c r="AE99" s="1" t="s">
        <v>74</v>
      </c>
      <c r="AF99" s="1" t="s">
        <v>74</v>
      </c>
      <c r="AG99" s="1">
        <v>38</v>
      </c>
      <c r="AH99" s="1">
        <v>61</v>
      </c>
      <c r="AI99" s="1">
        <v>62</v>
      </c>
      <c r="AJ99" s="1">
        <v>0</v>
      </c>
      <c r="AK99" s="1">
        <v>24</v>
      </c>
      <c r="AL99" s="1" t="s">
        <v>139</v>
      </c>
      <c r="AM99" s="1" t="s">
        <v>140</v>
      </c>
      <c r="AN99" s="1" t="s">
        <v>141</v>
      </c>
      <c r="AO99" s="1" t="s">
        <v>142</v>
      </c>
      <c r="AP99" s="1" t="s">
        <v>74</v>
      </c>
      <c r="AQ99" s="1" t="s">
        <v>74</v>
      </c>
      <c r="AR99" s="1" t="s">
        <v>144</v>
      </c>
      <c r="AS99" s="1" t="s">
        <v>145</v>
      </c>
      <c r="AT99" s="1" t="s">
        <v>121</v>
      </c>
      <c r="AU99" s="1">
        <v>1998</v>
      </c>
      <c r="AV99" s="1">
        <v>30</v>
      </c>
      <c r="AW99" s="1">
        <v>12</v>
      </c>
      <c r="AX99" s="1" t="s">
        <v>74</v>
      </c>
      <c r="AY99" s="1" t="s">
        <v>74</v>
      </c>
      <c r="AZ99" s="1" t="s">
        <v>74</v>
      </c>
      <c r="BA99" s="1" t="s">
        <v>74</v>
      </c>
      <c r="BB99" s="1">
        <v>1517</v>
      </c>
      <c r="BC99" s="1">
        <v>1528</v>
      </c>
      <c r="BD99" s="1" t="s">
        <v>74</v>
      </c>
      <c r="BE99" s="1" t="s">
        <v>1976</v>
      </c>
      <c r="BF99" s="1" t="str">
        <f>HYPERLINK("http://dx.doi.org/10.1016/S0038-0717(97)00234-4","http://dx.doi.org/10.1016/S0038-0717(97)00234-4")</f>
        <v>http://dx.doi.org/10.1016/S0038-0717(97)00234-4</v>
      </c>
      <c r="BG99" s="1" t="s">
        <v>74</v>
      </c>
      <c r="BH99" s="1" t="s">
        <v>74</v>
      </c>
      <c r="BI99" s="1">
        <v>12</v>
      </c>
      <c r="BJ99" s="1" t="s">
        <v>149</v>
      </c>
      <c r="BK99" s="1" t="s">
        <v>99</v>
      </c>
      <c r="BL99" s="1" t="s">
        <v>150</v>
      </c>
      <c r="BM99" s="1" t="s">
        <v>1977</v>
      </c>
      <c r="BN99" s="1" t="s">
        <v>74</v>
      </c>
      <c r="BO99" s="1" t="s">
        <v>74</v>
      </c>
      <c r="BP99" s="1" t="s">
        <v>74</v>
      </c>
      <c r="BQ99" s="1" t="s">
        <v>74</v>
      </c>
      <c r="BR99" s="1" t="s">
        <v>102</v>
      </c>
      <c r="BS99" s="1" t="s">
        <v>1978</v>
      </c>
      <c r="BT99" s="1" t="str">
        <f>HYPERLINK("https%3A%2F%2Fwww.webofscience.com%2Fwos%2Fwoscc%2Ffull-record%2FWOS:000074907200005","View Full Record in Web of Science")</f>
        <v>View Full Record in Web of Science</v>
      </c>
    </row>
    <row r="100" spans="1:72" x14ac:dyDescent="0.2">
      <c r="A100" s="1" t="s">
        <v>72</v>
      </c>
      <c r="B100" s="1" t="s">
        <v>1979</v>
      </c>
      <c r="C100" s="1" t="s">
        <v>74</v>
      </c>
      <c r="D100" s="1" t="s">
        <v>74</v>
      </c>
      <c r="E100" s="1" t="s">
        <v>74</v>
      </c>
      <c r="F100" s="1" t="s">
        <v>1980</v>
      </c>
      <c r="G100" s="1" t="s">
        <v>74</v>
      </c>
      <c r="H100" s="1" t="s">
        <v>74</v>
      </c>
      <c r="I100" s="1" t="s">
        <v>1981</v>
      </c>
      <c r="J100" s="1" t="s">
        <v>1653</v>
      </c>
      <c r="K100" s="1" t="s">
        <v>74</v>
      </c>
      <c r="L100" s="1" t="s">
        <v>74</v>
      </c>
      <c r="M100" s="1" t="s">
        <v>78</v>
      </c>
      <c r="N100" s="1" t="s">
        <v>79</v>
      </c>
      <c r="O100" s="1" t="s">
        <v>74</v>
      </c>
      <c r="P100" s="1" t="s">
        <v>74</v>
      </c>
      <c r="Q100" s="1" t="s">
        <v>74</v>
      </c>
      <c r="R100" s="1" t="s">
        <v>74</v>
      </c>
      <c r="S100" s="1" t="s">
        <v>74</v>
      </c>
      <c r="T100" s="1" t="s">
        <v>1982</v>
      </c>
      <c r="U100" s="1" t="s">
        <v>1983</v>
      </c>
      <c r="V100" s="1" t="s">
        <v>1984</v>
      </c>
      <c r="W100" s="1" t="s">
        <v>1985</v>
      </c>
      <c r="X100" s="1" t="s">
        <v>1986</v>
      </c>
      <c r="Y100" s="1" t="s">
        <v>1987</v>
      </c>
      <c r="Z100" s="1" t="s">
        <v>1988</v>
      </c>
      <c r="AA100" s="1" t="s">
        <v>1989</v>
      </c>
      <c r="AB100" s="1" t="s">
        <v>1990</v>
      </c>
      <c r="AC100" s="1" t="s">
        <v>74</v>
      </c>
      <c r="AD100" s="1" t="s">
        <v>74</v>
      </c>
      <c r="AE100" s="1" t="s">
        <v>74</v>
      </c>
      <c r="AF100" s="1" t="s">
        <v>74</v>
      </c>
      <c r="AG100" s="1">
        <v>34</v>
      </c>
      <c r="AH100" s="1">
        <v>51</v>
      </c>
      <c r="AI100" s="1">
        <v>51</v>
      </c>
      <c r="AJ100" s="1">
        <v>2</v>
      </c>
      <c r="AK100" s="1">
        <v>53</v>
      </c>
      <c r="AL100" s="1" t="s">
        <v>952</v>
      </c>
      <c r="AM100" s="1" t="s">
        <v>140</v>
      </c>
      <c r="AN100" s="1" t="s">
        <v>953</v>
      </c>
      <c r="AO100" s="1" t="s">
        <v>1661</v>
      </c>
      <c r="AP100" s="1" t="s">
        <v>74</v>
      </c>
      <c r="AQ100" s="1" t="s">
        <v>74</v>
      </c>
      <c r="AR100" s="1" t="s">
        <v>1653</v>
      </c>
      <c r="AS100" s="1" t="s">
        <v>1663</v>
      </c>
      <c r="AT100" s="1" t="s">
        <v>243</v>
      </c>
      <c r="AU100" s="1">
        <v>2007</v>
      </c>
      <c r="AV100" s="1">
        <v>86</v>
      </c>
      <c r="AW100" s="1" t="s">
        <v>1991</v>
      </c>
      <c r="AX100" s="1" t="s">
        <v>74</v>
      </c>
      <c r="AY100" s="1" t="s">
        <v>74</v>
      </c>
      <c r="AZ100" s="1" t="s">
        <v>74</v>
      </c>
      <c r="BA100" s="1" t="s">
        <v>74</v>
      </c>
      <c r="BB100" s="1">
        <v>1966</v>
      </c>
      <c r="BC100" s="1">
        <v>1976</v>
      </c>
      <c r="BD100" s="1" t="s">
        <v>74</v>
      </c>
      <c r="BE100" s="1" t="s">
        <v>1992</v>
      </c>
      <c r="BF100" s="1" t="str">
        <f>HYPERLINK("http://dx.doi.org/10.1016/j.fuel.2006.12.025","http://dx.doi.org/10.1016/j.fuel.2006.12.025")</f>
        <v>http://dx.doi.org/10.1016/j.fuel.2006.12.025</v>
      </c>
      <c r="BG100" s="1" t="s">
        <v>74</v>
      </c>
      <c r="BH100" s="1" t="s">
        <v>74</v>
      </c>
      <c r="BI100" s="1">
        <v>11</v>
      </c>
      <c r="BJ100" s="1" t="s">
        <v>1666</v>
      </c>
      <c r="BK100" s="1" t="s">
        <v>99</v>
      </c>
      <c r="BL100" s="1" t="s">
        <v>1667</v>
      </c>
      <c r="BM100" s="1" t="s">
        <v>1993</v>
      </c>
      <c r="BN100" s="1" t="s">
        <v>74</v>
      </c>
      <c r="BO100" s="1" t="s">
        <v>74</v>
      </c>
      <c r="BP100" s="1" t="s">
        <v>74</v>
      </c>
      <c r="BQ100" s="1" t="s">
        <v>74</v>
      </c>
      <c r="BR100" s="1" t="s">
        <v>102</v>
      </c>
      <c r="BS100" s="1" t="s">
        <v>1994</v>
      </c>
      <c r="BT100" s="1" t="str">
        <f>HYPERLINK("https%3A%2F%2Fwww.webofscience.com%2Fwos%2Fwoscc%2Ffull-record%2FWOS:000248880600032","View Full Record in Web of Science")</f>
        <v>View Full Record in Web of Science</v>
      </c>
    </row>
    <row r="101" spans="1:72" x14ac:dyDescent="0.2">
      <c r="A101" s="1" t="s">
        <v>72</v>
      </c>
      <c r="B101" s="1" t="s">
        <v>1995</v>
      </c>
      <c r="C101" s="1" t="s">
        <v>74</v>
      </c>
      <c r="D101" s="1" t="s">
        <v>74</v>
      </c>
      <c r="E101" s="1" t="s">
        <v>74</v>
      </c>
      <c r="F101" s="1" t="s">
        <v>1996</v>
      </c>
      <c r="G101" s="1" t="s">
        <v>74</v>
      </c>
      <c r="H101" s="1" t="s">
        <v>74</v>
      </c>
      <c r="I101" s="1" t="s">
        <v>1997</v>
      </c>
      <c r="J101" s="1" t="s">
        <v>1998</v>
      </c>
      <c r="K101" s="1" t="s">
        <v>74</v>
      </c>
      <c r="L101" s="1" t="s">
        <v>74</v>
      </c>
      <c r="M101" s="1" t="s">
        <v>78</v>
      </c>
      <c r="N101" s="1" t="s">
        <v>79</v>
      </c>
      <c r="O101" s="1" t="s">
        <v>74</v>
      </c>
      <c r="P101" s="1" t="s">
        <v>74</v>
      </c>
      <c r="Q101" s="1" t="s">
        <v>74</v>
      </c>
      <c r="R101" s="1" t="s">
        <v>74</v>
      </c>
      <c r="S101" s="1" t="s">
        <v>74</v>
      </c>
      <c r="T101" s="1" t="s">
        <v>1999</v>
      </c>
      <c r="U101" s="1" t="s">
        <v>2000</v>
      </c>
      <c r="V101" s="1" t="s">
        <v>2001</v>
      </c>
      <c r="W101" s="1" t="s">
        <v>2002</v>
      </c>
      <c r="X101" s="1" t="s">
        <v>2003</v>
      </c>
      <c r="Y101" s="1" t="s">
        <v>2004</v>
      </c>
      <c r="Z101" s="1" t="s">
        <v>2005</v>
      </c>
      <c r="AA101" s="1" t="s">
        <v>2006</v>
      </c>
      <c r="AB101" s="1" t="s">
        <v>2007</v>
      </c>
      <c r="AC101" s="1" t="s">
        <v>74</v>
      </c>
      <c r="AD101" s="1" t="s">
        <v>74</v>
      </c>
      <c r="AE101" s="1" t="s">
        <v>74</v>
      </c>
      <c r="AF101" s="1" t="s">
        <v>74</v>
      </c>
      <c r="AG101" s="1">
        <v>44</v>
      </c>
      <c r="AH101" s="1">
        <v>1</v>
      </c>
      <c r="AI101" s="1">
        <v>1</v>
      </c>
      <c r="AJ101" s="1">
        <v>1</v>
      </c>
      <c r="AK101" s="1">
        <v>1</v>
      </c>
      <c r="AL101" s="1" t="s">
        <v>2008</v>
      </c>
      <c r="AM101" s="1" t="s">
        <v>2009</v>
      </c>
      <c r="AN101" s="1" t="s">
        <v>2010</v>
      </c>
      <c r="AO101" s="1" t="s">
        <v>2011</v>
      </c>
      <c r="AP101" s="1" t="s">
        <v>2012</v>
      </c>
      <c r="AQ101" s="1" t="s">
        <v>74</v>
      </c>
      <c r="AR101" s="1" t="s">
        <v>2013</v>
      </c>
      <c r="AS101" s="1" t="s">
        <v>2014</v>
      </c>
      <c r="AT101" s="1" t="s">
        <v>74</v>
      </c>
      <c r="AU101" s="1">
        <v>2023</v>
      </c>
      <c r="AV101" s="1">
        <v>38</v>
      </c>
      <c r="AW101" s="1">
        <v>4</v>
      </c>
      <c r="AX101" s="1" t="s">
        <v>74</v>
      </c>
      <c r="AY101" s="1" t="s">
        <v>74</v>
      </c>
      <c r="AZ101" s="1" t="s">
        <v>74</v>
      </c>
      <c r="BA101" s="1" t="s">
        <v>74</v>
      </c>
      <c r="BB101" s="1">
        <v>2055</v>
      </c>
      <c r="BC101" s="1">
        <v>2067</v>
      </c>
      <c r="BD101" s="1" t="s">
        <v>74</v>
      </c>
      <c r="BE101" s="1" t="s">
        <v>2015</v>
      </c>
      <c r="BF101" s="1" t="str">
        <f>HYPERLINK("http://dx.doi.org/10.17341/gazimmfd.981836","http://dx.doi.org/10.17341/gazimmfd.981836")</f>
        <v>http://dx.doi.org/10.17341/gazimmfd.981836</v>
      </c>
      <c r="BG101" s="1" t="s">
        <v>74</v>
      </c>
      <c r="BH101" s="1" t="s">
        <v>74</v>
      </c>
      <c r="BI101" s="1">
        <v>13</v>
      </c>
      <c r="BJ101" s="1" t="s">
        <v>2016</v>
      </c>
      <c r="BK101" s="1" t="s">
        <v>99</v>
      </c>
      <c r="BL101" s="1" t="s">
        <v>2017</v>
      </c>
      <c r="BM101" s="1" t="s">
        <v>2018</v>
      </c>
      <c r="BN101" s="1" t="s">
        <v>74</v>
      </c>
      <c r="BO101" s="1" t="s">
        <v>101</v>
      </c>
      <c r="BP101" s="1" t="s">
        <v>74</v>
      </c>
      <c r="BQ101" s="1" t="s">
        <v>74</v>
      </c>
      <c r="BR101" s="1" t="s">
        <v>102</v>
      </c>
      <c r="BS101" s="1" t="s">
        <v>2019</v>
      </c>
      <c r="BT101" s="1" t="str">
        <f>HYPERLINK("https%3A%2F%2Fwww.webofscience.com%2Fwos%2Fwoscc%2Ffull-record%2FWOS:000974876000006","View Full Record in Web of Science")</f>
        <v>View Full Record in Web of Science</v>
      </c>
    </row>
    <row r="102" spans="1:72" x14ac:dyDescent="0.2">
      <c r="A102" s="1" t="s">
        <v>72</v>
      </c>
      <c r="B102" s="1" t="s">
        <v>2020</v>
      </c>
      <c r="C102" s="1" t="s">
        <v>74</v>
      </c>
      <c r="D102" s="1" t="s">
        <v>74</v>
      </c>
      <c r="E102" s="1" t="s">
        <v>74</v>
      </c>
      <c r="F102" s="1" t="s">
        <v>2021</v>
      </c>
      <c r="G102" s="1" t="s">
        <v>74</v>
      </c>
      <c r="H102" s="1" t="s">
        <v>74</v>
      </c>
      <c r="I102" s="1" t="s">
        <v>2022</v>
      </c>
      <c r="J102" s="1" t="s">
        <v>2023</v>
      </c>
      <c r="K102" s="1" t="s">
        <v>74</v>
      </c>
      <c r="L102" s="1" t="s">
        <v>74</v>
      </c>
      <c r="M102" s="1" t="s">
        <v>78</v>
      </c>
      <c r="N102" s="1" t="s">
        <v>79</v>
      </c>
      <c r="O102" s="1" t="s">
        <v>74</v>
      </c>
      <c r="P102" s="1" t="s">
        <v>74</v>
      </c>
      <c r="Q102" s="1" t="s">
        <v>74</v>
      </c>
      <c r="R102" s="1" t="s">
        <v>74</v>
      </c>
      <c r="S102" s="1" t="s">
        <v>74</v>
      </c>
      <c r="T102" s="1" t="s">
        <v>2024</v>
      </c>
      <c r="U102" s="1" t="s">
        <v>74</v>
      </c>
      <c r="V102" s="1" t="s">
        <v>2025</v>
      </c>
      <c r="W102" s="1" t="s">
        <v>2026</v>
      </c>
      <c r="X102" s="1" t="s">
        <v>2027</v>
      </c>
      <c r="Y102" s="1" t="s">
        <v>2028</v>
      </c>
      <c r="Z102" s="1" t="s">
        <v>2029</v>
      </c>
      <c r="AA102" s="1" t="s">
        <v>2030</v>
      </c>
      <c r="AB102" s="1" t="s">
        <v>2031</v>
      </c>
      <c r="AC102" s="1" t="s">
        <v>2032</v>
      </c>
      <c r="AD102" s="1" t="s">
        <v>2033</v>
      </c>
      <c r="AE102" s="1" t="s">
        <v>2034</v>
      </c>
      <c r="AF102" s="1" t="s">
        <v>74</v>
      </c>
      <c r="AG102" s="1">
        <v>7</v>
      </c>
      <c r="AH102" s="1">
        <v>12</v>
      </c>
      <c r="AI102" s="1">
        <v>13</v>
      </c>
      <c r="AJ102" s="1">
        <v>1</v>
      </c>
      <c r="AK102" s="1">
        <v>20</v>
      </c>
      <c r="AL102" s="1" t="s">
        <v>236</v>
      </c>
      <c r="AM102" s="1" t="s">
        <v>237</v>
      </c>
      <c r="AN102" s="1" t="s">
        <v>238</v>
      </c>
      <c r="AO102" s="1" t="s">
        <v>2035</v>
      </c>
      <c r="AP102" s="1" t="s">
        <v>2036</v>
      </c>
      <c r="AQ102" s="1" t="s">
        <v>74</v>
      </c>
      <c r="AR102" s="1" t="s">
        <v>2023</v>
      </c>
      <c r="AS102" s="1" t="s">
        <v>2037</v>
      </c>
      <c r="AT102" s="1" t="s">
        <v>572</v>
      </c>
      <c r="AU102" s="1">
        <v>2009</v>
      </c>
      <c r="AV102" s="1">
        <v>16</v>
      </c>
      <c r="AW102" s="1">
        <v>6</v>
      </c>
      <c r="AX102" s="1" t="s">
        <v>74</v>
      </c>
      <c r="AY102" s="1" t="s">
        <v>74</v>
      </c>
      <c r="AZ102" s="1" t="s">
        <v>74</v>
      </c>
      <c r="BA102" s="1" t="s">
        <v>74</v>
      </c>
      <c r="BB102" s="1">
        <v>1159</v>
      </c>
      <c r="BC102" s="1">
        <v>1166</v>
      </c>
      <c r="BD102" s="1" t="s">
        <v>74</v>
      </c>
      <c r="BE102" s="1" t="s">
        <v>2038</v>
      </c>
      <c r="BF102" s="1" t="str">
        <f>HYPERLINK("http://dx.doi.org/10.1007/s10570-009-9304-2","http://dx.doi.org/10.1007/s10570-009-9304-2")</f>
        <v>http://dx.doi.org/10.1007/s10570-009-9304-2</v>
      </c>
      <c r="BG102" s="1" t="s">
        <v>74</v>
      </c>
      <c r="BH102" s="1" t="s">
        <v>74</v>
      </c>
      <c r="BI102" s="1">
        <v>8</v>
      </c>
      <c r="BJ102" s="1" t="s">
        <v>2039</v>
      </c>
      <c r="BK102" s="1" t="s">
        <v>99</v>
      </c>
      <c r="BL102" s="1" t="s">
        <v>2040</v>
      </c>
      <c r="BM102" s="1" t="s">
        <v>2041</v>
      </c>
      <c r="BN102" s="1" t="s">
        <v>74</v>
      </c>
      <c r="BO102" s="1" t="s">
        <v>74</v>
      </c>
      <c r="BP102" s="1" t="s">
        <v>74</v>
      </c>
      <c r="BQ102" s="1" t="s">
        <v>74</v>
      </c>
      <c r="BR102" s="1" t="s">
        <v>102</v>
      </c>
      <c r="BS102" s="1" t="s">
        <v>2042</v>
      </c>
      <c r="BT102" s="1" t="str">
        <f>HYPERLINK("https%3A%2F%2Fwww.webofscience.com%2Fwos%2Fwoscc%2Ffull-record%2FWOS:000272373600020","View Full Record in Web of Science")</f>
        <v>View Full Record in Web of Science</v>
      </c>
    </row>
    <row r="103" spans="1:72" x14ac:dyDescent="0.2">
      <c r="A103" s="1" t="s">
        <v>72</v>
      </c>
      <c r="B103" s="1" t="s">
        <v>2043</v>
      </c>
      <c r="C103" s="1" t="s">
        <v>74</v>
      </c>
      <c r="D103" s="1" t="s">
        <v>74</v>
      </c>
      <c r="E103" s="1" t="s">
        <v>74</v>
      </c>
      <c r="F103" s="1" t="s">
        <v>2044</v>
      </c>
      <c r="G103" s="1" t="s">
        <v>74</v>
      </c>
      <c r="H103" s="1" t="s">
        <v>74</v>
      </c>
      <c r="I103" s="1" t="s">
        <v>2045</v>
      </c>
      <c r="J103" s="1" t="s">
        <v>2046</v>
      </c>
      <c r="K103" s="1" t="s">
        <v>74</v>
      </c>
      <c r="L103" s="1" t="s">
        <v>74</v>
      </c>
      <c r="M103" s="1" t="s">
        <v>78</v>
      </c>
      <c r="N103" s="1" t="s">
        <v>79</v>
      </c>
      <c r="O103" s="1" t="s">
        <v>74</v>
      </c>
      <c r="P103" s="1" t="s">
        <v>74</v>
      </c>
      <c r="Q103" s="1" t="s">
        <v>74</v>
      </c>
      <c r="R103" s="1" t="s">
        <v>74</v>
      </c>
      <c r="S103" s="1" t="s">
        <v>74</v>
      </c>
      <c r="T103" s="1" t="s">
        <v>2047</v>
      </c>
      <c r="U103" s="1" t="s">
        <v>74</v>
      </c>
      <c r="V103" s="1" t="s">
        <v>2048</v>
      </c>
      <c r="W103" s="1" t="s">
        <v>2049</v>
      </c>
      <c r="X103" s="1" t="s">
        <v>2050</v>
      </c>
      <c r="Y103" s="1" t="s">
        <v>2051</v>
      </c>
      <c r="Z103" s="1" t="s">
        <v>2052</v>
      </c>
      <c r="AA103" s="1" t="s">
        <v>2053</v>
      </c>
      <c r="AB103" s="1" t="s">
        <v>2054</v>
      </c>
      <c r="AC103" s="1" t="s">
        <v>2055</v>
      </c>
      <c r="AD103" s="1" t="s">
        <v>2055</v>
      </c>
      <c r="AE103" s="1" t="s">
        <v>2056</v>
      </c>
      <c r="AF103" s="1" t="s">
        <v>74</v>
      </c>
      <c r="AG103" s="1">
        <v>57</v>
      </c>
      <c r="AH103" s="1">
        <v>31</v>
      </c>
      <c r="AI103" s="1">
        <v>31</v>
      </c>
      <c r="AJ103" s="1">
        <v>5</v>
      </c>
      <c r="AK103" s="1">
        <v>30</v>
      </c>
      <c r="AL103" s="1" t="s">
        <v>1431</v>
      </c>
      <c r="AM103" s="1" t="s">
        <v>1315</v>
      </c>
      <c r="AN103" s="1" t="s">
        <v>1432</v>
      </c>
      <c r="AO103" s="1" t="s">
        <v>2057</v>
      </c>
      <c r="AP103" s="1" t="s">
        <v>74</v>
      </c>
      <c r="AQ103" s="1" t="s">
        <v>74</v>
      </c>
      <c r="AR103" s="1" t="s">
        <v>2058</v>
      </c>
      <c r="AS103" s="1" t="s">
        <v>2059</v>
      </c>
      <c r="AT103" s="1" t="s">
        <v>2060</v>
      </c>
      <c r="AU103" s="1">
        <v>2021</v>
      </c>
      <c r="AV103" s="1">
        <v>9</v>
      </c>
      <c r="AW103" s="1">
        <v>4</v>
      </c>
      <c r="AX103" s="1" t="s">
        <v>74</v>
      </c>
      <c r="AY103" s="1" t="s">
        <v>74</v>
      </c>
      <c r="AZ103" s="1" t="s">
        <v>74</v>
      </c>
      <c r="BA103" s="1" t="s">
        <v>74</v>
      </c>
      <c r="BB103" s="1">
        <v>1692</v>
      </c>
      <c r="BC103" s="1">
        <v>1702</v>
      </c>
      <c r="BD103" s="1" t="s">
        <v>74</v>
      </c>
      <c r="BE103" s="1" t="s">
        <v>2061</v>
      </c>
      <c r="BF103" s="1" t="str">
        <f>HYPERLINK("http://dx.doi.org/10.1021/acssuschemeng.0c07580","http://dx.doi.org/10.1021/acssuschemeng.0c07580")</f>
        <v>http://dx.doi.org/10.1021/acssuschemeng.0c07580</v>
      </c>
      <c r="BG103" s="1" t="s">
        <v>74</v>
      </c>
      <c r="BH103" s="1" t="s">
        <v>534</v>
      </c>
      <c r="BI103" s="1">
        <v>11</v>
      </c>
      <c r="BJ103" s="1" t="s">
        <v>2062</v>
      </c>
      <c r="BK103" s="1" t="s">
        <v>99</v>
      </c>
      <c r="BL103" s="1" t="s">
        <v>2063</v>
      </c>
      <c r="BM103" s="1" t="s">
        <v>2064</v>
      </c>
      <c r="BN103" s="1" t="s">
        <v>74</v>
      </c>
      <c r="BO103" s="1" t="s">
        <v>2065</v>
      </c>
      <c r="BP103" s="1" t="s">
        <v>74</v>
      </c>
      <c r="BQ103" s="1" t="s">
        <v>74</v>
      </c>
      <c r="BR103" s="1" t="s">
        <v>102</v>
      </c>
      <c r="BS103" s="1" t="s">
        <v>2066</v>
      </c>
      <c r="BT103" s="1" t="str">
        <f>HYPERLINK("https%3A%2F%2Fwww.webofscience.com%2Fwos%2Fwoscc%2Ffull-record%2FWOS:000617925200026","View Full Record in Web of Science")</f>
        <v>View Full Record in Web of Science</v>
      </c>
    </row>
    <row r="104" spans="1:72" x14ac:dyDescent="0.2">
      <c r="A104" s="1" t="s">
        <v>72</v>
      </c>
      <c r="B104" s="1" t="s">
        <v>2067</v>
      </c>
      <c r="C104" s="1" t="s">
        <v>74</v>
      </c>
      <c r="D104" s="1" t="s">
        <v>74</v>
      </c>
      <c r="E104" s="1" t="s">
        <v>74</v>
      </c>
      <c r="F104" s="1" t="s">
        <v>2068</v>
      </c>
      <c r="G104" s="1" t="s">
        <v>74</v>
      </c>
      <c r="H104" s="1" t="s">
        <v>74</v>
      </c>
      <c r="I104" s="1" t="s">
        <v>2069</v>
      </c>
      <c r="J104" s="1" t="s">
        <v>2070</v>
      </c>
      <c r="K104" s="1" t="s">
        <v>74</v>
      </c>
      <c r="L104" s="1" t="s">
        <v>74</v>
      </c>
      <c r="M104" s="1" t="s">
        <v>78</v>
      </c>
      <c r="N104" s="1" t="s">
        <v>79</v>
      </c>
      <c r="O104" s="1" t="s">
        <v>74</v>
      </c>
      <c r="P104" s="1" t="s">
        <v>74</v>
      </c>
      <c r="Q104" s="1" t="s">
        <v>74</v>
      </c>
      <c r="R104" s="1" t="s">
        <v>74</v>
      </c>
      <c r="S104" s="1" t="s">
        <v>74</v>
      </c>
      <c r="T104" s="1" t="s">
        <v>2071</v>
      </c>
      <c r="U104" s="1" t="s">
        <v>2072</v>
      </c>
      <c r="V104" s="1" t="s">
        <v>2073</v>
      </c>
      <c r="W104" s="1" t="s">
        <v>2074</v>
      </c>
      <c r="X104" s="1" t="s">
        <v>2075</v>
      </c>
      <c r="Y104" s="1" t="s">
        <v>2076</v>
      </c>
      <c r="Z104" s="1" t="s">
        <v>2077</v>
      </c>
      <c r="AA104" s="1" t="s">
        <v>2078</v>
      </c>
      <c r="AB104" s="1" t="s">
        <v>2079</v>
      </c>
      <c r="AC104" s="1" t="s">
        <v>2080</v>
      </c>
      <c r="AD104" s="1" t="s">
        <v>2080</v>
      </c>
      <c r="AE104" s="1" t="s">
        <v>2081</v>
      </c>
      <c r="AF104" s="1" t="s">
        <v>74</v>
      </c>
      <c r="AG104" s="1">
        <v>48</v>
      </c>
      <c r="AH104" s="1">
        <v>18</v>
      </c>
      <c r="AI104" s="1">
        <v>18</v>
      </c>
      <c r="AJ104" s="1">
        <v>0</v>
      </c>
      <c r="AK104" s="1">
        <v>5</v>
      </c>
      <c r="AL104" s="1" t="s">
        <v>91</v>
      </c>
      <c r="AM104" s="1" t="s">
        <v>92</v>
      </c>
      <c r="AN104" s="1" t="s">
        <v>93</v>
      </c>
      <c r="AO104" s="1" t="s">
        <v>74</v>
      </c>
      <c r="AP104" s="1" t="s">
        <v>2082</v>
      </c>
      <c r="AQ104" s="1" t="s">
        <v>74</v>
      </c>
      <c r="AR104" s="1" t="s">
        <v>2070</v>
      </c>
      <c r="AS104" s="1" t="s">
        <v>2083</v>
      </c>
      <c r="AT104" s="1" t="s">
        <v>830</v>
      </c>
      <c r="AU104" s="1">
        <v>2018</v>
      </c>
      <c r="AV104" s="1">
        <v>23</v>
      </c>
      <c r="AW104" s="1">
        <v>5</v>
      </c>
      <c r="AX104" s="1" t="s">
        <v>74</v>
      </c>
      <c r="AY104" s="1" t="s">
        <v>74</v>
      </c>
      <c r="AZ104" s="1" t="s">
        <v>74</v>
      </c>
      <c r="BA104" s="1" t="s">
        <v>74</v>
      </c>
      <c r="BB104" s="1" t="s">
        <v>74</v>
      </c>
      <c r="BC104" s="1" t="s">
        <v>74</v>
      </c>
      <c r="BD104" s="1">
        <v>1031</v>
      </c>
      <c r="BE104" s="1" t="s">
        <v>2084</v>
      </c>
      <c r="BF104" s="1" t="str">
        <f>HYPERLINK("http://dx.doi.org/10.3390/molecules23051031","http://dx.doi.org/10.3390/molecules23051031")</f>
        <v>http://dx.doi.org/10.3390/molecules23051031</v>
      </c>
      <c r="BG104" s="1" t="s">
        <v>74</v>
      </c>
      <c r="BH104" s="1" t="s">
        <v>74</v>
      </c>
      <c r="BI104" s="1">
        <v>16</v>
      </c>
      <c r="BJ104" s="1" t="s">
        <v>2085</v>
      </c>
      <c r="BK104" s="1" t="s">
        <v>99</v>
      </c>
      <c r="BL104" s="1" t="s">
        <v>2086</v>
      </c>
      <c r="BM104" s="1" t="s">
        <v>2087</v>
      </c>
      <c r="BN104" s="1">
        <v>29702604</v>
      </c>
      <c r="BO104" s="1" t="s">
        <v>1687</v>
      </c>
      <c r="BP104" s="1" t="s">
        <v>74</v>
      </c>
      <c r="BQ104" s="1" t="s">
        <v>74</v>
      </c>
      <c r="BR104" s="1" t="s">
        <v>102</v>
      </c>
      <c r="BS104" s="1" t="s">
        <v>2088</v>
      </c>
      <c r="BT104" s="1" t="str">
        <f>HYPERLINK("https%3A%2F%2Fwww.webofscience.com%2Fwos%2Fwoscc%2Ffull-record%2FWOS:000435204000046","View Full Record in Web of Science")</f>
        <v>View Full Record in Web of Science</v>
      </c>
    </row>
    <row r="105" spans="1:72" x14ac:dyDescent="0.2">
      <c r="A105" s="1" t="s">
        <v>72</v>
      </c>
      <c r="B105" s="1" t="s">
        <v>2089</v>
      </c>
      <c r="C105" s="1" t="s">
        <v>74</v>
      </c>
      <c r="D105" s="1" t="s">
        <v>74</v>
      </c>
      <c r="E105" s="1" t="s">
        <v>74</v>
      </c>
      <c r="F105" s="1" t="s">
        <v>2090</v>
      </c>
      <c r="G105" s="1" t="s">
        <v>74</v>
      </c>
      <c r="H105" s="1" t="s">
        <v>74</v>
      </c>
      <c r="I105" s="1" t="s">
        <v>2091</v>
      </c>
      <c r="J105" s="1" t="s">
        <v>2092</v>
      </c>
      <c r="K105" s="1" t="s">
        <v>74</v>
      </c>
      <c r="L105" s="1" t="s">
        <v>74</v>
      </c>
      <c r="M105" s="1" t="s">
        <v>78</v>
      </c>
      <c r="N105" s="1" t="s">
        <v>79</v>
      </c>
      <c r="O105" s="1" t="s">
        <v>74</v>
      </c>
      <c r="P105" s="1" t="s">
        <v>74</v>
      </c>
      <c r="Q105" s="1" t="s">
        <v>74</v>
      </c>
      <c r="R105" s="1" t="s">
        <v>74</v>
      </c>
      <c r="S105" s="1" t="s">
        <v>74</v>
      </c>
      <c r="T105" s="1" t="s">
        <v>74</v>
      </c>
      <c r="U105" s="1" t="s">
        <v>2093</v>
      </c>
      <c r="V105" s="1" t="s">
        <v>2094</v>
      </c>
      <c r="W105" s="1" t="s">
        <v>2095</v>
      </c>
      <c r="X105" s="1" t="s">
        <v>2096</v>
      </c>
      <c r="Y105" s="1" t="s">
        <v>2097</v>
      </c>
      <c r="Z105" s="1" t="s">
        <v>2098</v>
      </c>
      <c r="AA105" s="1" t="s">
        <v>74</v>
      </c>
      <c r="AB105" s="1" t="s">
        <v>2099</v>
      </c>
      <c r="AC105" s="1" t="s">
        <v>2100</v>
      </c>
      <c r="AD105" s="1" t="s">
        <v>2101</v>
      </c>
      <c r="AE105" s="1" t="s">
        <v>2102</v>
      </c>
      <c r="AF105" s="1" t="s">
        <v>74</v>
      </c>
      <c r="AG105" s="1">
        <v>38</v>
      </c>
      <c r="AH105" s="1">
        <v>11</v>
      </c>
      <c r="AI105" s="1">
        <v>12</v>
      </c>
      <c r="AJ105" s="1">
        <v>1</v>
      </c>
      <c r="AK105" s="1">
        <v>29</v>
      </c>
      <c r="AL105" s="1" t="s">
        <v>2103</v>
      </c>
      <c r="AM105" s="1" t="s">
        <v>1291</v>
      </c>
      <c r="AN105" s="1" t="s">
        <v>2104</v>
      </c>
      <c r="AO105" s="1" t="s">
        <v>2105</v>
      </c>
      <c r="AP105" s="1" t="s">
        <v>74</v>
      </c>
      <c r="AQ105" s="1" t="s">
        <v>74</v>
      </c>
      <c r="AR105" s="1" t="s">
        <v>2106</v>
      </c>
      <c r="AS105" s="1" t="s">
        <v>2107</v>
      </c>
      <c r="AT105" s="1" t="s">
        <v>74</v>
      </c>
      <c r="AU105" s="1">
        <v>2013</v>
      </c>
      <c r="AV105" s="1">
        <v>63</v>
      </c>
      <c r="AW105" s="1" t="s">
        <v>288</v>
      </c>
      <c r="AX105" s="1" t="s">
        <v>74</v>
      </c>
      <c r="AY105" s="1" t="s">
        <v>74</v>
      </c>
      <c r="AZ105" s="1" t="s">
        <v>74</v>
      </c>
      <c r="BA105" s="1" t="s">
        <v>74</v>
      </c>
      <c r="BB105" s="1">
        <v>54</v>
      </c>
      <c r="BC105" s="1">
        <v>60</v>
      </c>
      <c r="BD105" s="1" t="s">
        <v>74</v>
      </c>
      <c r="BE105" s="1" t="s">
        <v>2108</v>
      </c>
      <c r="BF105" s="1" t="str">
        <f>HYPERLINK("http://dx.doi.org/10.13073/FPJ-D-12-00075","http://dx.doi.org/10.13073/FPJ-D-12-00075")</f>
        <v>http://dx.doi.org/10.13073/FPJ-D-12-00075</v>
      </c>
      <c r="BG105" s="1" t="s">
        <v>74</v>
      </c>
      <c r="BH105" s="1" t="s">
        <v>74</v>
      </c>
      <c r="BI105" s="1">
        <v>7</v>
      </c>
      <c r="BJ105" s="1" t="s">
        <v>779</v>
      </c>
      <c r="BK105" s="1" t="s">
        <v>99</v>
      </c>
      <c r="BL105" s="1" t="s">
        <v>780</v>
      </c>
      <c r="BM105" s="1" t="s">
        <v>2109</v>
      </c>
      <c r="BN105" s="1" t="s">
        <v>74</v>
      </c>
      <c r="BO105" s="1" t="s">
        <v>74</v>
      </c>
      <c r="BP105" s="1" t="s">
        <v>74</v>
      </c>
      <c r="BQ105" s="1" t="s">
        <v>74</v>
      </c>
      <c r="BR105" s="1" t="s">
        <v>102</v>
      </c>
      <c r="BS105" s="1" t="s">
        <v>2110</v>
      </c>
      <c r="BT105" s="1" t="str">
        <f>HYPERLINK("https%3A%2F%2Fwww.webofscience.com%2Fwos%2Fwoscc%2Ffull-record%2FWOS:000327283800008","View Full Record in Web of Science")</f>
        <v>View Full Record in Web of Science</v>
      </c>
    </row>
    <row r="106" spans="1:72" x14ac:dyDescent="0.2">
      <c r="A106" s="1" t="s">
        <v>72</v>
      </c>
      <c r="B106" s="1" t="s">
        <v>2111</v>
      </c>
      <c r="C106" s="1" t="s">
        <v>74</v>
      </c>
      <c r="D106" s="1" t="s">
        <v>74</v>
      </c>
      <c r="E106" s="1" t="s">
        <v>74</v>
      </c>
      <c r="F106" s="1" t="s">
        <v>2112</v>
      </c>
      <c r="G106" s="1" t="s">
        <v>74</v>
      </c>
      <c r="H106" s="1" t="s">
        <v>74</v>
      </c>
      <c r="I106" s="1" t="s">
        <v>2113</v>
      </c>
      <c r="J106" s="1" t="s">
        <v>1611</v>
      </c>
      <c r="K106" s="1" t="s">
        <v>74</v>
      </c>
      <c r="L106" s="1" t="s">
        <v>74</v>
      </c>
      <c r="M106" s="1" t="s">
        <v>78</v>
      </c>
      <c r="N106" s="1" t="s">
        <v>79</v>
      </c>
      <c r="O106" s="1" t="s">
        <v>74</v>
      </c>
      <c r="P106" s="1" t="s">
        <v>74</v>
      </c>
      <c r="Q106" s="1" t="s">
        <v>74</v>
      </c>
      <c r="R106" s="1" t="s">
        <v>74</v>
      </c>
      <c r="S106" s="1" t="s">
        <v>74</v>
      </c>
      <c r="T106" s="1" t="s">
        <v>2114</v>
      </c>
      <c r="U106" s="1" t="s">
        <v>2115</v>
      </c>
      <c r="V106" s="1" t="s">
        <v>2116</v>
      </c>
      <c r="W106" s="1" t="s">
        <v>2117</v>
      </c>
      <c r="X106" s="1" t="s">
        <v>2118</v>
      </c>
      <c r="Y106" s="1" t="s">
        <v>2119</v>
      </c>
      <c r="Z106" s="1" t="s">
        <v>2120</v>
      </c>
      <c r="AA106" s="1" t="s">
        <v>2121</v>
      </c>
      <c r="AB106" s="1" t="s">
        <v>2122</v>
      </c>
      <c r="AC106" s="1" t="s">
        <v>2123</v>
      </c>
      <c r="AD106" s="1" t="s">
        <v>2124</v>
      </c>
      <c r="AE106" s="1" t="s">
        <v>2125</v>
      </c>
      <c r="AF106" s="1" t="s">
        <v>74</v>
      </c>
      <c r="AG106" s="1">
        <v>56</v>
      </c>
      <c r="AH106" s="1">
        <v>5</v>
      </c>
      <c r="AI106" s="1">
        <v>5</v>
      </c>
      <c r="AJ106" s="1">
        <v>10</v>
      </c>
      <c r="AK106" s="1">
        <v>39</v>
      </c>
      <c r="AL106" s="1" t="s">
        <v>926</v>
      </c>
      <c r="AM106" s="1" t="s">
        <v>927</v>
      </c>
      <c r="AN106" s="1" t="s">
        <v>928</v>
      </c>
      <c r="AO106" s="1" t="s">
        <v>1620</v>
      </c>
      <c r="AP106" s="1" t="s">
        <v>1621</v>
      </c>
      <c r="AQ106" s="1" t="s">
        <v>74</v>
      </c>
      <c r="AR106" s="1" t="s">
        <v>1622</v>
      </c>
      <c r="AS106" s="1" t="s">
        <v>1623</v>
      </c>
      <c r="AT106" s="1" t="s">
        <v>243</v>
      </c>
      <c r="AU106" s="1">
        <v>2022</v>
      </c>
      <c r="AV106" s="1">
        <v>29</v>
      </c>
      <c r="AW106" s="1">
        <v>40</v>
      </c>
      <c r="AX106" s="1" t="s">
        <v>74</v>
      </c>
      <c r="AY106" s="1" t="s">
        <v>74</v>
      </c>
      <c r="AZ106" s="1" t="s">
        <v>74</v>
      </c>
      <c r="BA106" s="1" t="s">
        <v>74</v>
      </c>
      <c r="BB106" s="1">
        <v>60631</v>
      </c>
      <c r="BC106" s="1">
        <v>60640</v>
      </c>
      <c r="BD106" s="1" t="s">
        <v>74</v>
      </c>
      <c r="BE106" s="1" t="s">
        <v>2126</v>
      </c>
      <c r="BF106" s="1" t="str">
        <f>HYPERLINK("http://dx.doi.org/10.1007/s11356-022-20060-0","http://dx.doi.org/10.1007/s11356-022-20060-0")</f>
        <v>http://dx.doi.org/10.1007/s11356-022-20060-0</v>
      </c>
      <c r="BG106" s="1" t="s">
        <v>74</v>
      </c>
      <c r="BH106" s="1" t="s">
        <v>2127</v>
      </c>
      <c r="BI106" s="1">
        <v>10</v>
      </c>
      <c r="BJ106" s="1" t="s">
        <v>360</v>
      </c>
      <c r="BK106" s="1" t="s">
        <v>99</v>
      </c>
      <c r="BL106" s="1" t="s">
        <v>337</v>
      </c>
      <c r="BM106" s="1" t="s">
        <v>2128</v>
      </c>
      <c r="BN106" s="1">
        <v>35426561</v>
      </c>
      <c r="BO106" s="1" t="s">
        <v>74</v>
      </c>
      <c r="BP106" s="1" t="s">
        <v>74</v>
      </c>
      <c r="BQ106" s="1" t="s">
        <v>74</v>
      </c>
      <c r="BR106" s="1" t="s">
        <v>102</v>
      </c>
      <c r="BS106" s="1" t="s">
        <v>2129</v>
      </c>
      <c r="BT106" s="1" t="str">
        <f>HYPERLINK("https%3A%2F%2Fwww.webofscience.com%2Fwos%2Fwoscc%2Ffull-record%2FWOS:000782721100003","View Full Record in Web of Science")</f>
        <v>View Full Record in Web of Science</v>
      </c>
    </row>
    <row r="107" spans="1:72" x14ac:dyDescent="0.2">
      <c r="A107" s="1" t="s">
        <v>72</v>
      </c>
      <c r="B107" s="1" t="s">
        <v>2130</v>
      </c>
      <c r="C107" s="1" t="s">
        <v>74</v>
      </c>
      <c r="D107" s="1" t="s">
        <v>74</v>
      </c>
      <c r="E107" s="1" t="s">
        <v>74</v>
      </c>
      <c r="F107" s="1" t="s">
        <v>2131</v>
      </c>
      <c r="G107" s="1" t="s">
        <v>74</v>
      </c>
      <c r="H107" s="1" t="s">
        <v>74</v>
      </c>
      <c r="I107" s="1" t="s">
        <v>2132</v>
      </c>
      <c r="J107" s="1" t="s">
        <v>838</v>
      </c>
      <c r="K107" s="1" t="s">
        <v>74</v>
      </c>
      <c r="L107" s="1" t="s">
        <v>74</v>
      </c>
      <c r="M107" s="1" t="s">
        <v>78</v>
      </c>
      <c r="N107" s="1" t="s">
        <v>79</v>
      </c>
      <c r="O107" s="1" t="s">
        <v>74</v>
      </c>
      <c r="P107" s="1" t="s">
        <v>74</v>
      </c>
      <c r="Q107" s="1" t="s">
        <v>74</v>
      </c>
      <c r="R107" s="1" t="s">
        <v>74</v>
      </c>
      <c r="S107" s="1" t="s">
        <v>74</v>
      </c>
      <c r="T107" s="1" t="s">
        <v>2133</v>
      </c>
      <c r="U107" s="1" t="s">
        <v>2134</v>
      </c>
      <c r="V107" s="1" t="s">
        <v>2135</v>
      </c>
      <c r="W107" s="1" t="s">
        <v>2136</v>
      </c>
      <c r="X107" s="1" t="s">
        <v>2137</v>
      </c>
      <c r="Y107" s="1" t="s">
        <v>2138</v>
      </c>
      <c r="Z107" s="1" t="s">
        <v>2139</v>
      </c>
      <c r="AA107" s="1" t="s">
        <v>74</v>
      </c>
      <c r="AB107" s="1" t="s">
        <v>2140</v>
      </c>
      <c r="AC107" s="1" t="s">
        <v>2141</v>
      </c>
      <c r="AD107" s="1" t="s">
        <v>2142</v>
      </c>
      <c r="AE107" s="1" t="s">
        <v>2143</v>
      </c>
      <c r="AF107" s="1" t="s">
        <v>74</v>
      </c>
      <c r="AG107" s="1">
        <v>48</v>
      </c>
      <c r="AH107" s="1">
        <v>67</v>
      </c>
      <c r="AI107" s="1">
        <v>71</v>
      </c>
      <c r="AJ107" s="1">
        <v>4</v>
      </c>
      <c r="AK107" s="1">
        <v>131</v>
      </c>
      <c r="AL107" s="1" t="s">
        <v>309</v>
      </c>
      <c r="AM107" s="1" t="s">
        <v>310</v>
      </c>
      <c r="AN107" s="1" t="s">
        <v>311</v>
      </c>
      <c r="AO107" s="1" t="s">
        <v>844</v>
      </c>
      <c r="AP107" s="1" t="s">
        <v>845</v>
      </c>
      <c r="AQ107" s="1" t="s">
        <v>74</v>
      </c>
      <c r="AR107" s="1" t="s">
        <v>846</v>
      </c>
      <c r="AS107" s="1" t="s">
        <v>847</v>
      </c>
      <c r="AT107" s="1" t="s">
        <v>96</v>
      </c>
      <c r="AU107" s="1">
        <v>2016</v>
      </c>
      <c r="AV107" s="1">
        <v>107</v>
      </c>
      <c r="AW107" s="1" t="s">
        <v>74</v>
      </c>
      <c r="AX107" s="1" t="s">
        <v>74</v>
      </c>
      <c r="AY107" s="1" t="s">
        <v>74</v>
      </c>
      <c r="AZ107" s="1" t="s">
        <v>74</v>
      </c>
      <c r="BA107" s="1" t="s">
        <v>74</v>
      </c>
      <c r="BB107" s="1">
        <v>13</v>
      </c>
      <c r="BC107" s="1">
        <v>23</v>
      </c>
      <c r="BD107" s="1" t="s">
        <v>74</v>
      </c>
      <c r="BE107" s="1" t="s">
        <v>2144</v>
      </c>
      <c r="BF107" s="1" t="str">
        <f>HYPERLINK("http://dx.doi.org/10.1016/j.apsoil.2016.05.004","http://dx.doi.org/10.1016/j.apsoil.2016.05.004")</f>
        <v>http://dx.doi.org/10.1016/j.apsoil.2016.05.004</v>
      </c>
      <c r="BG107" s="1" t="s">
        <v>74</v>
      </c>
      <c r="BH107" s="1" t="s">
        <v>74</v>
      </c>
      <c r="BI107" s="1">
        <v>11</v>
      </c>
      <c r="BJ107" s="1" t="s">
        <v>149</v>
      </c>
      <c r="BK107" s="1" t="s">
        <v>99</v>
      </c>
      <c r="BL107" s="1" t="s">
        <v>150</v>
      </c>
      <c r="BM107" s="1" t="s">
        <v>2145</v>
      </c>
      <c r="BN107" s="1" t="s">
        <v>74</v>
      </c>
      <c r="BO107" s="1" t="s">
        <v>74</v>
      </c>
      <c r="BP107" s="1" t="s">
        <v>74</v>
      </c>
      <c r="BQ107" s="1" t="s">
        <v>74</v>
      </c>
      <c r="BR107" s="1" t="s">
        <v>102</v>
      </c>
      <c r="BS107" s="1" t="s">
        <v>2146</v>
      </c>
      <c r="BT107" s="1" t="str">
        <f>HYPERLINK("https%3A%2F%2Fwww.webofscience.com%2Fwos%2Fwoscc%2Ffull-record%2FWOS:000384860400002","View Full Record in Web of Science")</f>
        <v>View Full Record in Web of Science</v>
      </c>
    </row>
    <row r="108" spans="1:72" x14ac:dyDescent="0.2">
      <c r="A108" s="1" t="s">
        <v>72</v>
      </c>
      <c r="B108" s="1" t="s">
        <v>2147</v>
      </c>
      <c r="C108" s="1" t="s">
        <v>74</v>
      </c>
      <c r="D108" s="1" t="s">
        <v>74</v>
      </c>
      <c r="E108" s="1" t="s">
        <v>74</v>
      </c>
      <c r="F108" s="1" t="s">
        <v>2147</v>
      </c>
      <c r="G108" s="1" t="s">
        <v>74</v>
      </c>
      <c r="H108" s="1" t="s">
        <v>74</v>
      </c>
      <c r="I108" s="1" t="s">
        <v>2148</v>
      </c>
      <c r="J108" s="1" t="s">
        <v>2149</v>
      </c>
      <c r="K108" s="1" t="s">
        <v>74</v>
      </c>
      <c r="L108" s="1" t="s">
        <v>74</v>
      </c>
      <c r="M108" s="1" t="s">
        <v>78</v>
      </c>
      <c r="N108" s="1" t="s">
        <v>79</v>
      </c>
      <c r="O108" s="1" t="s">
        <v>74</v>
      </c>
      <c r="P108" s="1" t="s">
        <v>74</v>
      </c>
      <c r="Q108" s="1" t="s">
        <v>74</v>
      </c>
      <c r="R108" s="1" t="s">
        <v>74</v>
      </c>
      <c r="S108" s="1" t="s">
        <v>74</v>
      </c>
      <c r="T108" s="1" t="s">
        <v>74</v>
      </c>
      <c r="U108" s="1" t="s">
        <v>2150</v>
      </c>
      <c r="V108" s="1" t="s">
        <v>2151</v>
      </c>
      <c r="W108" s="1" t="s">
        <v>2152</v>
      </c>
      <c r="X108" s="1" t="s">
        <v>2153</v>
      </c>
      <c r="Y108" s="1" t="s">
        <v>74</v>
      </c>
      <c r="Z108" s="1" t="s">
        <v>74</v>
      </c>
      <c r="AA108" s="1" t="s">
        <v>74</v>
      </c>
      <c r="AB108" s="1" t="s">
        <v>74</v>
      </c>
      <c r="AC108" s="1" t="s">
        <v>74</v>
      </c>
      <c r="AD108" s="1" t="s">
        <v>74</v>
      </c>
      <c r="AE108" s="1" t="s">
        <v>74</v>
      </c>
      <c r="AF108" s="1" t="s">
        <v>74</v>
      </c>
      <c r="AG108" s="1">
        <v>32</v>
      </c>
      <c r="AH108" s="1">
        <v>54</v>
      </c>
      <c r="AI108" s="1">
        <v>59</v>
      </c>
      <c r="AJ108" s="1">
        <v>0</v>
      </c>
      <c r="AK108" s="1">
        <v>9</v>
      </c>
      <c r="AL108" s="1" t="s">
        <v>236</v>
      </c>
      <c r="AM108" s="1" t="s">
        <v>330</v>
      </c>
      <c r="AN108" s="1" t="s">
        <v>331</v>
      </c>
      <c r="AO108" s="1" t="s">
        <v>2154</v>
      </c>
      <c r="AP108" s="1" t="s">
        <v>2155</v>
      </c>
      <c r="AQ108" s="1" t="s">
        <v>74</v>
      </c>
      <c r="AR108" s="1" t="s">
        <v>2156</v>
      </c>
      <c r="AS108" s="1" t="s">
        <v>2157</v>
      </c>
      <c r="AT108" s="1" t="s">
        <v>190</v>
      </c>
      <c r="AU108" s="1">
        <v>1997</v>
      </c>
      <c r="AV108" s="1">
        <v>47</v>
      </c>
      <c r="AW108" s="1">
        <v>2</v>
      </c>
      <c r="AX108" s="1" t="s">
        <v>74</v>
      </c>
      <c r="AY108" s="1" t="s">
        <v>74</v>
      </c>
      <c r="AZ108" s="1" t="s">
        <v>74</v>
      </c>
      <c r="BA108" s="1" t="s">
        <v>74</v>
      </c>
      <c r="BB108" s="1">
        <v>95</v>
      </c>
      <c r="BC108" s="1">
        <v>101</v>
      </c>
      <c r="BD108" s="1" t="s">
        <v>74</v>
      </c>
      <c r="BE108" s="1" t="s">
        <v>2158</v>
      </c>
      <c r="BF108" s="1" t="str">
        <f>HYPERLINK("http://dx.doi.org/10.1007/s002530050895","http://dx.doi.org/10.1007/s002530050895")</f>
        <v>http://dx.doi.org/10.1007/s002530050895</v>
      </c>
      <c r="BG108" s="1" t="s">
        <v>74</v>
      </c>
      <c r="BH108" s="1" t="s">
        <v>74</v>
      </c>
      <c r="BI108" s="1">
        <v>7</v>
      </c>
      <c r="BJ108" s="1" t="s">
        <v>1522</v>
      </c>
      <c r="BK108" s="1" t="s">
        <v>99</v>
      </c>
      <c r="BL108" s="1" t="s">
        <v>1522</v>
      </c>
      <c r="BM108" s="1" t="s">
        <v>2159</v>
      </c>
      <c r="BN108" s="1" t="s">
        <v>74</v>
      </c>
      <c r="BO108" s="1" t="s">
        <v>74</v>
      </c>
      <c r="BP108" s="1" t="s">
        <v>74</v>
      </c>
      <c r="BQ108" s="1" t="s">
        <v>74</v>
      </c>
      <c r="BR108" s="1" t="s">
        <v>102</v>
      </c>
      <c r="BS108" s="1" t="s">
        <v>2160</v>
      </c>
      <c r="BT108" s="1" t="str">
        <f>HYPERLINK("https%3A%2F%2Fwww.webofscience.com%2Fwos%2Fwoscc%2Ffull-record%2FWOS:A1997WL87600001","View Full Record in Web of Science")</f>
        <v>View Full Record in Web of Science</v>
      </c>
    </row>
    <row r="109" spans="1:72" x14ac:dyDescent="0.2">
      <c r="A109" s="1" t="s">
        <v>72</v>
      </c>
      <c r="B109" s="1" t="s">
        <v>2161</v>
      </c>
      <c r="C109" s="1" t="s">
        <v>74</v>
      </c>
      <c r="D109" s="1" t="s">
        <v>74</v>
      </c>
      <c r="E109" s="1" t="s">
        <v>74</v>
      </c>
      <c r="F109" s="1" t="s">
        <v>2162</v>
      </c>
      <c r="G109" s="1" t="s">
        <v>74</v>
      </c>
      <c r="H109" s="1" t="s">
        <v>74</v>
      </c>
      <c r="I109" s="1" t="s">
        <v>2163</v>
      </c>
      <c r="J109" s="1" t="s">
        <v>765</v>
      </c>
      <c r="K109" s="1" t="s">
        <v>74</v>
      </c>
      <c r="L109" s="1" t="s">
        <v>74</v>
      </c>
      <c r="M109" s="1" t="s">
        <v>78</v>
      </c>
      <c r="N109" s="1" t="s">
        <v>79</v>
      </c>
      <c r="O109" s="1" t="s">
        <v>74</v>
      </c>
      <c r="P109" s="1" t="s">
        <v>74</v>
      </c>
      <c r="Q109" s="1" t="s">
        <v>74</v>
      </c>
      <c r="R109" s="1" t="s">
        <v>74</v>
      </c>
      <c r="S109" s="1" t="s">
        <v>74</v>
      </c>
      <c r="T109" s="1" t="s">
        <v>2164</v>
      </c>
      <c r="U109" s="1" t="s">
        <v>2165</v>
      </c>
      <c r="V109" s="1" t="s">
        <v>2166</v>
      </c>
      <c r="W109" s="1" t="s">
        <v>2167</v>
      </c>
      <c r="X109" s="1" t="s">
        <v>2168</v>
      </c>
      <c r="Y109" s="1" t="s">
        <v>2169</v>
      </c>
      <c r="Z109" s="1" t="s">
        <v>2170</v>
      </c>
      <c r="AA109" s="1" t="s">
        <v>74</v>
      </c>
      <c r="AB109" s="1" t="s">
        <v>74</v>
      </c>
      <c r="AC109" s="1" t="s">
        <v>74</v>
      </c>
      <c r="AD109" s="1" t="s">
        <v>74</v>
      </c>
      <c r="AE109" s="1" t="s">
        <v>74</v>
      </c>
      <c r="AF109" s="1" t="s">
        <v>74</v>
      </c>
      <c r="AG109" s="1">
        <v>14</v>
      </c>
      <c r="AH109" s="1">
        <v>9</v>
      </c>
      <c r="AI109" s="1">
        <v>9</v>
      </c>
      <c r="AJ109" s="1">
        <v>1</v>
      </c>
      <c r="AK109" s="1">
        <v>12</v>
      </c>
      <c r="AL109" s="1" t="s">
        <v>773</v>
      </c>
      <c r="AM109" s="1" t="s">
        <v>549</v>
      </c>
      <c r="AN109" s="1" t="s">
        <v>774</v>
      </c>
      <c r="AO109" s="1" t="s">
        <v>775</v>
      </c>
      <c r="AP109" s="1" t="s">
        <v>776</v>
      </c>
      <c r="AQ109" s="1" t="s">
        <v>74</v>
      </c>
      <c r="AR109" s="1" t="s">
        <v>765</v>
      </c>
      <c r="AS109" s="1" t="s">
        <v>777</v>
      </c>
      <c r="AT109" s="1" t="s">
        <v>74</v>
      </c>
      <c r="AU109" s="1">
        <v>2007</v>
      </c>
      <c r="AV109" s="1">
        <v>61</v>
      </c>
      <c r="AW109" s="1">
        <v>3</v>
      </c>
      <c r="AX109" s="1" t="s">
        <v>74</v>
      </c>
      <c r="AY109" s="1" t="s">
        <v>74</v>
      </c>
      <c r="AZ109" s="1" t="s">
        <v>74</v>
      </c>
      <c r="BA109" s="1" t="s">
        <v>74</v>
      </c>
      <c r="BB109" s="1">
        <v>242</v>
      </c>
      <c r="BC109" s="1">
        <v>246</v>
      </c>
      <c r="BD109" s="1" t="s">
        <v>74</v>
      </c>
      <c r="BE109" s="1" t="s">
        <v>2171</v>
      </c>
      <c r="BF109" s="1" t="str">
        <f>HYPERLINK("http://dx.doi.org/10.1515/HF.2007.039","http://dx.doi.org/10.1515/HF.2007.039")</f>
        <v>http://dx.doi.org/10.1515/HF.2007.039</v>
      </c>
      <c r="BG109" s="1" t="s">
        <v>74</v>
      </c>
      <c r="BH109" s="1" t="s">
        <v>74</v>
      </c>
      <c r="BI109" s="1">
        <v>5</v>
      </c>
      <c r="BJ109" s="1" t="s">
        <v>779</v>
      </c>
      <c r="BK109" s="1" t="s">
        <v>99</v>
      </c>
      <c r="BL109" s="1" t="s">
        <v>780</v>
      </c>
      <c r="BM109" s="1" t="s">
        <v>2172</v>
      </c>
      <c r="BN109" s="1" t="s">
        <v>74</v>
      </c>
      <c r="BO109" s="1" t="s">
        <v>74</v>
      </c>
      <c r="BP109" s="1" t="s">
        <v>74</v>
      </c>
      <c r="BQ109" s="1" t="s">
        <v>74</v>
      </c>
      <c r="BR109" s="1" t="s">
        <v>102</v>
      </c>
      <c r="BS109" s="1" t="s">
        <v>2173</v>
      </c>
      <c r="BT109" s="1" t="str">
        <f>HYPERLINK("https%3A%2F%2Fwww.webofscience.com%2Fwos%2Fwoscc%2Ffull-record%2FWOS:000247006400004","View Full Record in Web of Science")</f>
        <v>View Full Record in Web of Science</v>
      </c>
    </row>
    <row r="110" spans="1:72" x14ac:dyDescent="0.2">
      <c r="A110" s="1" t="s">
        <v>72</v>
      </c>
      <c r="B110" s="1" t="s">
        <v>2174</v>
      </c>
      <c r="C110" s="1" t="s">
        <v>74</v>
      </c>
      <c r="D110" s="1" t="s">
        <v>74</v>
      </c>
      <c r="E110" s="1" t="s">
        <v>74</v>
      </c>
      <c r="F110" s="1" t="s">
        <v>2174</v>
      </c>
      <c r="G110" s="1" t="s">
        <v>74</v>
      </c>
      <c r="H110" s="1" t="s">
        <v>74</v>
      </c>
      <c r="I110" s="1" t="s">
        <v>2175</v>
      </c>
      <c r="J110" s="1" t="s">
        <v>813</v>
      </c>
      <c r="K110" s="1" t="s">
        <v>74</v>
      </c>
      <c r="L110" s="1" t="s">
        <v>74</v>
      </c>
      <c r="M110" s="1" t="s">
        <v>78</v>
      </c>
      <c r="N110" s="1" t="s">
        <v>79</v>
      </c>
      <c r="O110" s="1" t="s">
        <v>74</v>
      </c>
      <c r="P110" s="1" t="s">
        <v>74</v>
      </c>
      <c r="Q110" s="1" t="s">
        <v>74</v>
      </c>
      <c r="R110" s="1" t="s">
        <v>74</v>
      </c>
      <c r="S110" s="1" t="s">
        <v>74</v>
      </c>
      <c r="T110" s="1" t="s">
        <v>74</v>
      </c>
      <c r="U110" s="1" t="s">
        <v>2176</v>
      </c>
      <c r="V110" s="1" t="s">
        <v>2177</v>
      </c>
      <c r="W110" s="1" t="s">
        <v>2178</v>
      </c>
      <c r="X110" s="1" t="s">
        <v>2179</v>
      </c>
      <c r="Y110" s="1" t="s">
        <v>2180</v>
      </c>
      <c r="Z110" s="1" t="s">
        <v>74</v>
      </c>
      <c r="AA110" s="1" t="s">
        <v>2181</v>
      </c>
      <c r="AB110" s="1" t="s">
        <v>2182</v>
      </c>
      <c r="AC110" s="1" t="s">
        <v>74</v>
      </c>
      <c r="AD110" s="1" t="s">
        <v>74</v>
      </c>
      <c r="AE110" s="1" t="s">
        <v>74</v>
      </c>
      <c r="AF110" s="1" t="s">
        <v>74</v>
      </c>
      <c r="AG110" s="1">
        <v>41</v>
      </c>
      <c r="AH110" s="1">
        <v>87</v>
      </c>
      <c r="AI110" s="1">
        <v>93</v>
      </c>
      <c r="AJ110" s="1">
        <v>2</v>
      </c>
      <c r="AK110" s="1">
        <v>64</v>
      </c>
      <c r="AL110" s="1" t="s">
        <v>139</v>
      </c>
      <c r="AM110" s="1" t="s">
        <v>140</v>
      </c>
      <c r="AN110" s="1" t="s">
        <v>141</v>
      </c>
      <c r="AO110" s="1" t="s">
        <v>826</v>
      </c>
      <c r="AP110" s="1" t="s">
        <v>74</v>
      </c>
      <c r="AQ110" s="1" t="s">
        <v>74</v>
      </c>
      <c r="AR110" s="1" t="s">
        <v>828</v>
      </c>
      <c r="AS110" s="1" t="s">
        <v>829</v>
      </c>
      <c r="AT110" s="1" t="s">
        <v>74</v>
      </c>
      <c r="AU110" s="1">
        <v>2003</v>
      </c>
      <c r="AV110" s="1">
        <v>34</v>
      </c>
      <c r="AW110" s="1">
        <v>11</v>
      </c>
      <c r="AX110" s="1" t="s">
        <v>74</v>
      </c>
      <c r="AY110" s="1" t="s">
        <v>74</v>
      </c>
      <c r="AZ110" s="1" t="s">
        <v>74</v>
      </c>
      <c r="BA110" s="1" t="s">
        <v>74</v>
      </c>
      <c r="BB110" s="1">
        <v>1569</v>
      </c>
      <c r="BC110" s="1">
        <v>1579</v>
      </c>
      <c r="BD110" s="1" t="s">
        <v>74</v>
      </c>
      <c r="BE110" s="1" t="s">
        <v>2183</v>
      </c>
      <c r="BF110" s="1" t="str">
        <f>HYPERLINK("http://dx.doi.org/10.1016/S0146-6380(03)00120-7","http://dx.doi.org/10.1016/S0146-6380(03)00120-7")</f>
        <v>http://dx.doi.org/10.1016/S0146-6380(03)00120-7</v>
      </c>
      <c r="BG110" s="1" t="s">
        <v>74</v>
      </c>
      <c r="BH110" s="1" t="s">
        <v>74</v>
      </c>
      <c r="BI110" s="1">
        <v>11</v>
      </c>
      <c r="BJ110" s="1" t="s">
        <v>832</v>
      </c>
      <c r="BK110" s="1" t="s">
        <v>99</v>
      </c>
      <c r="BL110" s="1" t="s">
        <v>832</v>
      </c>
      <c r="BM110" s="1" t="s">
        <v>2184</v>
      </c>
      <c r="BN110" s="1" t="s">
        <v>74</v>
      </c>
      <c r="BO110" s="1" t="s">
        <v>74</v>
      </c>
      <c r="BP110" s="1" t="s">
        <v>74</v>
      </c>
      <c r="BQ110" s="1" t="s">
        <v>74</v>
      </c>
      <c r="BR110" s="1" t="s">
        <v>102</v>
      </c>
      <c r="BS110" s="1" t="s">
        <v>2185</v>
      </c>
      <c r="BT110" s="1" t="str">
        <f>HYPERLINK("https%3A%2F%2Fwww.webofscience.com%2Fwos%2Fwoscc%2Ffull-record%2FWOS:000186353300008","View Full Record in Web of Science")</f>
        <v>View Full Record in Web of Science</v>
      </c>
    </row>
    <row r="111" spans="1:72" x14ac:dyDescent="0.2">
      <c r="A111" s="1" t="s">
        <v>72</v>
      </c>
      <c r="B111" s="1" t="s">
        <v>2186</v>
      </c>
      <c r="C111" s="1" t="s">
        <v>74</v>
      </c>
      <c r="D111" s="1" t="s">
        <v>74</v>
      </c>
      <c r="E111" s="1" t="s">
        <v>74</v>
      </c>
      <c r="F111" s="1" t="s">
        <v>2186</v>
      </c>
      <c r="G111" s="1" t="s">
        <v>74</v>
      </c>
      <c r="H111" s="1" t="s">
        <v>74</v>
      </c>
      <c r="I111" s="1" t="s">
        <v>2187</v>
      </c>
      <c r="J111" s="1" t="s">
        <v>994</v>
      </c>
      <c r="K111" s="1" t="s">
        <v>74</v>
      </c>
      <c r="L111" s="1" t="s">
        <v>74</v>
      </c>
      <c r="M111" s="1" t="s">
        <v>78</v>
      </c>
      <c r="N111" s="1" t="s">
        <v>79</v>
      </c>
      <c r="O111" s="1" t="s">
        <v>74</v>
      </c>
      <c r="P111" s="1" t="s">
        <v>74</v>
      </c>
      <c r="Q111" s="1" t="s">
        <v>74</v>
      </c>
      <c r="R111" s="1" t="s">
        <v>74</v>
      </c>
      <c r="S111" s="1" t="s">
        <v>74</v>
      </c>
      <c r="T111" s="1" t="s">
        <v>2188</v>
      </c>
      <c r="U111" s="1" t="s">
        <v>2189</v>
      </c>
      <c r="V111" s="1" t="s">
        <v>2190</v>
      </c>
      <c r="W111" s="1" t="s">
        <v>2191</v>
      </c>
      <c r="X111" s="1" t="s">
        <v>1535</v>
      </c>
      <c r="Y111" s="1" t="s">
        <v>2192</v>
      </c>
      <c r="Z111" s="1" t="s">
        <v>2193</v>
      </c>
      <c r="AA111" s="1" t="s">
        <v>2194</v>
      </c>
      <c r="AB111" s="1" t="s">
        <v>2195</v>
      </c>
      <c r="AC111" s="1" t="s">
        <v>74</v>
      </c>
      <c r="AD111" s="1" t="s">
        <v>74</v>
      </c>
      <c r="AE111" s="1" t="s">
        <v>74</v>
      </c>
      <c r="AF111" s="1" t="s">
        <v>74</v>
      </c>
      <c r="AG111" s="1">
        <v>34</v>
      </c>
      <c r="AH111" s="1">
        <v>16</v>
      </c>
      <c r="AI111" s="1">
        <v>17</v>
      </c>
      <c r="AJ111" s="1">
        <v>2</v>
      </c>
      <c r="AK111" s="1">
        <v>31</v>
      </c>
      <c r="AL111" s="1" t="s">
        <v>309</v>
      </c>
      <c r="AM111" s="1" t="s">
        <v>310</v>
      </c>
      <c r="AN111" s="1" t="s">
        <v>311</v>
      </c>
      <c r="AO111" s="1" t="s">
        <v>1002</v>
      </c>
      <c r="AP111" s="1" t="s">
        <v>1003</v>
      </c>
      <c r="AQ111" s="1" t="s">
        <v>74</v>
      </c>
      <c r="AR111" s="1" t="s">
        <v>994</v>
      </c>
      <c r="AS111" s="1" t="s">
        <v>1004</v>
      </c>
      <c r="AT111" s="1" t="s">
        <v>572</v>
      </c>
      <c r="AU111" s="1">
        <v>2000</v>
      </c>
      <c r="AV111" s="1">
        <v>98</v>
      </c>
      <c r="AW111" s="1" t="s">
        <v>1258</v>
      </c>
      <c r="AX111" s="1" t="s">
        <v>74</v>
      </c>
      <c r="AY111" s="1" t="s">
        <v>74</v>
      </c>
      <c r="AZ111" s="1" t="s">
        <v>74</v>
      </c>
      <c r="BA111" s="1" t="s">
        <v>74</v>
      </c>
      <c r="BB111" s="1">
        <v>177</v>
      </c>
      <c r="BC111" s="1">
        <v>192</v>
      </c>
      <c r="BD111" s="1" t="s">
        <v>74</v>
      </c>
      <c r="BE111" s="1" t="s">
        <v>2196</v>
      </c>
      <c r="BF111" s="1" t="str">
        <f>HYPERLINK("http://dx.doi.org/10.1016/S0016-7061(00)00060-4","http://dx.doi.org/10.1016/S0016-7061(00)00060-4")</f>
        <v>http://dx.doi.org/10.1016/S0016-7061(00)00060-4</v>
      </c>
      <c r="BG111" s="1" t="s">
        <v>74</v>
      </c>
      <c r="BH111" s="1" t="s">
        <v>74</v>
      </c>
      <c r="BI111" s="1">
        <v>16</v>
      </c>
      <c r="BJ111" s="1" t="s">
        <v>149</v>
      </c>
      <c r="BK111" s="1" t="s">
        <v>99</v>
      </c>
      <c r="BL111" s="1" t="s">
        <v>150</v>
      </c>
      <c r="BM111" s="1" t="s">
        <v>2197</v>
      </c>
      <c r="BN111" s="1" t="s">
        <v>74</v>
      </c>
      <c r="BO111" s="1" t="s">
        <v>386</v>
      </c>
      <c r="BP111" s="1" t="s">
        <v>74</v>
      </c>
      <c r="BQ111" s="1" t="s">
        <v>74</v>
      </c>
      <c r="BR111" s="1" t="s">
        <v>102</v>
      </c>
      <c r="BS111" s="1" t="s">
        <v>2198</v>
      </c>
      <c r="BT111" s="1" t="str">
        <f>HYPERLINK("https%3A%2F%2Fwww.webofscience.com%2Fwos%2Fwoscc%2Ffull-record%2FWOS:000165210800005","View Full Record in Web of Science")</f>
        <v>View Full Record in Web of Science</v>
      </c>
    </row>
    <row r="112" spans="1:72" x14ac:dyDescent="0.2">
      <c r="A112" s="1" t="s">
        <v>72</v>
      </c>
      <c r="B112" s="1" t="s">
        <v>2199</v>
      </c>
      <c r="C112" s="1" t="s">
        <v>74</v>
      </c>
      <c r="D112" s="1" t="s">
        <v>74</v>
      </c>
      <c r="E112" s="1" t="s">
        <v>74</v>
      </c>
      <c r="F112" s="1" t="s">
        <v>2199</v>
      </c>
      <c r="G112" s="1" t="s">
        <v>74</v>
      </c>
      <c r="H112" s="1" t="s">
        <v>74</v>
      </c>
      <c r="I112" s="1" t="s">
        <v>2200</v>
      </c>
      <c r="J112" s="1" t="s">
        <v>2201</v>
      </c>
      <c r="K112" s="1" t="s">
        <v>74</v>
      </c>
      <c r="L112" s="1" t="s">
        <v>74</v>
      </c>
      <c r="M112" s="1" t="s">
        <v>78</v>
      </c>
      <c r="N112" s="1" t="s">
        <v>79</v>
      </c>
      <c r="O112" s="1" t="s">
        <v>74</v>
      </c>
      <c r="P112" s="1" t="s">
        <v>74</v>
      </c>
      <c r="Q112" s="1" t="s">
        <v>74</v>
      </c>
      <c r="R112" s="1" t="s">
        <v>74</v>
      </c>
      <c r="S112" s="1" t="s">
        <v>74</v>
      </c>
      <c r="T112" s="1" t="s">
        <v>2202</v>
      </c>
      <c r="U112" s="1" t="s">
        <v>2203</v>
      </c>
      <c r="V112" s="1" t="s">
        <v>2204</v>
      </c>
      <c r="W112" s="1" t="s">
        <v>2205</v>
      </c>
      <c r="X112" s="1" t="s">
        <v>2206</v>
      </c>
      <c r="Y112" s="1" t="s">
        <v>2207</v>
      </c>
      <c r="Z112" s="1" t="s">
        <v>74</v>
      </c>
      <c r="AA112" s="1" t="s">
        <v>74</v>
      </c>
      <c r="AB112" s="1" t="s">
        <v>74</v>
      </c>
      <c r="AC112" s="1" t="s">
        <v>74</v>
      </c>
      <c r="AD112" s="1" t="s">
        <v>74</v>
      </c>
      <c r="AE112" s="1" t="s">
        <v>74</v>
      </c>
      <c r="AF112" s="1" t="s">
        <v>74</v>
      </c>
      <c r="AG112" s="1">
        <v>33</v>
      </c>
      <c r="AH112" s="1">
        <v>93</v>
      </c>
      <c r="AI112" s="1">
        <v>96</v>
      </c>
      <c r="AJ112" s="1">
        <v>0</v>
      </c>
      <c r="AK112" s="1">
        <v>13</v>
      </c>
      <c r="AL112" s="1" t="s">
        <v>591</v>
      </c>
      <c r="AM112" s="1" t="s">
        <v>592</v>
      </c>
      <c r="AN112" s="1" t="s">
        <v>593</v>
      </c>
      <c r="AO112" s="1" t="s">
        <v>2208</v>
      </c>
      <c r="AP112" s="1" t="s">
        <v>2209</v>
      </c>
      <c r="AQ112" s="1" t="s">
        <v>74</v>
      </c>
      <c r="AR112" s="1" t="s">
        <v>2210</v>
      </c>
      <c r="AS112" s="1" t="s">
        <v>2211</v>
      </c>
      <c r="AT112" s="1" t="s">
        <v>121</v>
      </c>
      <c r="AU112" s="1">
        <v>1996</v>
      </c>
      <c r="AV112" s="1">
        <v>72</v>
      </c>
      <c r="AW112" s="1">
        <v>2</v>
      </c>
      <c r="AX112" s="1" t="s">
        <v>74</v>
      </c>
      <c r="AY112" s="1" t="s">
        <v>74</v>
      </c>
      <c r="AZ112" s="1" t="s">
        <v>74</v>
      </c>
      <c r="BA112" s="1" t="s">
        <v>74</v>
      </c>
      <c r="BB112" s="1">
        <v>155</v>
      </c>
      <c r="BC112" s="1">
        <v>165</v>
      </c>
      <c r="BD112" s="1" t="s">
        <v>74</v>
      </c>
      <c r="BE112" s="1" t="s">
        <v>74</v>
      </c>
      <c r="BF112" s="1" t="s">
        <v>74</v>
      </c>
      <c r="BG112" s="1" t="s">
        <v>74</v>
      </c>
      <c r="BH112" s="1" t="s">
        <v>74</v>
      </c>
      <c r="BI112" s="1">
        <v>11</v>
      </c>
      <c r="BJ112" s="1" t="s">
        <v>1439</v>
      </c>
      <c r="BK112" s="1" t="s">
        <v>99</v>
      </c>
      <c r="BL112" s="1" t="s">
        <v>1440</v>
      </c>
      <c r="BM112" s="1" t="s">
        <v>2212</v>
      </c>
      <c r="BN112" s="1" t="s">
        <v>74</v>
      </c>
      <c r="BO112" s="1" t="s">
        <v>74</v>
      </c>
      <c r="BP112" s="1" t="s">
        <v>74</v>
      </c>
      <c r="BQ112" s="1" t="s">
        <v>74</v>
      </c>
      <c r="BR112" s="1" t="s">
        <v>102</v>
      </c>
      <c r="BS112" s="1" t="s">
        <v>2213</v>
      </c>
      <c r="BT112" s="1" t="str">
        <f>HYPERLINK("https%3A%2F%2Fwww.webofscience.com%2Fwos%2Fwoscc%2Ffull-record%2FWOS:A1996VL76300003","View Full Record in Web of Science")</f>
        <v>View Full Record in Web of Science</v>
      </c>
    </row>
    <row r="113" spans="1:72" x14ac:dyDescent="0.2">
      <c r="A113" s="1" t="s">
        <v>72</v>
      </c>
      <c r="B113" s="1" t="s">
        <v>2214</v>
      </c>
      <c r="C113" s="1" t="s">
        <v>74</v>
      </c>
      <c r="D113" s="1" t="s">
        <v>74</v>
      </c>
      <c r="E113" s="1" t="s">
        <v>74</v>
      </c>
      <c r="F113" s="1" t="s">
        <v>2215</v>
      </c>
      <c r="G113" s="1" t="s">
        <v>74</v>
      </c>
      <c r="H113" s="1" t="s">
        <v>74</v>
      </c>
      <c r="I113" s="1" t="s">
        <v>2216</v>
      </c>
      <c r="J113" s="1" t="s">
        <v>813</v>
      </c>
      <c r="K113" s="1" t="s">
        <v>74</v>
      </c>
      <c r="L113" s="1" t="s">
        <v>74</v>
      </c>
      <c r="M113" s="1" t="s">
        <v>78</v>
      </c>
      <c r="N113" s="1" t="s">
        <v>79</v>
      </c>
      <c r="O113" s="1" t="s">
        <v>74</v>
      </c>
      <c r="P113" s="1" t="s">
        <v>74</v>
      </c>
      <c r="Q113" s="1" t="s">
        <v>74</v>
      </c>
      <c r="R113" s="1" t="s">
        <v>74</v>
      </c>
      <c r="S113" s="1" t="s">
        <v>74</v>
      </c>
      <c r="T113" s="1" t="s">
        <v>74</v>
      </c>
      <c r="U113" s="1" t="s">
        <v>2217</v>
      </c>
      <c r="V113" s="1" t="s">
        <v>2218</v>
      </c>
      <c r="W113" s="1" t="s">
        <v>2219</v>
      </c>
      <c r="X113" s="1" t="s">
        <v>2220</v>
      </c>
      <c r="Y113" s="1" t="s">
        <v>2221</v>
      </c>
      <c r="Z113" s="1" t="s">
        <v>2222</v>
      </c>
      <c r="AA113" s="1" t="s">
        <v>2223</v>
      </c>
      <c r="AB113" s="1" t="s">
        <v>2224</v>
      </c>
      <c r="AC113" s="1" t="s">
        <v>74</v>
      </c>
      <c r="AD113" s="1" t="s">
        <v>74</v>
      </c>
      <c r="AE113" s="1" t="s">
        <v>74</v>
      </c>
      <c r="AF113" s="1" t="s">
        <v>74</v>
      </c>
      <c r="AG113" s="1">
        <v>45</v>
      </c>
      <c r="AH113" s="1">
        <v>128</v>
      </c>
      <c r="AI113" s="1">
        <v>130</v>
      </c>
      <c r="AJ113" s="1">
        <v>0</v>
      </c>
      <c r="AK113" s="1">
        <v>83</v>
      </c>
      <c r="AL113" s="1" t="s">
        <v>139</v>
      </c>
      <c r="AM113" s="1" t="s">
        <v>140</v>
      </c>
      <c r="AN113" s="1" t="s">
        <v>141</v>
      </c>
      <c r="AO113" s="1" t="s">
        <v>826</v>
      </c>
      <c r="AP113" s="1" t="s">
        <v>74</v>
      </c>
      <c r="AQ113" s="1" t="s">
        <v>74</v>
      </c>
      <c r="AR113" s="1" t="s">
        <v>828</v>
      </c>
      <c r="AS113" s="1" t="s">
        <v>829</v>
      </c>
      <c r="AT113" s="1" t="s">
        <v>74</v>
      </c>
      <c r="AU113" s="1">
        <v>2006</v>
      </c>
      <c r="AV113" s="1">
        <v>37</v>
      </c>
      <c r="AW113" s="1">
        <v>11</v>
      </c>
      <c r="AX113" s="1" t="s">
        <v>74</v>
      </c>
      <c r="AY113" s="1" t="s">
        <v>74</v>
      </c>
      <c r="AZ113" s="1" t="s">
        <v>74</v>
      </c>
      <c r="BA113" s="1" t="s">
        <v>74</v>
      </c>
      <c r="BB113" s="1">
        <v>1437</v>
      </c>
      <c r="BC113" s="1">
        <v>1451</v>
      </c>
      <c r="BD113" s="1" t="s">
        <v>74</v>
      </c>
      <c r="BE113" s="1" t="s">
        <v>2225</v>
      </c>
      <c r="BF113" s="1" t="str">
        <f>HYPERLINK("http://dx.doi.org/10.1016/j.orggeochem.2006.07.001","http://dx.doi.org/10.1016/j.orggeochem.2006.07.001")</f>
        <v>http://dx.doi.org/10.1016/j.orggeochem.2006.07.001</v>
      </c>
      <c r="BG113" s="1" t="s">
        <v>74</v>
      </c>
      <c r="BH113" s="1" t="s">
        <v>74</v>
      </c>
      <c r="BI113" s="1">
        <v>15</v>
      </c>
      <c r="BJ113" s="1" t="s">
        <v>832</v>
      </c>
      <c r="BK113" s="1" t="s">
        <v>99</v>
      </c>
      <c r="BL113" s="1" t="s">
        <v>832</v>
      </c>
      <c r="BM113" s="1" t="s">
        <v>2226</v>
      </c>
      <c r="BN113" s="1" t="s">
        <v>74</v>
      </c>
      <c r="BO113" s="1" t="s">
        <v>74</v>
      </c>
      <c r="BP113" s="1" t="s">
        <v>74</v>
      </c>
      <c r="BQ113" s="1" t="s">
        <v>74</v>
      </c>
      <c r="BR113" s="1" t="s">
        <v>102</v>
      </c>
      <c r="BS113" s="1" t="s">
        <v>2227</v>
      </c>
      <c r="BT113" s="1" t="str">
        <f>HYPERLINK("https%3A%2F%2Fwww.webofscience.com%2Fwos%2Fwoscc%2Ffull-record%2FWOS:000242736400002","View Full Record in Web of Science")</f>
        <v>View Full Record in Web of Science</v>
      </c>
    </row>
    <row r="114" spans="1:72" x14ac:dyDescent="0.2">
      <c r="A114" s="1" t="s">
        <v>72</v>
      </c>
      <c r="B114" s="1" t="s">
        <v>2228</v>
      </c>
      <c r="C114" s="1" t="s">
        <v>74</v>
      </c>
      <c r="D114" s="1" t="s">
        <v>74</v>
      </c>
      <c r="E114" s="1" t="s">
        <v>74</v>
      </c>
      <c r="F114" s="1" t="s">
        <v>2229</v>
      </c>
      <c r="G114" s="1" t="s">
        <v>74</v>
      </c>
      <c r="H114" s="1" t="s">
        <v>74</v>
      </c>
      <c r="I114" s="1" t="s">
        <v>2230</v>
      </c>
      <c r="J114" s="1" t="s">
        <v>2231</v>
      </c>
      <c r="K114" s="1" t="s">
        <v>74</v>
      </c>
      <c r="L114" s="1" t="s">
        <v>74</v>
      </c>
      <c r="M114" s="1" t="s">
        <v>78</v>
      </c>
      <c r="N114" s="1" t="s">
        <v>79</v>
      </c>
      <c r="O114" s="1" t="s">
        <v>74</v>
      </c>
      <c r="P114" s="1" t="s">
        <v>74</v>
      </c>
      <c r="Q114" s="1" t="s">
        <v>74</v>
      </c>
      <c r="R114" s="1" t="s">
        <v>74</v>
      </c>
      <c r="S114" s="1" t="s">
        <v>74</v>
      </c>
      <c r="T114" s="1" t="s">
        <v>2232</v>
      </c>
      <c r="U114" s="1" t="s">
        <v>2233</v>
      </c>
      <c r="V114" s="1" t="s">
        <v>2234</v>
      </c>
      <c r="W114" s="1" t="s">
        <v>2235</v>
      </c>
      <c r="X114" s="1" t="s">
        <v>2236</v>
      </c>
      <c r="Y114" s="1" t="s">
        <v>2237</v>
      </c>
      <c r="Z114" s="1" t="s">
        <v>2238</v>
      </c>
      <c r="AA114" s="1" t="s">
        <v>2239</v>
      </c>
      <c r="AB114" s="1" t="s">
        <v>2240</v>
      </c>
      <c r="AC114" s="1" t="s">
        <v>2241</v>
      </c>
      <c r="AD114" s="1" t="s">
        <v>2242</v>
      </c>
      <c r="AE114" s="1" t="s">
        <v>2243</v>
      </c>
      <c r="AF114" s="1" t="s">
        <v>74</v>
      </c>
      <c r="AG114" s="1">
        <v>41</v>
      </c>
      <c r="AH114" s="1">
        <v>54</v>
      </c>
      <c r="AI114" s="1">
        <v>59</v>
      </c>
      <c r="AJ114" s="1">
        <v>3</v>
      </c>
      <c r="AK114" s="1">
        <v>104</v>
      </c>
      <c r="AL114" s="1" t="s">
        <v>309</v>
      </c>
      <c r="AM114" s="1" t="s">
        <v>310</v>
      </c>
      <c r="AN114" s="1" t="s">
        <v>311</v>
      </c>
      <c r="AO114" s="1" t="s">
        <v>2244</v>
      </c>
      <c r="AP114" s="1" t="s">
        <v>2245</v>
      </c>
      <c r="AQ114" s="1" t="s">
        <v>74</v>
      </c>
      <c r="AR114" s="1" t="s">
        <v>2246</v>
      </c>
      <c r="AS114" s="1" t="s">
        <v>2247</v>
      </c>
      <c r="AT114" s="1" t="s">
        <v>2248</v>
      </c>
      <c r="AU114" s="1">
        <v>2014</v>
      </c>
      <c r="AV114" s="1">
        <v>190</v>
      </c>
      <c r="AW114" s="1" t="s">
        <v>74</v>
      </c>
      <c r="AX114" s="1" t="s">
        <v>74</v>
      </c>
      <c r="AY114" s="1" t="s">
        <v>74</v>
      </c>
      <c r="AZ114" s="1" t="s">
        <v>147</v>
      </c>
      <c r="BA114" s="1" t="s">
        <v>74</v>
      </c>
      <c r="BB114" s="1">
        <v>80</v>
      </c>
      <c r="BC114" s="1">
        <v>86</v>
      </c>
      <c r="BD114" s="1" t="s">
        <v>74</v>
      </c>
      <c r="BE114" s="1" t="s">
        <v>2249</v>
      </c>
      <c r="BF114" s="1" t="str">
        <f>HYPERLINK("http://dx.doi.org/10.1016/j.agee.2013.09.024","http://dx.doi.org/10.1016/j.agee.2013.09.024")</f>
        <v>http://dx.doi.org/10.1016/j.agee.2013.09.024</v>
      </c>
      <c r="BG114" s="1" t="s">
        <v>74</v>
      </c>
      <c r="BH114" s="1" t="s">
        <v>74</v>
      </c>
      <c r="BI114" s="1">
        <v>7</v>
      </c>
      <c r="BJ114" s="1" t="s">
        <v>2250</v>
      </c>
      <c r="BK114" s="1" t="s">
        <v>99</v>
      </c>
      <c r="BL114" s="1" t="s">
        <v>2251</v>
      </c>
      <c r="BM114" s="1" t="s">
        <v>2252</v>
      </c>
      <c r="BN114" s="1" t="s">
        <v>74</v>
      </c>
      <c r="BO114" s="1" t="s">
        <v>193</v>
      </c>
      <c r="BP114" s="1" t="s">
        <v>74</v>
      </c>
      <c r="BQ114" s="1" t="s">
        <v>74</v>
      </c>
      <c r="BR114" s="1" t="s">
        <v>102</v>
      </c>
      <c r="BS114" s="1" t="s">
        <v>2253</v>
      </c>
      <c r="BT114" s="1" t="str">
        <f>HYPERLINK("https%3A%2F%2Fwww.webofscience.com%2Fwos%2Fwoscc%2Ffull-record%2FWOS:000338606600011","View Full Record in Web of Science")</f>
        <v>View Full Record in Web of Science</v>
      </c>
    </row>
    <row r="115" spans="1:72" x14ac:dyDescent="0.2">
      <c r="A115" s="1" t="s">
        <v>72</v>
      </c>
      <c r="B115" s="1" t="s">
        <v>2254</v>
      </c>
      <c r="C115" s="1" t="s">
        <v>74</v>
      </c>
      <c r="D115" s="1" t="s">
        <v>74</v>
      </c>
      <c r="E115" s="1" t="s">
        <v>74</v>
      </c>
      <c r="F115" s="1" t="s">
        <v>2255</v>
      </c>
      <c r="G115" s="1" t="s">
        <v>74</v>
      </c>
      <c r="H115" s="1" t="s">
        <v>74</v>
      </c>
      <c r="I115" s="1" t="s">
        <v>2256</v>
      </c>
      <c r="J115" s="1" t="s">
        <v>343</v>
      </c>
      <c r="K115" s="1" t="s">
        <v>74</v>
      </c>
      <c r="L115" s="1" t="s">
        <v>74</v>
      </c>
      <c r="M115" s="1" t="s">
        <v>78</v>
      </c>
      <c r="N115" s="1" t="s">
        <v>79</v>
      </c>
      <c r="O115" s="1" t="s">
        <v>74</v>
      </c>
      <c r="P115" s="1" t="s">
        <v>74</v>
      </c>
      <c r="Q115" s="1" t="s">
        <v>74</v>
      </c>
      <c r="R115" s="1" t="s">
        <v>74</v>
      </c>
      <c r="S115" s="1" t="s">
        <v>74</v>
      </c>
      <c r="T115" s="1" t="s">
        <v>2257</v>
      </c>
      <c r="U115" s="1" t="s">
        <v>2258</v>
      </c>
      <c r="V115" s="1" t="s">
        <v>2259</v>
      </c>
      <c r="W115" s="1" t="s">
        <v>2260</v>
      </c>
      <c r="X115" s="1" t="s">
        <v>2261</v>
      </c>
      <c r="Y115" s="1" t="s">
        <v>2262</v>
      </c>
      <c r="Z115" s="1" t="s">
        <v>2263</v>
      </c>
      <c r="AA115" s="1" t="s">
        <v>2264</v>
      </c>
      <c r="AB115" s="1" t="s">
        <v>2265</v>
      </c>
      <c r="AC115" s="1" t="s">
        <v>2266</v>
      </c>
      <c r="AD115" s="1" t="s">
        <v>2267</v>
      </c>
      <c r="AE115" s="1" t="s">
        <v>2268</v>
      </c>
      <c r="AF115" s="1" t="s">
        <v>74</v>
      </c>
      <c r="AG115" s="1">
        <v>62</v>
      </c>
      <c r="AH115" s="1">
        <v>34</v>
      </c>
      <c r="AI115" s="1">
        <v>38</v>
      </c>
      <c r="AJ115" s="1">
        <v>2</v>
      </c>
      <c r="AK115" s="1">
        <v>98</v>
      </c>
      <c r="AL115" s="1" t="s">
        <v>309</v>
      </c>
      <c r="AM115" s="1" t="s">
        <v>310</v>
      </c>
      <c r="AN115" s="1" t="s">
        <v>311</v>
      </c>
      <c r="AO115" s="1" t="s">
        <v>353</v>
      </c>
      <c r="AP115" s="1" t="s">
        <v>354</v>
      </c>
      <c r="AQ115" s="1" t="s">
        <v>74</v>
      </c>
      <c r="AR115" s="1" t="s">
        <v>355</v>
      </c>
      <c r="AS115" s="1" t="s">
        <v>356</v>
      </c>
      <c r="AT115" s="1" t="s">
        <v>2060</v>
      </c>
      <c r="AU115" s="1">
        <v>2016</v>
      </c>
      <c r="AV115" s="1">
        <v>543</v>
      </c>
      <c r="AW115" s="1" t="s">
        <v>74</v>
      </c>
      <c r="AX115" s="1" t="s">
        <v>2269</v>
      </c>
      <c r="AY115" s="1" t="s">
        <v>74</v>
      </c>
      <c r="AZ115" s="1" t="s">
        <v>74</v>
      </c>
      <c r="BA115" s="1" t="s">
        <v>74</v>
      </c>
      <c r="BB115" s="1">
        <v>746</v>
      </c>
      <c r="BC115" s="1">
        <v>756</v>
      </c>
      <c r="BD115" s="1" t="s">
        <v>74</v>
      </c>
      <c r="BE115" s="1" t="s">
        <v>2270</v>
      </c>
      <c r="BF115" s="1" t="str">
        <f>HYPERLINK("http://dx.doi.org/10.1016/j.scitotenv.2015.11.080","http://dx.doi.org/10.1016/j.scitotenv.2015.11.080")</f>
        <v>http://dx.doi.org/10.1016/j.scitotenv.2015.11.080</v>
      </c>
      <c r="BG115" s="1" t="s">
        <v>74</v>
      </c>
      <c r="BH115" s="1" t="s">
        <v>74</v>
      </c>
      <c r="BI115" s="1">
        <v>11</v>
      </c>
      <c r="BJ115" s="1" t="s">
        <v>360</v>
      </c>
      <c r="BK115" s="1" t="s">
        <v>99</v>
      </c>
      <c r="BL115" s="1" t="s">
        <v>337</v>
      </c>
      <c r="BM115" s="1" t="s">
        <v>2271</v>
      </c>
      <c r="BN115" s="1">
        <v>26624522</v>
      </c>
      <c r="BO115" s="1" t="s">
        <v>74</v>
      </c>
      <c r="BP115" s="1" t="s">
        <v>74</v>
      </c>
      <c r="BQ115" s="1" t="s">
        <v>74</v>
      </c>
      <c r="BR115" s="1" t="s">
        <v>102</v>
      </c>
      <c r="BS115" s="1" t="s">
        <v>2272</v>
      </c>
      <c r="BT115" s="1" t="str">
        <f>HYPERLINK("https%3A%2F%2Fwww.webofscience.com%2Fwos%2Fwoscc%2Ffull-record%2FWOS:000367635600075","View Full Record in Web of Science")</f>
        <v>View Full Record in Web of Science</v>
      </c>
    </row>
    <row r="116" spans="1:72" x14ac:dyDescent="0.2">
      <c r="A116" s="1" t="s">
        <v>72</v>
      </c>
      <c r="B116" s="1" t="s">
        <v>2273</v>
      </c>
      <c r="C116" s="1" t="s">
        <v>74</v>
      </c>
      <c r="D116" s="1" t="s">
        <v>74</v>
      </c>
      <c r="E116" s="1" t="s">
        <v>74</v>
      </c>
      <c r="F116" s="1" t="s">
        <v>2274</v>
      </c>
      <c r="G116" s="1" t="s">
        <v>74</v>
      </c>
      <c r="H116" s="1" t="s">
        <v>74</v>
      </c>
      <c r="I116" s="1" t="s">
        <v>2275</v>
      </c>
      <c r="J116" s="1" t="s">
        <v>994</v>
      </c>
      <c r="K116" s="1" t="s">
        <v>74</v>
      </c>
      <c r="L116" s="1" t="s">
        <v>74</v>
      </c>
      <c r="M116" s="1" t="s">
        <v>78</v>
      </c>
      <c r="N116" s="1" t="s">
        <v>79</v>
      </c>
      <c r="O116" s="1" t="s">
        <v>74</v>
      </c>
      <c r="P116" s="1" t="s">
        <v>74</v>
      </c>
      <c r="Q116" s="1" t="s">
        <v>74</v>
      </c>
      <c r="R116" s="1" t="s">
        <v>74</v>
      </c>
      <c r="S116" s="1" t="s">
        <v>74</v>
      </c>
      <c r="T116" s="1" t="s">
        <v>2276</v>
      </c>
      <c r="U116" s="1" t="s">
        <v>2277</v>
      </c>
      <c r="V116" s="1" t="s">
        <v>2278</v>
      </c>
      <c r="W116" s="1" t="s">
        <v>2279</v>
      </c>
      <c r="X116" s="1" t="s">
        <v>2280</v>
      </c>
      <c r="Y116" s="1" t="s">
        <v>2281</v>
      </c>
      <c r="Z116" s="1" t="s">
        <v>2282</v>
      </c>
      <c r="AA116" s="1" t="s">
        <v>2283</v>
      </c>
      <c r="AB116" s="1" t="s">
        <v>2284</v>
      </c>
      <c r="AC116" s="1" t="s">
        <v>2285</v>
      </c>
      <c r="AD116" s="1" t="s">
        <v>2286</v>
      </c>
      <c r="AE116" s="1" t="s">
        <v>2287</v>
      </c>
      <c r="AF116" s="1" t="s">
        <v>74</v>
      </c>
      <c r="AG116" s="1">
        <v>44</v>
      </c>
      <c r="AH116" s="1">
        <v>5</v>
      </c>
      <c r="AI116" s="1">
        <v>5</v>
      </c>
      <c r="AJ116" s="1">
        <v>17</v>
      </c>
      <c r="AK116" s="1">
        <v>32</v>
      </c>
      <c r="AL116" s="1" t="s">
        <v>309</v>
      </c>
      <c r="AM116" s="1" t="s">
        <v>310</v>
      </c>
      <c r="AN116" s="1" t="s">
        <v>311</v>
      </c>
      <c r="AO116" s="1" t="s">
        <v>1002</v>
      </c>
      <c r="AP116" s="1" t="s">
        <v>1003</v>
      </c>
      <c r="AQ116" s="1" t="s">
        <v>74</v>
      </c>
      <c r="AR116" s="1" t="s">
        <v>994</v>
      </c>
      <c r="AS116" s="1" t="s">
        <v>1004</v>
      </c>
      <c r="AT116" s="1" t="s">
        <v>2288</v>
      </c>
      <c r="AU116" s="1">
        <v>2022</v>
      </c>
      <c r="AV116" s="1">
        <v>421</v>
      </c>
      <c r="AW116" s="1" t="s">
        <v>74</v>
      </c>
      <c r="AX116" s="1" t="s">
        <v>74</v>
      </c>
      <c r="AY116" s="1" t="s">
        <v>74</v>
      </c>
      <c r="AZ116" s="1" t="s">
        <v>74</v>
      </c>
      <c r="BA116" s="1" t="s">
        <v>74</v>
      </c>
      <c r="BB116" s="1" t="s">
        <v>74</v>
      </c>
      <c r="BC116" s="1" t="s">
        <v>74</v>
      </c>
      <c r="BD116" s="1" t="s">
        <v>74</v>
      </c>
      <c r="BE116" s="1" t="s">
        <v>2289</v>
      </c>
      <c r="BF116" s="1" t="str">
        <f>HYPERLINK("http://dx.doi.org/10.1016/j.geoderma.2022.115908","http://dx.doi.org/10.1016/j.geoderma.2022.115908")</f>
        <v>http://dx.doi.org/10.1016/j.geoderma.2022.115908</v>
      </c>
      <c r="BG116" s="1" t="s">
        <v>74</v>
      </c>
      <c r="BH116" s="1" t="s">
        <v>74</v>
      </c>
      <c r="BI116" s="1">
        <v>14</v>
      </c>
      <c r="BJ116" s="1" t="s">
        <v>149</v>
      </c>
      <c r="BK116" s="1" t="s">
        <v>99</v>
      </c>
      <c r="BL116" s="1" t="s">
        <v>150</v>
      </c>
      <c r="BM116" s="1" t="s">
        <v>2290</v>
      </c>
      <c r="BN116" s="1" t="s">
        <v>74</v>
      </c>
      <c r="BO116" s="1" t="s">
        <v>74</v>
      </c>
      <c r="BP116" s="1" t="s">
        <v>74</v>
      </c>
      <c r="BQ116" s="1" t="s">
        <v>74</v>
      </c>
      <c r="BR116" s="1" t="s">
        <v>102</v>
      </c>
      <c r="BS116" s="1" t="s">
        <v>2291</v>
      </c>
      <c r="BT116" s="1" t="str">
        <f>HYPERLINK("https%3A%2F%2Fwww.webofscience.com%2Fwos%2Fwoscc%2Ffull-record%2FWOS:000893964200002","View Full Record in Web of Science")</f>
        <v>View Full Record in Web of Science</v>
      </c>
    </row>
    <row r="117" spans="1:72" x14ac:dyDescent="0.2">
      <c r="A117" s="1" t="s">
        <v>72</v>
      </c>
      <c r="B117" s="1" t="s">
        <v>2292</v>
      </c>
      <c r="C117" s="1" t="s">
        <v>74</v>
      </c>
      <c r="D117" s="1" t="s">
        <v>74</v>
      </c>
      <c r="E117" s="1" t="s">
        <v>74</v>
      </c>
      <c r="F117" s="1" t="s">
        <v>2293</v>
      </c>
      <c r="G117" s="1" t="s">
        <v>74</v>
      </c>
      <c r="H117" s="1" t="s">
        <v>74</v>
      </c>
      <c r="I117" s="1" t="s">
        <v>2294</v>
      </c>
      <c r="J117" s="1" t="s">
        <v>1281</v>
      </c>
      <c r="K117" s="1" t="s">
        <v>74</v>
      </c>
      <c r="L117" s="1" t="s">
        <v>74</v>
      </c>
      <c r="M117" s="1" t="s">
        <v>78</v>
      </c>
      <c r="N117" s="1" t="s">
        <v>79</v>
      </c>
      <c r="O117" s="1" t="s">
        <v>74</v>
      </c>
      <c r="P117" s="1" t="s">
        <v>74</v>
      </c>
      <c r="Q117" s="1" t="s">
        <v>74</v>
      </c>
      <c r="R117" s="1" t="s">
        <v>74</v>
      </c>
      <c r="S117" s="1" t="s">
        <v>74</v>
      </c>
      <c r="T117" s="1" t="s">
        <v>74</v>
      </c>
      <c r="U117" s="1" t="s">
        <v>2295</v>
      </c>
      <c r="V117" s="1" t="s">
        <v>2296</v>
      </c>
      <c r="W117" s="1" t="s">
        <v>2297</v>
      </c>
      <c r="X117" s="1" t="s">
        <v>2298</v>
      </c>
      <c r="Y117" s="1" t="s">
        <v>2299</v>
      </c>
      <c r="Z117" s="1" t="s">
        <v>173</v>
      </c>
      <c r="AA117" s="1" t="s">
        <v>174</v>
      </c>
      <c r="AB117" s="1" t="s">
        <v>175</v>
      </c>
      <c r="AC117" s="1" t="s">
        <v>2300</v>
      </c>
      <c r="AD117" s="1" t="s">
        <v>2301</v>
      </c>
      <c r="AE117" s="1" t="s">
        <v>2302</v>
      </c>
      <c r="AF117" s="1" t="s">
        <v>74</v>
      </c>
      <c r="AG117" s="1">
        <v>70</v>
      </c>
      <c r="AH117" s="1">
        <v>11</v>
      </c>
      <c r="AI117" s="1">
        <v>11</v>
      </c>
      <c r="AJ117" s="1">
        <v>1</v>
      </c>
      <c r="AK117" s="1">
        <v>42</v>
      </c>
      <c r="AL117" s="1" t="s">
        <v>1290</v>
      </c>
      <c r="AM117" s="1" t="s">
        <v>1291</v>
      </c>
      <c r="AN117" s="1" t="s">
        <v>1292</v>
      </c>
      <c r="AO117" s="1" t="s">
        <v>1293</v>
      </c>
      <c r="AP117" s="1" t="s">
        <v>1294</v>
      </c>
      <c r="AQ117" s="1" t="s">
        <v>74</v>
      </c>
      <c r="AR117" s="1" t="s">
        <v>1295</v>
      </c>
      <c r="AS117" s="1" t="s">
        <v>1296</v>
      </c>
      <c r="AT117" s="1" t="s">
        <v>1383</v>
      </c>
      <c r="AU117" s="1">
        <v>2010</v>
      </c>
      <c r="AV117" s="1">
        <v>74</v>
      </c>
      <c r="AW117" s="1">
        <v>5</v>
      </c>
      <c r="AX117" s="1" t="s">
        <v>74</v>
      </c>
      <c r="AY117" s="1" t="s">
        <v>74</v>
      </c>
      <c r="AZ117" s="1" t="s">
        <v>74</v>
      </c>
      <c r="BA117" s="1" t="s">
        <v>74</v>
      </c>
      <c r="BB117" s="1">
        <v>1834</v>
      </c>
      <c r="BC117" s="1">
        <v>1843</v>
      </c>
      <c r="BD117" s="1" t="s">
        <v>74</v>
      </c>
      <c r="BE117" s="1" t="s">
        <v>2303</v>
      </c>
      <c r="BF117" s="1" t="str">
        <f>HYPERLINK("http://dx.doi.org/10.2136/sssaj2009.0466","http://dx.doi.org/10.2136/sssaj2009.0466")</f>
        <v>http://dx.doi.org/10.2136/sssaj2009.0466</v>
      </c>
      <c r="BG117" s="1" t="s">
        <v>74</v>
      </c>
      <c r="BH117" s="1" t="s">
        <v>74</v>
      </c>
      <c r="BI117" s="1">
        <v>10</v>
      </c>
      <c r="BJ117" s="1" t="s">
        <v>149</v>
      </c>
      <c r="BK117" s="1" t="s">
        <v>99</v>
      </c>
      <c r="BL117" s="1" t="s">
        <v>150</v>
      </c>
      <c r="BM117" s="1" t="s">
        <v>2304</v>
      </c>
      <c r="BN117" s="1" t="s">
        <v>74</v>
      </c>
      <c r="BO117" s="1" t="s">
        <v>74</v>
      </c>
      <c r="BP117" s="1" t="s">
        <v>74</v>
      </c>
      <c r="BQ117" s="1" t="s">
        <v>74</v>
      </c>
      <c r="BR117" s="1" t="s">
        <v>102</v>
      </c>
      <c r="BS117" s="1" t="s">
        <v>2305</v>
      </c>
      <c r="BT117" s="1" t="str">
        <f>HYPERLINK("https%3A%2F%2Fwww.webofscience.com%2Fwos%2Fwoscc%2Ffull-record%2FWOS:000281823100044","View Full Record in Web of Science")</f>
        <v>View Full Record in Web of Science</v>
      </c>
    </row>
    <row r="118" spans="1:72" x14ac:dyDescent="0.2">
      <c r="A118" s="1" t="s">
        <v>72</v>
      </c>
      <c r="B118" s="1" t="s">
        <v>2306</v>
      </c>
      <c r="C118" s="1" t="s">
        <v>74</v>
      </c>
      <c r="D118" s="1" t="s">
        <v>74</v>
      </c>
      <c r="E118" s="1" t="s">
        <v>74</v>
      </c>
      <c r="F118" s="1" t="s">
        <v>2307</v>
      </c>
      <c r="G118" s="1" t="s">
        <v>74</v>
      </c>
      <c r="H118" s="1" t="s">
        <v>74</v>
      </c>
      <c r="I118" s="1" t="s">
        <v>2308</v>
      </c>
      <c r="J118" s="1" t="s">
        <v>2309</v>
      </c>
      <c r="K118" s="1" t="s">
        <v>74</v>
      </c>
      <c r="L118" s="1" t="s">
        <v>74</v>
      </c>
      <c r="M118" s="1" t="s">
        <v>78</v>
      </c>
      <c r="N118" s="1" t="s">
        <v>79</v>
      </c>
      <c r="O118" s="1" t="s">
        <v>74</v>
      </c>
      <c r="P118" s="1" t="s">
        <v>74</v>
      </c>
      <c r="Q118" s="1" t="s">
        <v>74</v>
      </c>
      <c r="R118" s="1" t="s">
        <v>74</v>
      </c>
      <c r="S118" s="1" t="s">
        <v>74</v>
      </c>
      <c r="T118" s="1" t="s">
        <v>74</v>
      </c>
      <c r="U118" s="1" t="s">
        <v>2310</v>
      </c>
      <c r="V118" s="1" t="s">
        <v>2311</v>
      </c>
      <c r="W118" s="1" t="s">
        <v>2312</v>
      </c>
      <c r="X118" s="1" t="s">
        <v>2313</v>
      </c>
      <c r="Y118" s="1" t="s">
        <v>2314</v>
      </c>
      <c r="Z118" s="1" t="s">
        <v>2315</v>
      </c>
      <c r="AA118" s="1" t="s">
        <v>2316</v>
      </c>
      <c r="AB118" s="1" t="s">
        <v>2317</v>
      </c>
      <c r="AC118" s="1" t="s">
        <v>2318</v>
      </c>
      <c r="AD118" s="1" t="s">
        <v>2318</v>
      </c>
      <c r="AE118" s="1" t="s">
        <v>2319</v>
      </c>
      <c r="AF118" s="1" t="s">
        <v>74</v>
      </c>
      <c r="AG118" s="1">
        <v>38</v>
      </c>
      <c r="AH118" s="1">
        <v>187</v>
      </c>
      <c r="AI118" s="1">
        <v>195</v>
      </c>
      <c r="AJ118" s="1">
        <v>34</v>
      </c>
      <c r="AK118" s="1">
        <v>390</v>
      </c>
      <c r="AL118" s="1" t="s">
        <v>1431</v>
      </c>
      <c r="AM118" s="1" t="s">
        <v>1315</v>
      </c>
      <c r="AN118" s="1" t="s">
        <v>1432</v>
      </c>
      <c r="AO118" s="1" t="s">
        <v>2320</v>
      </c>
      <c r="AP118" s="1" t="s">
        <v>2321</v>
      </c>
      <c r="AQ118" s="1" t="s">
        <v>74</v>
      </c>
      <c r="AR118" s="1" t="s">
        <v>2322</v>
      </c>
      <c r="AS118" s="1" t="s">
        <v>2323</v>
      </c>
      <c r="AT118" s="1" t="s">
        <v>2324</v>
      </c>
      <c r="AU118" s="1">
        <v>2011</v>
      </c>
      <c r="AV118" s="1">
        <v>45</v>
      </c>
      <c r="AW118" s="1">
        <v>2</v>
      </c>
      <c r="AX118" s="1" t="s">
        <v>74</v>
      </c>
      <c r="AY118" s="1" t="s">
        <v>74</v>
      </c>
      <c r="AZ118" s="1" t="s">
        <v>74</v>
      </c>
      <c r="BA118" s="1" t="s">
        <v>74</v>
      </c>
      <c r="BB118" s="1">
        <v>527</v>
      </c>
      <c r="BC118" s="1">
        <v>533</v>
      </c>
      <c r="BD118" s="1" t="s">
        <v>74</v>
      </c>
      <c r="BE118" s="1" t="s">
        <v>2325</v>
      </c>
      <c r="BF118" s="1" t="str">
        <f>HYPERLINK("http://dx.doi.org/10.1021/es1023898","http://dx.doi.org/10.1021/es1023898")</f>
        <v>http://dx.doi.org/10.1021/es1023898</v>
      </c>
      <c r="BG118" s="1" t="s">
        <v>74</v>
      </c>
      <c r="BH118" s="1" t="s">
        <v>74</v>
      </c>
      <c r="BI118" s="1">
        <v>7</v>
      </c>
      <c r="BJ118" s="1" t="s">
        <v>1185</v>
      </c>
      <c r="BK118" s="1" t="s">
        <v>99</v>
      </c>
      <c r="BL118" s="1" t="s">
        <v>1186</v>
      </c>
      <c r="BM118" s="1" t="s">
        <v>2326</v>
      </c>
      <c r="BN118" s="1">
        <v>21126068</v>
      </c>
      <c r="BO118" s="1" t="s">
        <v>74</v>
      </c>
      <c r="BP118" s="1" t="s">
        <v>74</v>
      </c>
      <c r="BQ118" s="1" t="s">
        <v>74</v>
      </c>
      <c r="BR118" s="1" t="s">
        <v>102</v>
      </c>
      <c r="BS118" s="1" t="s">
        <v>2327</v>
      </c>
      <c r="BT118" s="1" t="str">
        <f>HYPERLINK("https%3A%2F%2Fwww.webofscience.com%2Fwos%2Fwoscc%2Ffull-record%2FWOS:000286090500031","View Full Record in Web of Science")</f>
        <v>View Full Record in Web of Science</v>
      </c>
    </row>
    <row r="119" spans="1:72" x14ac:dyDescent="0.2">
      <c r="A119" s="1" t="s">
        <v>72</v>
      </c>
      <c r="B119" s="1" t="s">
        <v>2328</v>
      </c>
      <c r="C119" s="1" t="s">
        <v>74</v>
      </c>
      <c r="D119" s="1" t="s">
        <v>74</v>
      </c>
      <c r="E119" s="1" t="s">
        <v>74</v>
      </c>
      <c r="F119" s="1" t="s">
        <v>2329</v>
      </c>
      <c r="G119" s="1" t="s">
        <v>74</v>
      </c>
      <c r="H119" s="1" t="s">
        <v>74</v>
      </c>
      <c r="I119" s="1" t="s">
        <v>2330</v>
      </c>
      <c r="J119" s="1" t="s">
        <v>813</v>
      </c>
      <c r="K119" s="1" t="s">
        <v>74</v>
      </c>
      <c r="L119" s="1" t="s">
        <v>74</v>
      </c>
      <c r="M119" s="1" t="s">
        <v>78</v>
      </c>
      <c r="N119" s="1" t="s">
        <v>79</v>
      </c>
      <c r="O119" s="1" t="s">
        <v>74</v>
      </c>
      <c r="P119" s="1" t="s">
        <v>74</v>
      </c>
      <c r="Q119" s="1" t="s">
        <v>74</v>
      </c>
      <c r="R119" s="1" t="s">
        <v>74</v>
      </c>
      <c r="S119" s="1" t="s">
        <v>74</v>
      </c>
      <c r="T119" s="1" t="s">
        <v>74</v>
      </c>
      <c r="U119" s="1" t="s">
        <v>2331</v>
      </c>
      <c r="V119" s="1" t="s">
        <v>2332</v>
      </c>
      <c r="W119" s="1" t="s">
        <v>2333</v>
      </c>
      <c r="X119" s="1" t="s">
        <v>2334</v>
      </c>
      <c r="Y119" s="1" t="s">
        <v>2335</v>
      </c>
      <c r="Z119" s="1" t="s">
        <v>2336</v>
      </c>
      <c r="AA119" s="1" t="s">
        <v>2337</v>
      </c>
      <c r="AB119" s="1" t="s">
        <v>2338</v>
      </c>
      <c r="AC119" s="1" t="s">
        <v>74</v>
      </c>
      <c r="AD119" s="1" t="s">
        <v>74</v>
      </c>
      <c r="AE119" s="1" t="s">
        <v>74</v>
      </c>
      <c r="AF119" s="1" t="s">
        <v>74</v>
      </c>
      <c r="AG119" s="1">
        <v>39</v>
      </c>
      <c r="AH119" s="1">
        <v>16</v>
      </c>
      <c r="AI119" s="1">
        <v>17</v>
      </c>
      <c r="AJ119" s="1">
        <v>1</v>
      </c>
      <c r="AK119" s="1">
        <v>26</v>
      </c>
      <c r="AL119" s="1" t="s">
        <v>139</v>
      </c>
      <c r="AM119" s="1" t="s">
        <v>140</v>
      </c>
      <c r="AN119" s="1" t="s">
        <v>141</v>
      </c>
      <c r="AO119" s="1" t="s">
        <v>826</v>
      </c>
      <c r="AP119" s="1" t="s">
        <v>827</v>
      </c>
      <c r="AQ119" s="1" t="s">
        <v>74</v>
      </c>
      <c r="AR119" s="1" t="s">
        <v>828</v>
      </c>
      <c r="AS119" s="1" t="s">
        <v>829</v>
      </c>
      <c r="AT119" s="1" t="s">
        <v>74</v>
      </c>
      <c r="AU119" s="1">
        <v>2007</v>
      </c>
      <c r="AV119" s="1">
        <v>38</v>
      </c>
      <c r="AW119" s="1">
        <v>6</v>
      </c>
      <c r="AX119" s="1" t="s">
        <v>74</v>
      </c>
      <c r="AY119" s="1" t="s">
        <v>74</v>
      </c>
      <c r="AZ119" s="1" t="s">
        <v>74</v>
      </c>
      <c r="BA119" s="1" t="s">
        <v>74</v>
      </c>
      <c r="BB119" s="1">
        <v>835</v>
      </c>
      <c r="BC119" s="1">
        <v>844</v>
      </c>
      <c r="BD119" s="1" t="s">
        <v>74</v>
      </c>
      <c r="BE119" s="1" t="s">
        <v>2339</v>
      </c>
      <c r="BF119" s="1" t="str">
        <f>HYPERLINK("http://dx.doi.org/10.1016/j.orggeochem.2007.01.007","http://dx.doi.org/10.1016/j.orggeochem.2007.01.007")</f>
        <v>http://dx.doi.org/10.1016/j.orggeochem.2007.01.007</v>
      </c>
      <c r="BG119" s="1" t="s">
        <v>74</v>
      </c>
      <c r="BH119" s="1" t="s">
        <v>74</v>
      </c>
      <c r="BI119" s="1">
        <v>10</v>
      </c>
      <c r="BJ119" s="1" t="s">
        <v>832</v>
      </c>
      <c r="BK119" s="1" t="s">
        <v>99</v>
      </c>
      <c r="BL119" s="1" t="s">
        <v>832</v>
      </c>
      <c r="BM119" s="1" t="s">
        <v>2340</v>
      </c>
      <c r="BN119" s="1" t="s">
        <v>74</v>
      </c>
      <c r="BO119" s="1" t="s">
        <v>74</v>
      </c>
      <c r="BP119" s="1" t="s">
        <v>74</v>
      </c>
      <c r="BQ119" s="1" t="s">
        <v>74</v>
      </c>
      <c r="BR119" s="1" t="s">
        <v>102</v>
      </c>
      <c r="BS119" s="1" t="s">
        <v>2341</v>
      </c>
      <c r="BT119" s="1" t="str">
        <f>HYPERLINK("https%3A%2F%2Fwww.webofscience.com%2Fwos%2Fwoscc%2Ffull-record%2FWOS:000247809300001","View Full Record in Web of Science")</f>
        <v>View Full Record in Web of Science</v>
      </c>
    </row>
    <row r="120" spans="1:72" x14ac:dyDescent="0.2">
      <c r="A120" s="1" t="s">
        <v>72</v>
      </c>
      <c r="B120" s="1" t="s">
        <v>2342</v>
      </c>
      <c r="C120" s="1" t="s">
        <v>74</v>
      </c>
      <c r="D120" s="1" t="s">
        <v>74</v>
      </c>
      <c r="E120" s="1" t="s">
        <v>74</v>
      </c>
      <c r="F120" s="1" t="s">
        <v>2342</v>
      </c>
      <c r="G120" s="1" t="s">
        <v>74</v>
      </c>
      <c r="H120" s="1" t="s">
        <v>74</v>
      </c>
      <c r="I120" s="1" t="s">
        <v>2343</v>
      </c>
      <c r="J120" s="1" t="s">
        <v>994</v>
      </c>
      <c r="K120" s="1" t="s">
        <v>74</v>
      </c>
      <c r="L120" s="1" t="s">
        <v>74</v>
      </c>
      <c r="M120" s="1" t="s">
        <v>78</v>
      </c>
      <c r="N120" s="1" t="s">
        <v>79</v>
      </c>
      <c r="O120" s="1" t="s">
        <v>74</v>
      </c>
      <c r="P120" s="1" t="s">
        <v>74</v>
      </c>
      <c r="Q120" s="1" t="s">
        <v>74</v>
      </c>
      <c r="R120" s="1" t="s">
        <v>74</v>
      </c>
      <c r="S120" s="1" t="s">
        <v>74</v>
      </c>
      <c r="T120" s="1" t="s">
        <v>2344</v>
      </c>
      <c r="U120" s="1" t="s">
        <v>2345</v>
      </c>
      <c r="V120" s="1" t="s">
        <v>2346</v>
      </c>
      <c r="W120" s="1" t="s">
        <v>2347</v>
      </c>
      <c r="X120" s="1" t="s">
        <v>2348</v>
      </c>
      <c r="Y120" s="1" t="s">
        <v>2192</v>
      </c>
      <c r="Z120" s="1" t="s">
        <v>2349</v>
      </c>
      <c r="AA120" s="1" t="s">
        <v>2194</v>
      </c>
      <c r="AB120" s="1" t="s">
        <v>2195</v>
      </c>
      <c r="AC120" s="1" t="s">
        <v>74</v>
      </c>
      <c r="AD120" s="1" t="s">
        <v>74</v>
      </c>
      <c r="AE120" s="1" t="s">
        <v>74</v>
      </c>
      <c r="AF120" s="1" t="s">
        <v>74</v>
      </c>
      <c r="AG120" s="1">
        <v>49</v>
      </c>
      <c r="AH120" s="1">
        <v>86</v>
      </c>
      <c r="AI120" s="1">
        <v>89</v>
      </c>
      <c r="AJ120" s="1">
        <v>1</v>
      </c>
      <c r="AK120" s="1">
        <v>30</v>
      </c>
      <c r="AL120" s="1" t="s">
        <v>1472</v>
      </c>
      <c r="AM120" s="1" t="s">
        <v>310</v>
      </c>
      <c r="AN120" s="1" t="s">
        <v>1473</v>
      </c>
      <c r="AO120" s="1" t="s">
        <v>1002</v>
      </c>
      <c r="AP120" s="1" t="s">
        <v>1003</v>
      </c>
      <c r="AQ120" s="1" t="s">
        <v>74</v>
      </c>
      <c r="AR120" s="1" t="s">
        <v>994</v>
      </c>
      <c r="AS120" s="1" t="s">
        <v>1004</v>
      </c>
      <c r="AT120" s="1" t="s">
        <v>121</v>
      </c>
      <c r="AU120" s="1">
        <v>1998</v>
      </c>
      <c r="AV120" s="1">
        <v>86</v>
      </c>
      <c r="AW120" s="1" t="s">
        <v>288</v>
      </c>
      <c r="AX120" s="1" t="s">
        <v>74</v>
      </c>
      <c r="AY120" s="1" t="s">
        <v>74</v>
      </c>
      <c r="AZ120" s="1" t="s">
        <v>74</v>
      </c>
      <c r="BA120" s="1" t="s">
        <v>74</v>
      </c>
      <c r="BB120" s="1">
        <v>123</v>
      </c>
      <c r="BC120" s="1">
        <v>142</v>
      </c>
      <c r="BD120" s="1" t="s">
        <v>74</v>
      </c>
      <c r="BE120" s="1" t="s">
        <v>2350</v>
      </c>
      <c r="BF120" s="1" t="str">
        <f>HYPERLINK("http://dx.doi.org/10.1016/S0016-7061(98)00036-6","http://dx.doi.org/10.1016/S0016-7061(98)00036-6")</f>
        <v>http://dx.doi.org/10.1016/S0016-7061(98)00036-6</v>
      </c>
      <c r="BG120" s="1" t="s">
        <v>74</v>
      </c>
      <c r="BH120" s="1" t="s">
        <v>74</v>
      </c>
      <c r="BI120" s="1">
        <v>20</v>
      </c>
      <c r="BJ120" s="1" t="s">
        <v>149</v>
      </c>
      <c r="BK120" s="1" t="s">
        <v>99</v>
      </c>
      <c r="BL120" s="1" t="s">
        <v>150</v>
      </c>
      <c r="BM120" s="1" t="s">
        <v>2351</v>
      </c>
      <c r="BN120" s="1" t="s">
        <v>74</v>
      </c>
      <c r="BO120" s="1" t="s">
        <v>386</v>
      </c>
      <c r="BP120" s="1" t="s">
        <v>74</v>
      </c>
      <c r="BQ120" s="1" t="s">
        <v>74</v>
      </c>
      <c r="BR120" s="1" t="s">
        <v>102</v>
      </c>
      <c r="BS120" s="1" t="s">
        <v>2352</v>
      </c>
      <c r="BT120" s="1" t="str">
        <f>HYPERLINK("https%3A%2F%2Fwww.webofscience.com%2Fwos%2Fwoscc%2Ffull-record%2FWOS:000076139500007","View Full Record in Web of Science")</f>
        <v>View Full Record in Web of Science</v>
      </c>
    </row>
    <row r="121" spans="1:72" x14ac:dyDescent="0.2">
      <c r="A121" s="1" t="s">
        <v>72</v>
      </c>
      <c r="B121" s="1" t="s">
        <v>2353</v>
      </c>
      <c r="C121" s="1" t="s">
        <v>74</v>
      </c>
      <c r="D121" s="1" t="s">
        <v>74</v>
      </c>
      <c r="E121" s="1" t="s">
        <v>74</v>
      </c>
      <c r="F121" s="1" t="s">
        <v>2354</v>
      </c>
      <c r="G121" s="1" t="s">
        <v>74</v>
      </c>
      <c r="H121" s="1" t="s">
        <v>74</v>
      </c>
      <c r="I121" s="1" t="s">
        <v>2355</v>
      </c>
      <c r="J121" s="1" t="s">
        <v>2356</v>
      </c>
      <c r="K121" s="1" t="s">
        <v>74</v>
      </c>
      <c r="L121" s="1" t="s">
        <v>74</v>
      </c>
      <c r="M121" s="1" t="s">
        <v>78</v>
      </c>
      <c r="N121" s="1" t="s">
        <v>79</v>
      </c>
      <c r="O121" s="1" t="s">
        <v>74</v>
      </c>
      <c r="P121" s="1" t="s">
        <v>74</v>
      </c>
      <c r="Q121" s="1" t="s">
        <v>74</v>
      </c>
      <c r="R121" s="1" t="s">
        <v>74</v>
      </c>
      <c r="S121" s="1" t="s">
        <v>74</v>
      </c>
      <c r="T121" s="1" t="s">
        <v>2357</v>
      </c>
      <c r="U121" s="1" t="s">
        <v>2358</v>
      </c>
      <c r="V121" s="1" t="s">
        <v>2359</v>
      </c>
      <c r="W121" s="1" t="s">
        <v>2360</v>
      </c>
      <c r="X121" s="1" t="s">
        <v>2361</v>
      </c>
      <c r="Y121" s="1" t="s">
        <v>2362</v>
      </c>
      <c r="Z121" s="1" t="s">
        <v>2363</v>
      </c>
      <c r="AA121" s="1" t="s">
        <v>2364</v>
      </c>
      <c r="AB121" s="1" t="s">
        <v>2365</v>
      </c>
      <c r="AC121" s="1" t="s">
        <v>2366</v>
      </c>
      <c r="AD121" s="1" t="s">
        <v>2367</v>
      </c>
      <c r="AE121" s="1" t="s">
        <v>2368</v>
      </c>
      <c r="AF121" s="1" t="s">
        <v>74</v>
      </c>
      <c r="AG121" s="1">
        <v>19</v>
      </c>
      <c r="AH121" s="1">
        <v>6</v>
      </c>
      <c r="AI121" s="1">
        <v>6</v>
      </c>
      <c r="AJ121" s="1">
        <v>0</v>
      </c>
      <c r="AK121" s="1">
        <v>11</v>
      </c>
      <c r="AL121" s="1" t="s">
        <v>2369</v>
      </c>
      <c r="AM121" s="1" t="s">
        <v>2370</v>
      </c>
      <c r="AN121" s="1" t="s">
        <v>2371</v>
      </c>
      <c r="AO121" s="1" t="s">
        <v>2372</v>
      </c>
      <c r="AP121" s="1" t="s">
        <v>74</v>
      </c>
      <c r="AQ121" s="1" t="s">
        <v>74</v>
      </c>
      <c r="AR121" s="1" t="s">
        <v>2373</v>
      </c>
      <c r="AS121" s="1" t="s">
        <v>2374</v>
      </c>
      <c r="AT121" s="1" t="s">
        <v>74</v>
      </c>
      <c r="AU121" s="1">
        <v>2012</v>
      </c>
      <c r="AV121" s="1">
        <v>20</v>
      </c>
      <c r="AW121" s="1" t="s">
        <v>2375</v>
      </c>
      <c r="AX121" s="1" t="s">
        <v>74</v>
      </c>
      <c r="AY121" s="1" t="s">
        <v>74</v>
      </c>
      <c r="AZ121" s="1" t="s">
        <v>74</v>
      </c>
      <c r="BA121" s="1" t="s">
        <v>74</v>
      </c>
      <c r="BB121" s="1">
        <v>160</v>
      </c>
      <c r="BC121" s="1">
        <v>166</v>
      </c>
      <c r="BD121" s="1" t="s">
        <v>74</v>
      </c>
      <c r="BE121" s="1" t="s">
        <v>74</v>
      </c>
      <c r="BF121" s="1" t="s">
        <v>74</v>
      </c>
      <c r="BG121" s="1" t="s">
        <v>74</v>
      </c>
      <c r="BH121" s="1" t="s">
        <v>74</v>
      </c>
      <c r="BI121" s="1">
        <v>7</v>
      </c>
      <c r="BJ121" s="1" t="s">
        <v>2376</v>
      </c>
      <c r="BK121" s="1" t="s">
        <v>99</v>
      </c>
      <c r="BL121" s="1" t="s">
        <v>2377</v>
      </c>
      <c r="BM121" s="1" t="s">
        <v>2378</v>
      </c>
      <c r="BN121" s="1" t="s">
        <v>74</v>
      </c>
      <c r="BO121" s="1" t="s">
        <v>74</v>
      </c>
      <c r="BP121" s="1" t="s">
        <v>74</v>
      </c>
      <c r="BQ121" s="1" t="s">
        <v>74</v>
      </c>
      <c r="BR121" s="1" t="s">
        <v>102</v>
      </c>
      <c r="BS121" s="1" t="s">
        <v>2379</v>
      </c>
      <c r="BT121" s="1" t="str">
        <f>HYPERLINK("https%3A%2F%2Fwww.webofscience.com%2Fwos%2Fwoscc%2Ffull-record%2FWOS:000319202800027","View Full Record in Web of Science")</f>
        <v>View Full Record in Web of Science</v>
      </c>
    </row>
    <row r="122" spans="1:72" x14ac:dyDescent="0.2">
      <c r="A122" s="1" t="s">
        <v>72</v>
      </c>
      <c r="B122" s="1" t="s">
        <v>2380</v>
      </c>
      <c r="C122" s="1" t="s">
        <v>74</v>
      </c>
      <c r="D122" s="1" t="s">
        <v>74</v>
      </c>
      <c r="E122" s="1" t="s">
        <v>74</v>
      </c>
      <c r="F122" s="1" t="s">
        <v>2380</v>
      </c>
      <c r="G122" s="1" t="s">
        <v>74</v>
      </c>
      <c r="H122" s="1" t="s">
        <v>74</v>
      </c>
      <c r="I122" s="1" t="s">
        <v>2381</v>
      </c>
      <c r="J122" s="1" t="s">
        <v>129</v>
      </c>
      <c r="K122" s="1" t="s">
        <v>74</v>
      </c>
      <c r="L122" s="1" t="s">
        <v>74</v>
      </c>
      <c r="M122" s="1" t="s">
        <v>78</v>
      </c>
      <c r="N122" s="1" t="s">
        <v>79</v>
      </c>
      <c r="O122" s="1" t="s">
        <v>74</v>
      </c>
      <c r="P122" s="1" t="s">
        <v>74</v>
      </c>
      <c r="Q122" s="1" t="s">
        <v>74</v>
      </c>
      <c r="R122" s="1" t="s">
        <v>74</v>
      </c>
      <c r="S122" s="1" t="s">
        <v>74</v>
      </c>
      <c r="T122" s="1" t="s">
        <v>2382</v>
      </c>
      <c r="U122" s="1" t="s">
        <v>2383</v>
      </c>
      <c r="V122" s="1" t="s">
        <v>2384</v>
      </c>
      <c r="W122" s="1" t="s">
        <v>2385</v>
      </c>
      <c r="X122" s="1" t="s">
        <v>2386</v>
      </c>
      <c r="Y122" s="1" t="s">
        <v>2387</v>
      </c>
      <c r="Z122" s="1" t="s">
        <v>2388</v>
      </c>
      <c r="AA122" s="1" t="s">
        <v>2389</v>
      </c>
      <c r="AB122" s="1" t="s">
        <v>2390</v>
      </c>
      <c r="AC122" s="1" t="s">
        <v>74</v>
      </c>
      <c r="AD122" s="1" t="s">
        <v>74</v>
      </c>
      <c r="AE122" s="1" t="s">
        <v>74</v>
      </c>
      <c r="AF122" s="1" t="s">
        <v>74</v>
      </c>
      <c r="AG122" s="1">
        <v>50</v>
      </c>
      <c r="AH122" s="1">
        <v>245</v>
      </c>
      <c r="AI122" s="1">
        <v>254</v>
      </c>
      <c r="AJ122" s="1">
        <v>5</v>
      </c>
      <c r="AK122" s="1">
        <v>133</v>
      </c>
      <c r="AL122" s="1" t="s">
        <v>139</v>
      </c>
      <c r="AM122" s="1" t="s">
        <v>140</v>
      </c>
      <c r="AN122" s="1" t="s">
        <v>141</v>
      </c>
      <c r="AO122" s="1" t="s">
        <v>142</v>
      </c>
      <c r="AP122" s="1" t="s">
        <v>143</v>
      </c>
      <c r="AQ122" s="1" t="s">
        <v>74</v>
      </c>
      <c r="AR122" s="1" t="s">
        <v>144</v>
      </c>
      <c r="AS122" s="1" t="s">
        <v>145</v>
      </c>
      <c r="AT122" s="1" t="s">
        <v>957</v>
      </c>
      <c r="AU122" s="1">
        <v>2005</v>
      </c>
      <c r="AV122" s="1">
        <v>37</v>
      </c>
      <c r="AW122" s="1">
        <v>4</v>
      </c>
      <c r="AX122" s="1" t="s">
        <v>74</v>
      </c>
      <c r="AY122" s="1" t="s">
        <v>74</v>
      </c>
      <c r="AZ122" s="1" t="s">
        <v>74</v>
      </c>
      <c r="BA122" s="1" t="s">
        <v>74</v>
      </c>
      <c r="BB122" s="1">
        <v>701</v>
      </c>
      <c r="BC122" s="1">
        <v>718</v>
      </c>
      <c r="BD122" s="1" t="s">
        <v>74</v>
      </c>
      <c r="BE122" s="1" t="s">
        <v>2391</v>
      </c>
      <c r="BF122" s="1" t="str">
        <f>HYPERLINK("http://dx.doi.org/10.1016/j.soilbio.2004.09.008","http://dx.doi.org/10.1016/j.soilbio.2004.09.008")</f>
        <v>http://dx.doi.org/10.1016/j.soilbio.2004.09.008</v>
      </c>
      <c r="BG122" s="1" t="s">
        <v>74</v>
      </c>
      <c r="BH122" s="1" t="s">
        <v>74</v>
      </c>
      <c r="BI122" s="1">
        <v>18</v>
      </c>
      <c r="BJ122" s="1" t="s">
        <v>149</v>
      </c>
      <c r="BK122" s="1" t="s">
        <v>99</v>
      </c>
      <c r="BL122" s="1" t="s">
        <v>150</v>
      </c>
      <c r="BM122" s="1" t="s">
        <v>2392</v>
      </c>
      <c r="BN122" s="1" t="s">
        <v>74</v>
      </c>
      <c r="BO122" s="1" t="s">
        <v>74</v>
      </c>
      <c r="BP122" s="1" t="s">
        <v>74</v>
      </c>
      <c r="BQ122" s="1" t="s">
        <v>74</v>
      </c>
      <c r="BR122" s="1" t="s">
        <v>102</v>
      </c>
      <c r="BS122" s="1" t="s">
        <v>2393</v>
      </c>
      <c r="BT122" s="1" t="str">
        <f>HYPERLINK("https%3A%2F%2Fwww.webofscience.com%2Fwos%2Fwoscc%2Ffull-record%2FWOS:000226872900010","View Full Record in Web of Science")</f>
        <v>View Full Record in Web of Science</v>
      </c>
    </row>
    <row r="123" spans="1:72" x14ac:dyDescent="0.2">
      <c r="A123" s="1" t="s">
        <v>72</v>
      </c>
      <c r="B123" s="1" t="s">
        <v>2394</v>
      </c>
      <c r="C123" s="1" t="s">
        <v>74</v>
      </c>
      <c r="D123" s="1" t="s">
        <v>74</v>
      </c>
      <c r="E123" s="1" t="s">
        <v>74</v>
      </c>
      <c r="F123" s="1" t="s">
        <v>2395</v>
      </c>
      <c r="G123" s="1" t="s">
        <v>74</v>
      </c>
      <c r="H123" s="1" t="s">
        <v>74</v>
      </c>
      <c r="I123" s="1" t="s">
        <v>2396</v>
      </c>
      <c r="J123" s="1" t="s">
        <v>2397</v>
      </c>
      <c r="K123" s="1" t="s">
        <v>74</v>
      </c>
      <c r="L123" s="1" t="s">
        <v>74</v>
      </c>
      <c r="M123" s="1" t="s">
        <v>78</v>
      </c>
      <c r="N123" s="1" t="s">
        <v>79</v>
      </c>
      <c r="O123" s="1" t="s">
        <v>74</v>
      </c>
      <c r="P123" s="1" t="s">
        <v>74</v>
      </c>
      <c r="Q123" s="1" t="s">
        <v>74</v>
      </c>
      <c r="R123" s="1" t="s">
        <v>74</v>
      </c>
      <c r="S123" s="1" t="s">
        <v>74</v>
      </c>
      <c r="T123" s="1" t="s">
        <v>2398</v>
      </c>
      <c r="U123" s="1" t="s">
        <v>2399</v>
      </c>
      <c r="V123" s="1" t="s">
        <v>2400</v>
      </c>
      <c r="W123" s="1" t="s">
        <v>2401</v>
      </c>
      <c r="X123" s="1" t="s">
        <v>2402</v>
      </c>
      <c r="Y123" s="1" t="s">
        <v>2403</v>
      </c>
      <c r="Z123" s="1" t="s">
        <v>2404</v>
      </c>
      <c r="AA123" s="1" t="s">
        <v>2405</v>
      </c>
      <c r="AB123" s="1" t="s">
        <v>2406</v>
      </c>
      <c r="AC123" s="1" t="s">
        <v>74</v>
      </c>
      <c r="AD123" s="1" t="s">
        <v>74</v>
      </c>
      <c r="AE123" s="1" t="s">
        <v>74</v>
      </c>
      <c r="AF123" s="1" t="s">
        <v>74</v>
      </c>
      <c r="AG123" s="1">
        <v>36</v>
      </c>
      <c r="AH123" s="1">
        <v>0</v>
      </c>
      <c r="AI123" s="1">
        <v>0</v>
      </c>
      <c r="AJ123" s="1">
        <v>2</v>
      </c>
      <c r="AK123" s="1">
        <v>2</v>
      </c>
      <c r="AL123" s="1" t="s">
        <v>2407</v>
      </c>
      <c r="AM123" s="1" t="s">
        <v>2408</v>
      </c>
      <c r="AN123" s="1" t="s">
        <v>2409</v>
      </c>
      <c r="AO123" s="1" t="s">
        <v>2410</v>
      </c>
      <c r="AP123" s="1" t="s">
        <v>2411</v>
      </c>
      <c r="AQ123" s="1" t="s">
        <v>74</v>
      </c>
      <c r="AR123" s="1" t="s">
        <v>2412</v>
      </c>
      <c r="AS123" s="1" t="s">
        <v>2413</v>
      </c>
      <c r="AT123" s="1" t="s">
        <v>74</v>
      </c>
      <c r="AU123" s="1">
        <v>2023</v>
      </c>
      <c r="AV123" s="1">
        <v>67</v>
      </c>
      <c r="AW123" s="1">
        <v>3</v>
      </c>
      <c r="AX123" s="1" t="s">
        <v>74</v>
      </c>
      <c r="AY123" s="1" t="s">
        <v>74</v>
      </c>
      <c r="AZ123" s="1" t="s">
        <v>74</v>
      </c>
      <c r="BA123" s="1" t="s">
        <v>74</v>
      </c>
      <c r="BB123" s="1">
        <v>386</v>
      </c>
      <c r="BC123" s="1">
        <v>395</v>
      </c>
      <c r="BD123" s="1" t="s">
        <v>74</v>
      </c>
      <c r="BE123" s="1" t="s">
        <v>2414</v>
      </c>
      <c r="BF123" s="1" t="str">
        <f>HYPERLINK("http://dx.doi.org/10.3311/PPch.21369","http://dx.doi.org/10.3311/PPch.21369")</f>
        <v>http://dx.doi.org/10.3311/PPch.21369</v>
      </c>
      <c r="BG123" s="1" t="s">
        <v>74</v>
      </c>
      <c r="BH123" s="1" t="s">
        <v>2415</v>
      </c>
      <c r="BI123" s="1">
        <v>10</v>
      </c>
      <c r="BJ123" s="1" t="s">
        <v>2416</v>
      </c>
      <c r="BK123" s="1" t="s">
        <v>99</v>
      </c>
      <c r="BL123" s="1" t="s">
        <v>2017</v>
      </c>
      <c r="BM123" s="1" t="s">
        <v>2417</v>
      </c>
      <c r="BN123" s="1" t="s">
        <v>74</v>
      </c>
      <c r="BO123" s="1" t="s">
        <v>101</v>
      </c>
      <c r="BP123" s="1" t="s">
        <v>74</v>
      </c>
      <c r="BQ123" s="1" t="s">
        <v>74</v>
      </c>
      <c r="BR123" s="1" t="s">
        <v>102</v>
      </c>
      <c r="BS123" s="1" t="s">
        <v>2418</v>
      </c>
      <c r="BT123" s="1" t="str">
        <f>HYPERLINK("https%3A%2F%2Fwww.webofscience.com%2Fwos%2Fwoscc%2Ffull-record%2FWOS:001011329200001","View Full Record in Web of Science")</f>
        <v>View Full Record in Web of Science</v>
      </c>
    </row>
    <row r="124" spans="1:72" x14ac:dyDescent="0.2">
      <c r="A124" s="1" t="s">
        <v>72</v>
      </c>
      <c r="B124" s="1" t="s">
        <v>2419</v>
      </c>
      <c r="C124" s="1" t="s">
        <v>74</v>
      </c>
      <c r="D124" s="1" t="s">
        <v>74</v>
      </c>
      <c r="E124" s="1" t="s">
        <v>74</v>
      </c>
      <c r="F124" s="1" t="s">
        <v>2420</v>
      </c>
      <c r="G124" s="1" t="s">
        <v>74</v>
      </c>
      <c r="H124" s="1" t="s">
        <v>74</v>
      </c>
      <c r="I124" s="1" t="s">
        <v>2421</v>
      </c>
      <c r="J124" s="1" t="s">
        <v>813</v>
      </c>
      <c r="K124" s="1" t="s">
        <v>74</v>
      </c>
      <c r="L124" s="1" t="s">
        <v>74</v>
      </c>
      <c r="M124" s="1" t="s">
        <v>78</v>
      </c>
      <c r="N124" s="1" t="s">
        <v>79</v>
      </c>
      <c r="O124" s="1" t="s">
        <v>74</v>
      </c>
      <c r="P124" s="1" t="s">
        <v>74</v>
      </c>
      <c r="Q124" s="1" t="s">
        <v>74</v>
      </c>
      <c r="R124" s="1" t="s">
        <v>74</v>
      </c>
      <c r="S124" s="1" t="s">
        <v>74</v>
      </c>
      <c r="T124" s="1" t="s">
        <v>74</v>
      </c>
      <c r="U124" s="1" t="s">
        <v>2422</v>
      </c>
      <c r="V124" s="1" t="s">
        <v>2423</v>
      </c>
      <c r="W124" s="1" t="s">
        <v>2424</v>
      </c>
      <c r="X124" s="1" t="s">
        <v>2425</v>
      </c>
      <c r="Y124" s="1" t="s">
        <v>2426</v>
      </c>
      <c r="Z124" s="1" t="s">
        <v>2427</v>
      </c>
      <c r="AA124" s="1" t="s">
        <v>2428</v>
      </c>
      <c r="AB124" s="1" t="s">
        <v>2429</v>
      </c>
      <c r="AC124" s="1" t="s">
        <v>2430</v>
      </c>
      <c r="AD124" s="1" t="s">
        <v>2431</v>
      </c>
      <c r="AE124" s="1" t="s">
        <v>2432</v>
      </c>
      <c r="AF124" s="1" t="s">
        <v>74</v>
      </c>
      <c r="AG124" s="1">
        <v>55</v>
      </c>
      <c r="AH124" s="1">
        <v>25</v>
      </c>
      <c r="AI124" s="1">
        <v>34</v>
      </c>
      <c r="AJ124" s="1">
        <v>3</v>
      </c>
      <c r="AK124" s="1">
        <v>59</v>
      </c>
      <c r="AL124" s="1" t="s">
        <v>139</v>
      </c>
      <c r="AM124" s="1" t="s">
        <v>140</v>
      </c>
      <c r="AN124" s="1" t="s">
        <v>141</v>
      </c>
      <c r="AO124" s="1" t="s">
        <v>826</v>
      </c>
      <c r="AP124" s="1" t="s">
        <v>827</v>
      </c>
      <c r="AQ124" s="1" t="s">
        <v>74</v>
      </c>
      <c r="AR124" s="1" t="s">
        <v>828</v>
      </c>
      <c r="AS124" s="1" t="s">
        <v>829</v>
      </c>
      <c r="AT124" s="1" t="s">
        <v>243</v>
      </c>
      <c r="AU124" s="1">
        <v>2011</v>
      </c>
      <c r="AV124" s="1">
        <v>42</v>
      </c>
      <c r="AW124" s="1">
        <v>7</v>
      </c>
      <c r="AX124" s="1" t="s">
        <v>74</v>
      </c>
      <c r="AY124" s="1" t="s">
        <v>74</v>
      </c>
      <c r="AZ124" s="1" t="s">
        <v>74</v>
      </c>
      <c r="BA124" s="1" t="s">
        <v>74</v>
      </c>
      <c r="BB124" s="1">
        <v>762</v>
      </c>
      <c r="BC124" s="1">
        <v>773</v>
      </c>
      <c r="BD124" s="1" t="s">
        <v>74</v>
      </c>
      <c r="BE124" s="1" t="s">
        <v>2433</v>
      </c>
      <c r="BF124" s="1" t="str">
        <f>HYPERLINK("http://dx.doi.org/10.1016/j.orggeochem.2011.05.007","http://dx.doi.org/10.1016/j.orggeochem.2011.05.007")</f>
        <v>http://dx.doi.org/10.1016/j.orggeochem.2011.05.007</v>
      </c>
      <c r="BG124" s="1" t="s">
        <v>74</v>
      </c>
      <c r="BH124" s="1" t="s">
        <v>74</v>
      </c>
      <c r="BI124" s="1">
        <v>12</v>
      </c>
      <c r="BJ124" s="1" t="s">
        <v>832</v>
      </c>
      <c r="BK124" s="1" t="s">
        <v>99</v>
      </c>
      <c r="BL124" s="1" t="s">
        <v>832</v>
      </c>
      <c r="BM124" s="1" t="s">
        <v>2434</v>
      </c>
      <c r="BN124" s="1" t="s">
        <v>74</v>
      </c>
      <c r="BO124" s="1" t="s">
        <v>74</v>
      </c>
      <c r="BP124" s="1" t="s">
        <v>74</v>
      </c>
      <c r="BQ124" s="1" t="s">
        <v>74</v>
      </c>
      <c r="BR124" s="1" t="s">
        <v>102</v>
      </c>
      <c r="BS124" s="1" t="s">
        <v>2435</v>
      </c>
      <c r="BT124" s="1" t="str">
        <f>HYPERLINK("https%3A%2F%2Fwww.webofscience.com%2Fwos%2Fwoscc%2Ffull-record%2FWOS:000294359500007","View Full Record in Web of Science")</f>
        <v>View Full Record in Web of Science</v>
      </c>
    </row>
    <row r="125" spans="1:72" x14ac:dyDescent="0.2">
      <c r="A125" s="1" t="s">
        <v>72</v>
      </c>
      <c r="B125" s="1" t="s">
        <v>2436</v>
      </c>
      <c r="C125" s="1" t="s">
        <v>74</v>
      </c>
      <c r="D125" s="1" t="s">
        <v>74</v>
      </c>
      <c r="E125" s="1" t="s">
        <v>74</v>
      </c>
      <c r="F125" s="1" t="s">
        <v>2436</v>
      </c>
      <c r="G125" s="1" t="s">
        <v>74</v>
      </c>
      <c r="H125" s="1" t="s">
        <v>74</v>
      </c>
      <c r="I125" s="1" t="s">
        <v>2437</v>
      </c>
      <c r="J125" s="1" t="s">
        <v>129</v>
      </c>
      <c r="K125" s="1" t="s">
        <v>74</v>
      </c>
      <c r="L125" s="1" t="s">
        <v>74</v>
      </c>
      <c r="M125" s="1" t="s">
        <v>78</v>
      </c>
      <c r="N125" s="1" t="s">
        <v>79</v>
      </c>
      <c r="O125" s="1" t="s">
        <v>74</v>
      </c>
      <c r="P125" s="1" t="s">
        <v>74</v>
      </c>
      <c r="Q125" s="1" t="s">
        <v>74</v>
      </c>
      <c r="R125" s="1" t="s">
        <v>74</v>
      </c>
      <c r="S125" s="1" t="s">
        <v>74</v>
      </c>
      <c r="T125" s="1" t="s">
        <v>2438</v>
      </c>
      <c r="U125" s="1" t="s">
        <v>2439</v>
      </c>
      <c r="V125" s="1" t="s">
        <v>2440</v>
      </c>
      <c r="W125" s="1" t="s">
        <v>2441</v>
      </c>
      <c r="X125" s="1" t="s">
        <v>2442</v>
      </c>
      <c r="Y125" s="1" t="s">
        <v>2443</v>
      </c>
      <c r="Z125" s="1" t="s">
        <v>2444</v>
      </c>
      <c r="AA125" s="1" t="s">
        <v>2337</v>
      </c>
      <c r="AB125" s="1" t="s">
        <v>2445</v>
      </c>
      <c r="AC125" s="1" t="s">
        <v>74</v>
      </c>
      <c r="AD125" s="1" t="s">
        <v>74</v>
      </c>
      <c r="AE125" s="1" t="s">
        <v>74</v>
      </c>
      <c r="AF125" s="1" t="s">
        <v>74</v>
      </c>
      <c r="AG125" s="1">
        <v>50</v>
      </c>
      <c r="AH125" s="1">
        <v>151</v>
      </c>
      <c r="AI125" s="1">
        <v>158</v>
      </c>
      <c r="AJ125" s="1">
        <v>5</v>
      </c>
      <c r="AK125" s="1">
        <v>117</v>
      </c>
      <c r="AL125" s="1" t="s">
        <v>139</v>
      </c>
      <c r="AM125" s="1" t="s">
        <v>140</v>
      </c>
      <c r="AN125" s="1" t="s">
        <v>141</v>
      </c>
      <c r="AO125" s="1" t="s">
        <v>142</v>
      </c>
      <c r="AP125" s="1" t="s">
        <v>143</v>
      </c>
      <c r="AQ125" s="1" t="s">
        <v>74</v>
      </c>
      <c r="AR125" s="1" t="s">
        <v>144</v>
      </c>
      <c r="AS125" s="1" t="s">
        <v>145</v>
      </c>
      <c r="AT125" s="1" t="s">
        <v>146</v>
      </c>
      <c r="AU125" s="1">
        <v>2004</v>
      </c>
      <c r="AV125" s="1">
        <v>36</v>
      </c>
      <c r="AW125" s="1">
        <v>1</v>
      </c>
      <c r="AX125" s="1" t="s">
        <v>74</v>
      </c>
      <c r="AY125" s="1" t="s">
        <v>74</v>
      </c>
      <c r="AZ125" s="1" t="s">
        <v>74</v>
      </c>
      <c r="BA125" s="1" t="s">
        <v>74</v>
      </c>
      <c r="BB125" s="1">
        <v>177</v>
      </c>
      <c r="BC125" s="1">
        <v>190</v>
      </c>
      <c r="BD125" s="1" t="s">
        <v>74</v>
      </c>
      <c r="BE125" s="1" t="s">
        <v>2446</v>
      </c>
      <c r="BF125" s="1" t="str">
        <f>HYPERLINK("http://dx.doi.org/10.1016/j.soilbio.2003.09.005","http://dx.doi.org/10.1016/j.soilbio.2003.09.005")</f>
        <v>http://dx.doi.org/10.1016/j.soilbio.2003.09.005</v>
      </c>
      <c r="BG125" s="1" t="s">
        <v>74</v>
      </c>
      <c r="BH125" s="1" t="s">
        <v>74</v>
      </c>
      <c r="BI125" s="1">
        <v>14</v>
      </c>
      <c r="BJ125" s="1" t="s">
        <v>149</v>
      </c>
      <c r="BK125" s="1" t="s">
        <v>99</v>
      </c>
      <c r="BL125" s="1" t="s">
        <v>150</v>
      </c>
      <c r="BM125" s="1" t="s">
        <v>2447</v>
      </c>
      <c r="BN125" s="1" t="s">
        <v>74</v>
      </c>
      <c r="BO125" s="1" t="s">
        <v>74</v>
      </c>
      <c r="BP125" s="1" t="s">
        <v>74</v>
      </c>
      <c r="BQ125" s="1" t="s">
        <v>74</v>
      </c>
      <c r="BR125" s="1" t="s">
        <v>102</v>
      </c>
      <c r="BS125" s="1" t="s">
        <v>2448</v>
      </c>
      <c r="BT125" s="1" t="str">
        <f>HYPERLINK("https%3A%2F%2Fwww.webofscience.com%2Fwos%2Fwoscc%2Ffull-record%2FWOS:000188587600020","View Full Record in Web of Science")</f>
        <v>View Full Record in Web of Science</v>
      </c>
    </row>
    <row r="126" spans="1:72" x14ac:dyDescent="0.2">
      <c r="A126" s="1" t="s">
        <v>72</v>
      </c>
      <c r="B126" s="1" t="s">
        <v>2449</v>
      </c>
      <c r="C126" s="1" t="s">
        <v>74</v>
      </c>
      <c r="D126" s="1" t="s">
        <v>74</v>
      </c>
      <c r="E126" s="1" t="s">
        <v>74</v>
      </c>
      <c r="F126" s="1" t="s">
        <v>2449</v>
      </c>
      <c r="G126" s="1" t="s">
        <v>74</v>
      </c>
      <c r="H126" s="1" t="s">
        <v>74</v>
      </c>
      <c r="I126" s="1" t="s">
        <v>2450</v>
      </c>
      <c r="J126" s="1" t="s">
        <v>1371</v>
      </c>
      <c r="K126" s="1" t="s">
        <v>74</v>
      </c>
      <c r="L126" s="1" t="s">
        <v>74</v>
      </c>
      <c r="M126" s="1" t="s">
        <v>78</v>
      </c>
      <c r="N126" s="1" t="s">
        <v>79</v>
      </c>
      <c r="O126" s="1" t="s">
        <v>74</v>
      </c>
      <c r="P126" s="1" t="s">
        <v>74</v>
      </c>
      <c r="Q126" s="1" t="s">
        <v>74</v>
      </c>
      <c r="R126" s="1" t="s">
        <v>74</v>
      </c>
      <c r="S126" s="1" t="s">
        <v>74</v>
      </c>
      <c r="T126" s="1" t="s">
        <v>74</v>
      </c>
      <c r="U126" s="1" t="s">
        <v>2451</v>
      </c>
      <c r="V126" s="1" t="s">
        <v>2452</v>
      </c>
      <c r="W126" s="1" t="s">
        <v>2453</v>
      </c>
      <c r="X126" s="1" t="s">
        <v>1549</v>
      </c>
      <c r="Y126" s="1" t="s">
        <v>2454</v>
      </c>
      <c r="Z126" s="1" t="s">
        <v>74</v>
      </c>
      <c r="AA126" s="1" t="s">
        <v>2455</v>
      </c>
      <c r="AB126" s="1" t="s">
        <v>2456</v>
      </c>
      <c r="AC126" s="1" t="s">
        <v>74</v>
      </c>
      <c r="AD126" s="1" t="s">
        <v>74</v>
      </c>
      <c r="AE126" s="1" t="s">
        <v>74</v>
      </c>
      <c r="AF126" s="1" t="s">
        <v>74</v>
      </c>
      <c r="AG126" s="1">
        <v>43</v>
      </c>
      <c r="AH126" s="1">
        <v>12</v>
      </c>
      <c r="AI126" s="1">
        <v>12</v>
      </c>
      <c r="AJ126" s="1">
        <v>1</v>
      </c>
      <c r="AK126" s="1">
        <v>20</v>
      </c>
      <c r="AL126" s="1" t="s">
        <v>1378</v>
      </c>
      <c r="AM126" s="1" t="s">
        <v>1291</v>
      </c>
      <c r="AN126" s="1" t="s">
        <v>1379</v>
      </c>
      <c r="AO126" s="1" t="s">
        <v>1380</v>
      </c>
      <c r="AP126" s="1" t="s">
        <v>74</v>
      </c>
      <c r="AQ126" s="1" t="s">
        <v>74</v>
      </c>
      <c r="AR126" s="1" t="s">
        <v>1381</v>
      </c>
      <c r="AS126" s="1" t="s">
        <v>1382</v>
      </c>
      <c r="AT126" s="1" t="s">
        <v>2457</v>
      </c>
      <c r="AU126" s="1">
        <v>2003</v>
      </c>
      <c r="AV126" s="1">
        <v>32</v>
      </c>
      <c r="AW126" s="1">
        <v>4</v>
      </c>
      <c r="AX126" s="1" t="s">
        <v>74</v>
      </c>
      <c r="AY126" s="1" t="s">
        <v>74</v>
      </c>
      <c r="AZ126" s="1" t="s">
        <v>74</v>
      </c>
      <c r="BA126" s="1" t="s">
        <v>74</v>
      </c>
      <c r="BB126" s="1">
        <v>1523</v>
      </c>
      <c r="BC126" s="1">
        <v>1533</v>
      </c>
      <c r="BD126" s="1" t="s">
        <v>74</v>
      </c>
      <c r="BE126" s="1" t="s">
        <v>2458</v>
      </c>
      <c r="BF126" s="1" t="str">
        <f>HYPERLINK("http://dx.doi.org/10.2134/jeq2003.1523","http://dx.doi.org/10.2134/jeq2003.1523")</f>
        <v>http://dx.doi.org/10.2134/jeq2003.1523</v>
      </c>
      <c r="BG126" s="1" t="s">
        <v>74</v>
      </c>
      <c r="BH126" s="1" t="s">
        <v>74</v>
      </c>
      <c r="BI126" s="1">
        <v>11</v>
      </c>
      <c r="BJ126" s="1" t="s">
        <v>360</v>
      </c>
      <c r="BK126" s="1" t="s">
        <v>99</v>
      </c>
      <c r="BL126" s="1" t="s">
        <v>337</v>
      </c>
      <c r="BM126" s="1" t="s">
        <v>2459</v>
      </c>
      <c r="BN126" s="1">
        <v>12931910</v>
      </c>
      <c r="BO126" s="1" t="s">
        <v>74</v>
      </c>
      <c r="BP126" s="1" t="s">
        <v>74</v>
      </c>
      <c r="BQ126" s="1" t="s">
        <v>74</v>
      </c>
      <c r="BR126" s="1" t="s">
        <v>102</v>
      </c>
      <c r="BS126" s="1" t="s">
        <v>2460</v>
      </c>
      <c r="BT126" s="1" t="str">
        <f>HYPERLINK("https%3A%2F%2Fwww.webofscience.com%2Fwos%2Fwoscc%2Ffull-record%2FWOS:000184099800041","View Full Record in Web of Science")</f>
        <v>View Full Record in Web of Science</v>
      </c>
    </row>
    <row r="127" spans="1:72" x14ac:dyDescent="0.2">
      <c r="A127" s="1" t="s">
        <v>72</v>
      </c>
      <c r="B127" s="1" t="s">
        <v>2461</v>
      </c>
      <c r="C127" s="1" t="s">
        <v>74</v>
      </c>
      <c r="D127" s="1" t="s">
        <v>74</v>
      </c>
      <c r="E127" s="1" t="s">
        <v>74</v>
      </c>
      <c r="F127" s="1" t="s">
        <v>2462</v>
      </c>
      <c r="G127" s="1" t="s">
        <v>74</v>
      </c>
      <c r="H127" s="1" t="s">
        <v>74</v>
      </c>
      <c r="I127" s="1" t="s">
        <v>2463</v>
      </c>
      <c r="J127" s="1" t="s">
        <v>2464</v>
      </c>
      <c r="K127" s="1" t="s">
        <v>74</v>
      </c>
      <c r="L127" s="1" t="s">
        <v>74</v>
      </c>
      <c r="M127" s="1" t="s">
        <v>78</v>
      </c>
      <c r="N127" s="1" t="s">
        <v>79</v>
      </c>
      <c r="O127" s="1" t="s">
        <v>74</v>
      </c>
      <c r="P127" s="1" t="s">
        <v>74</v>
      </c>
      <c r="Q127" s="1" t="s">
        <v>74</v>
      </c>
      <c r="R127" s="1" t="s">
        <v>74</v>
      </c>
      <c r="S127" s="1" t="s">
        <v>74</v>
      </c>
      <c r="T127" s="1" t="s">
        <v>2465</v>
      </c>
      <c r="U127" s="1" t="s">
        <v>2466</v>
      </c>
      <c r="V127" s="1" t="s">
        <v>2467</v>
      </c>
      <c r="W127" s="1" t="s">
        <v>2468</v>
      </c>
      <c r="X127" s="1" t="s">
        <v>2469</v>
      </c>
      <c r="Y127" s="1" t="s">
        <v>2470</v>
      </c>
      <c r="Z127" s="1" t="s">
        <v>2471</v>
      </c>
      <c r="AA127" s="1" t="s">
        <v>2472</v>
      </c>
      <c r="AB127" s="1" t="s">
        <v>2473</v>
      </c>
      <c r="AC127" s="1" t="s">
        <v>74</v>
      </c>
      <c r="AD127" s="1" t="s">
        <v>74</v>
      </c>
      <c r="AE127" s="1" t="s">
        <v>74</v>
      </c>
      <c r="AF127" s="1" t="s">
        <v>74</v>
      </c>
      <c r="AG127" s="1">
        <v>47</v>
      </c>
      <c r="AH127" s="1">
        <v>30</v>
      </c>
      <c r="AI127" s="1">
        <v>30</v>
      </c>
      <c r="AJ127" s="1">
        <v>1</v>
      </c>
      <c r="AK127" s="1">
        <v>24</v>
      </c>
      <c r="AL127" s="1" t="s">
        <v>1493</v>
      </c>
      <c r="AM127" s="1" t="s">
        <v>1494</v>
      </c>
      <c r="AN127" s="1" t="s">
        <v>1495</v>
      </c>
      <c r="AO127" s="1" t="s">
        <v>2474</v>
      </c>
      <c r="AP127" s="1" t="s">
        <v>2475</v>
      </c>
      <c r="AQ127" s="1" t="s">
        <v>74</v>
      </c>
      <c r="AR127" s="1" t="s">
        <v>2476</v>
      </c>
      <c r="AS127" s="1" t="s">
        <v>2477</v>
      </c>
      <c r="AT127" s="1" t="s">
        <v>161</v>
      </c>
      <c r="AU127" s="1">
        <v>2006</v>
      </c>
      <c r="AV127" s="1">
        <v>30</v>
      </c>
      <c r="AW127" s="1">
        <v>2</v>
      </c>
      <c r="AX127" s="1" t="s">
        <v>74</v>
      </c>
      <c r="AY127" s="1" t="s">
        <v>74</v>
      </c>
      <c r="AZ127" s="1" t="s">
        <v>74</v>
      </c>
      <c r="BA127" s="1" t="s">
        <v>74</v>
      </c>
      <c r="BB127" s="1">
        <v>81</v>
      </c>
      <c r="BC127" s="1">
        <v>88</v>
      </c>
      <c r="BD127" s="1" t="s">
        <v>74</v>
      </c>
      <c r="BE127" s="1" t="s">
        <v>2478</v>
      </c>
      <c r="BF127" s="1" t="str">
        <f>HYPERLINK("http://dx.doi.org/10.1016/j.ssnmr.2006.03.001","http://dx.doi.org/10.1016/j.ssnmr.2006.03.001")</f>
        <v>http://dx.doi.org/10.1016/j.ssnmr.2006.03.001</v>
      </c>
      <c r="BG127" s="1" t="s">
        <v>74</v>
      </c>
      <c r="BH127" s="1" t="s">
        <v>74</v>
      </c>
      <c r="BI127" s="1">
        <v>8</v>
      </c>
      <c r="BJ127" s="1" t="s">
        <v>2479</v>
      </c>
      <c r="BK127" s="1" t="s">
        <v>99</v>
      </c>
      <c r="BL127" s="1" t="s">
        <v>2480</v>
      </c>
      <c r="BM127" s="1" t="s">
        <v>2481</v>
      </c>
      <c r="BN127" s="1">
        <v>16679007</v>
      </c>
      <c r="BO127" s="1" t="s">
        <v>74</v>
      </c>
      <c r="BP127" s="1" t="s">
        <v>74</v>
      </c>
      <c r="BQ127" s="1" t="s">
        <v>74</v>
      </c>
      <c r="BR127" s="1" t="s">
        <v>102</v>
      </c>
      <c r="BS127" s="1" t="s">
        <v>2482</v>
      </c>
      <c r="BT127" s="1" t="str">
        <f>HYPERLINK("https%3A%2F%2Fwww.webofscience.com%2Fwos%2Fwoscc%2Ffull-record%2FWOS:000239751400004","View Full Record in Web of Science")</f>
        <v>View Full Record in Web of Science</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25"/>
  <sheetViews>
    <sheetView workbookViewId="0">
      <selection activeCell="D67" sqref="D67"/>
    </sheetView>
  </sheetViews>
  <sheetFormatPr defaultRowHeight="15" x14ac:dyDescent="0.25"/>
  <sheetData>
    <row r="1" spans="1:26" x14ac:dyDescent="0.25">
      <c r="A1" t="s">
        <v>1</v>
      </c>
      <c r="B1" t="s">
        <v>2483</v>
      </c>
      <c r="C1" t="s">
        <v>2484</v>
      </c>
      <c r="D1" t="s">
        <v>2485</v>
      </c>
      <c r="E1" t="s">
        <v>2486</v>
      </c>
      <c r="F1" t="s">
        <v>2487</v>
      </c>
      <c r="G1" t="s">
        <v>47</v>
      </c>
      <c r="H1" t="s">
        <v>48</v>
      </c>
      <c r="I1" t="s">
        <v>2488</v>
      </c>
      <c r="J1" t="s">
        <v>2489</v>
      </c>
      <c r="K1" t="s">
        <v>2490</v>
      </c>
      <c r="L1" t="s">
        <v>2491</v>
      </c>
      <c r="M1" t="s">
        <v>2492</v>
      </c>
      <c r="N1" t="s">
        <v>56</v>
      </c>
      <c r="O1" t="s">
        <v>2493</v>
      </c>
      <c r="P1" t="s">
        <v>23</v>
      </c>
      <c r="Q1" t="s">
        <v>2494</v>
      </c>
      <c r="R1" t="s">
        <v>21</v>
      </c>
      <c r="S1" t="s">
        <v>19</v>
      </c>
      <c r="T1" t="s">
        <v>2495</v>
      </c>
      <c r="U1" t="s">
        <v>2496</v>
      </c>
      <c r="V1" t="s">
        <v>13</v>
      </c>
      <c r="W1" t="s">
        <v>2497</v>
      </c>
      <c r="X1" t="s">
        <v>2498</v>
      </c>
      <c r="Y1" t="s">
        <v>2499</v>
      </c>
      <c r="Z1" t="s">
        <v>2500</v>
      </c>
    </row>
    <row r="2" spans="1:26" x14ac:dyDescent="0.25">
      <c r="A2" t="s">
        <v>2501</v>
      </c>
      <c r="B2" t="s">
        <v>2502</v>
      </c>
      <c r="C2" t="s">
        <v>2503</v>
      </c>
      <c r="D2" t="s">
        <v>636</v>
      </c>
      <c r="E2">
        <v>2018</v>
      </c>
      <c r="F2" t="s">
        <v>2504</v>
      </c>
      <c r="G2">
        <v>422</v>
      </c>
      <c r="H2" s="2">
        <v>44928</v>
      </c>
      <c r="J2">
        <v>495</v>
      </c>
      <c r="K2">
        <v>514</v>
      </c>
      <c r="L2">
        <v>19</v>
      </c>
      <c r="M2">
        <v>12</v>
      </c>
      <c r="N2" t="s">
        <v>649</v>
      </c>
      <c r="O2" t="s">
        <v>2505</v>
      </c>
      <c r="P2" t="s">
        <v>2506</v>
      </c>
      <c r="Q2" t="s">
        <v>2507</v>
      </c>
      <c r="R2" t="s">
        <v>2508</v>
      </c>
      <c r="S2" t="s">
        <v>2509</v>
      </c>
      <c r="T2" t="s">
        <v>2510</v>
      </c>
      <c r="U2" t="s">
        <v>78</v>
      </c>
      <c r="V2" t="s">
        <v>79</v>
      </c>
      <c r="W2" t="s">
        <v>2511</v>
      </c>
      <c r="X2" t="s">
        <v>2512</v>
      </c>
      <c r="Y2" t="s">
        <v>2513</v>
      </c>
      <c r="Z2" t="s">
        <v>2514</v>
      </c>
    </row>
    <row r="3" spans="1:26" x14ac:dyDescent="0.25">
      <c r="A3" t="s">
        <v>2515</v>
      </c>
      <c r="B3" t="s">
        <v>2516</v>
      </c>
      <c r="C3" t="s">
        <v>2517</v>
      </c>
      <c r="D3" t="s">
        <v>2518</v>
      </c>
      <c r="E3">
        <v>2022</v>
      </c>
      <c r="F3" t="s">
        <v>2519</v>
      </c>
      <c r="G3">
        <v>12</v>
      </c>
      <c r="H3">
        <v>1</v>
      </c>
      <c r="I3">
        <v>20530</v>
      </c>
      <c r="M3">
        <v>2</v>
      </c>
      <c r="N3" t="s">
        <v>2520</v>
      </c>
      <c r="O3" t="s">
        <v>2521</v>
      </c>
      <c r="P3" t="s">
        <v>2522</v>
      </c>
      <c r="Q3" t="s">
        <v>2523</v>
      </c>
      <c r="R3" t="s">
        <v>2524</v>
      </c>
      <c r="T3" t="s">
        <v>2525</v>
      </c>
      <c r="U3" t="s">
        <v>78</v>
      </c>
      <c r="V3" t="s">
        <v>79</v>
      </c>
      <c r="W3" t="s">
        <v>2511</v>
      </c>
      <c r="X3" t="s">
        <v>2526</v>
      </c>
      <c r="Y3" t="s">
        <v>2513</v>
      </c>
      <c r="Z3" t="s">
        <v>2527</v>
      </c>
    </row>
    <row r="4" spans="1:26" x14ac:dyDescent="0.25">
      <c r="A4" t="s">
        <v>2528</v>
      </c>
      <c r="B4" t="s">
        <v>2529</v>
      </c>
      <c r="C4" t="s">
        <v>2530</v>
      </c>
      <c r="D4" t="s">
        <v>2531</v>
      </c>
      <c r="E4">
        <v>2022</v>
      </c>
      <c r="F4" t="s">
        <v>287</v>
      </c>
      <c r="G4">
        <v>158</v>
      </c>
      <c r="H4">
        <v>2</v>
      </c>
      <c r="J4">
        <v>147</v>
      </c>
      <c r="K4">
        <v>165</v>
      </c>
      <c r="L4">
        <v>18</v>
      </c>
      <c r="M4">
        <v>5</v>
      </c>
      <c r="N4" t="s">
        <v>2532</v>
      </c>
      <c r="O4" t="s">
        <v>2533</v>
      </c>
      <c r="P4" t="s">
        <v>2534</v>
      </c>
      <c r="Q4" t="s">
        <v>2535</v>
      </c>
      <c r="R4" t="s">
        <v>2536</v>
      </c>
      <c r="S4" t="s">
        <v>2537</v>
      </c>
      <c r="T4" t="s">
        <v>2538</v>
      </c>
      <c r="U4" t="s">
        <v>78</v>
      </c>
      <c r="V4" t="s">
        <v>79</v>
      </c>
      <c r="W4" t="s">
        <v>2511</v>
      </c>
      <c r="X4" t="s">
        <v>2539</v>
      </c>
      <c r="Y4" t="s">
        <v>2513</v>
      </c>
      <c r="Z4" t="s">
        <v>2540</v>
      </c>
    </row>
    <row r="5" spans="1:26" x14ac:dyDescent="0.25">
      <c r="A5" t="s">
        <v>2541</v>
      </c>
      <c r="B5" t="s">
        <v>2542</v>
      </c>
      <c r="C5" t="s">
        <v>2543</v>
      </c>
      <c r="D5" t="s">
        <v>2544</v>
      </c>
      <c r="E5">
        <v>2019</v>
      </c>
      <c r="F5" t="s">
        <v>2545</v>
      </c>
      <c r="G5">
        <v>142</v>
      </c>
      <c r="I5">
        <v>103691</v>
      </c>
      <c r="M5">
        <v>8</v>
      </c>
      <c r="N5" t="s">
        <v>2546</v>
      </c>
      <c r="O5" t="s">
        <v>2547</v>
      </c>
      <c r="P5" t="s">
        <v>2548</v>
      </c>
      <c r="Q5" t="s">
        <v>2549</v>
      </c>
      <c r="R5" t="s">
        <v>2550</v>
      </c>
      <c r="S5" t="s">
        <v>2551</v>
      </c>
      <c r="T5" t="s">
        <v>2552</v>
      </c>
      <c r="U5" t="s">
        <v>78</v>
      </c>
      <c r="V5" t="s">
        <v>79</v>
      </c>
      <c r="W5" t="s">
        <v>2511</v>
      </c>
      <c r="X5" t="s">
        <v>2553</v>
      </c>
      <c r="Y5" t="s">
        <v>2513</v>
      </c>
      <c r="Z5" t="s">
        <v>2554</v>
      </c>
    </row>
    <row r="6" spans="1:26" x14ac:dyDescent="0.25">
      <c r="A6" t="s">
        <v>2555</v>
      </c>
      <c r="B6" t="s">
        <v>2556</v>
      </c>
      <c r="C6" t="s">
        <v>2557</v>
      </c>
      <c r="D6" t="s">
        <v>2558</v>
      </c>
      <c r="E6">
        <v>2021</v>
      </c>
      <c r="F6" t="s">
        <v>2559</v>
      </c>
      <c r="G6">
        <v>214</v>
      </c>
      <c r="I6">
        <v>118863</v>
      </c>
      <c r="M6">
        <v>19</v>
      </c>
      <c r="N6" t="s">
        <v>2560</v>
      </c>
      <c r="O6" t="s">
        <v>2561</v>
      </c>
      <c r="P6" t="s">
        <v>2562</v>
      </c>
      <c r="Q6" t="s">
        <v>2563</v>
      </c>
      <c r="R6" t="s">
        <v>2564</v>
      </c>
      <c r="S6" t="s">
        <v>2565</v>
      </c>
      <c r="T6" t="s">
        <v>2566</v>
      </c>
      <c r="U6" t="s">
        <v>78</v>
      </c>
      <c r="V6" t="s">
        <v>79</v>
      </c>
      <c r="W6" t="s">
        <v>2511</v>
      </c>
      <c r="Y6" t="s">
        <v>2513</v>
      </c>
      <c r="Z6" t="s">
        <v>2567</v>
      </c>
    </row>
    <row r="7" spans="1:26" x14ac:dyDescent="0.25">
      <c r="A7" t="s">
        <v>2568</v>
      </c>
      <c r="B7" t="s">
        <v>2569</v>
      </c>
      <c r="C7" t="s">
        <v>2570</v>
      </c>
      <c r="D7" t="s">
        <v>2571</v>
      </c>
      <c r="E7">
        <v>2022</v>
      </c>
      <c r="F7" t="s">
        <v>2572</v>
      </c>
      <c r="G7">
        <v>12</v>
      </c>
      <c r="H7">
        <v>7</v>
      </c>
      <c r="I7">
        <v>1011</v>
      </c>
      <c r="M7">
        <v>2</v>
      </c>
      <c r="N7" t="s">
        <v>2573</v>
      </c>
      <c r="O7" t="s">
        <v>2574</v>
      </c>
      <c r="P7" t="s">
        <v>2575</v>
      </c>
      <c r="Q7" t="s">
        <v>2576</v>
      </c>
      <c r="R7" t="s">
        <v>2577</v>
      </c>
      <c r="S7" t="s">
        <v>2578</v>
      </c>
      <c r="U7" t="s">
        <v>78</v>
      </c>
      <c r="V7" t="s">
        <v>79</v>
      </c>
      <c r="W7" t="s">
        <v>2511</v>
      </c>
      <c r="X7" t="s">
        <v>2526</v>
      </c>
      <c r="Y7" t="s">
        <v>2513</v>
      </c>
      <c r="Z7" t="s">
        <v>2579</v>
      </c>
    </row>
    <row r="8" spans="1:26" x14ac:dyDescent="0.25">
      <c r="A8" t="s">
        <v>2580</v>
      </c>
      <c r="B8" t="s">
        <v>2581</v>
      </c>
      <c r="C8" t="s">
        <v>2582</v>
      </c>
      <c r="D8" t="s">
        <v>2583</v>
      </c>
      <c r="E8">
        <v>2016</v>
      </c>
      <c r="F8" t="s">
        <v>2584</v>
      </c>
      <c r="G8">
        <v>85</v>
      </c>
      <c r="J8">
        <v>149</v>
      </c>
      <c r="K8">
        <v>158</v>
      </c>
      <c r="L8">
        <v>9</v>
      </c>
      <c r="M8">
        <v>43</v>
      </c>
      <c r="N8" t="s">
        <v>2585</v>
      </c>
      <c r="O8" t="s">
        <v>2586</v>
      </c>
      <c r="P8" t="s">
        <v>2587</v>
      </c>
      <c r="Q8" t="s">
        <v>2588</v>
      </c>
      <c r="R8" t="s">
        <v>2589</v>
      </c>
      <c r="S8" t="s">
        <v>2590</v>
      </c>
      <c r="T8" t="s">
        <v>2591</v>
      </c>
      <c r="U8" t="s">
        <v>78</v>
      </c>
      <c r="V8" t="s">
        <v>79</v>
      </c>
      <c r="W8" t="s">
        <v>2511</v>
      </c>
      <c r="Y8" t="s">
        <v>2513</v>
      </c>
      <c r="Z8" t="s">
        <v>2592</v>
      </c>
    </row>
    <row r="9" spans="1:26" x14ac:dyDescent="0.25">
      <c r="A9" t="s">
        <v>2593</v>
      </c>
      <c r="B9" t="s">
        <v>2594</v>
      </c>
      <c r="C9" t="s">
        <v>2595</v>
      </c>
      <c r="D9" t="s">
        <v>2596</v>
      </c>
      <c r="E9">
        <v>2016</v>
      </c>
      <c r="F9" t="s">
        <v>2597</v>
      </c>
      <c r="G9">
        <v>32</v>
      </c>
      <c r="H9">
        <v>12</v>
      </c>
      <c r="J9">
        <v>206</v>
      </c>
      <c r="K9">
        <v>211</v>
      </c>
      <c r="L9">
        <v>5</v>
      </c>
      <c r="M9">
        <v>1</v>
      </c>
      <c r="N9" t="s">
        <v>2598</v>
      </c>
      <c r="O9" t="s">
        <v>2599</v>
      </c>
      <c r="P9" t="s">
        <v>2600</v>
      </c>
      <c r="Q9" t="s">
        <v>2601</v>
      </c>
      <c r="R9" t="s">
        <v>2602</v>
      </c>
      <c r="S9" t="s">
        <v>2603</v>
      </c>
      <c r="T9" t="s">
        <v>2604</v>
      </c>
      <c r="U9" t="s">
        <v>2605</v>
      </c>
      <c r="V9" t="s">
        <v>79</v>
      </c>
      <c r="W9" t="s">
        <v>2511</v>
      </c>
      <c r="Y9" t="s">
        <v>2513</v>
      </c>
      <c r="Z9" t="s">
        <v>2606</v>
      </c>
    </row>
    <row r="10" spans="1:26" x14ac:dyDescent="0.25">
      <c r="A10" t="s">
        <v>2607</v>
      </c>
      <c r="B10" t="s">
        <v>2608</v>
      </c>
      <c r="C10" t="s">
        <v>2609</v>
      </c>
      <c r="D10" t="s">
        <v>2610</v>
      </c>
      <c r="E10">
        <v>2017</v>
      </c>
      <c r="F10" t="s">
        <v>2584</v>
      </c>
      <c r="G10">
        <v>97</v>
      </c>
      <c r="J10">
        <v>21</v>
      </c>
      <c r="K10">
        <v>31</v>
      </c>
      <c r="L10">
        <v>10</v>
      </c>
      <c r="M10">
        <v>44</v>
      </c>
      <c r="N10" t="s">
        <v>2611</v>
      </c>
      <c r="O10" t="s">
        <v>2612</v>
      </c>
      <c r="P10" t="s">
        <v>2613</v>
      </c>
      <c r="Q10" t="s">
        <v>2614</v>
      </c>
      <c r="R10" t="s">
        <v>2615</v>
      </c>
      <c r="S10" t="s">
        <v>2616</v>
      </c>
      <c r="T10" t="s">
        <v>2617</v>
      </c>
      <c r="U10" t="s">
        <v>78</v>
      </c>
      <c r="V10" t="s">
        <v>79</v>
      </c>
      <c r="W10" t="s">
        <v>2511</v>
      </c>
      <c r="X10" t="s">
        <v>2539</v>
      </c>
      <c r="Y10" t="s">
        <v>2513</v>
      </c>
      <c r="Z10" t="s">
        <v>2618</v>
      </c>
    </row>
    <row r="11" spans="1:26" x14ac:dyDescent="0.25">
      <c r="A11" t="s">
        <v>2619</v>
      </c>
      <c r="B11" t="s">
        <v>2620</v>
      </c>
      <c r="C11" t="s">
        <v>2621</v>
      </c>
      <c r="D11" t="s">
        <v>2622</v>
      </c>
      <c r="E11">
        <v>2020</v>
      </c>
      <c r="F11" t="s">
        <v>2623</v>
      </c>
      <c r="G11">
        <v>2020</v>
      </c>
      <c r="I11">
        <v>6085180</v>
      </c>
      <c r="M11">
        <v>32</v>
      </c>
      <c r="N11" t="s">
        <v>2624</v>
      </c>
      <c r="O11" t="s">
        <v>2625</v>
      </c>
      <c r="P11" t="s">
        <v>2626</v>
      </c>
      <c r="Q11" t="s">
        <v>2627</v>
      </c>
      <c r="R11" t="s">
        <v>2628</v>
      </c>
      <c r="U11" t="s">
        <v>78</v>
      </c>
      <c r="V11" t="s">
        <v>79</v>
      </c>
      <c r="W11" t="s">
        <v>2511</v>
      </c>
      <c r="X11" t="s">
        <v>2526</v>
      </c>
      <c r="Y11" t="s">
        <v>2513</v>
      </c>
      <c r="Z11" t="s">
        <v>2629</v>
      </c>
    </row>
    <row r="12" spans="1:26" x14ac:dyDescent="0.25">
      <c r="A12" t="s">
        <v>2630</v>
      </c>
      <c r="B12" t="s">
        <v>2631</v>
      </c>
      <c r="C12" t="s">
        <v>2632</v>
      </c>
      <c r="D12" t="s">
        <v>2633</v>
      </c>
      <c r="E12">
        <v>2016</v>
      </c>
      <c r="F12" t="s">
        <v>2634</v>
      </c>
      <c r="G12">
        <v>9</v>
      </c>
      <c r="H12">
        <v>1</v>
      </c>
      <c r="J12">
        <v>355</v>
      </c>
      <c r="K12">
        <v>368</v>
      </c>
      <c r="L12">
        <v>13</v>
      </c>
      <c r="M12">
        <v>29</v>
      </c>
      <c r="N12" t="s">
        <v>2635</v>
      </c>
      <c r="O12" t="s">
        <v>2636</v>
      </c>
      <c r="P12" t="s">
        <v>2637</v>
      </c>
      <c r="Q12" t="s">
        <v>2638</v>
      </c>
      <c r="R12" t="s">
        <v>2639</v>
      </c>
      <c r="S12" t="s">
        <v>2640</v>
      </c>
      <c r="T12" t="s">
        <v>2641</v>
      </c>
      <c r="U12" t="s">
        <v>78</v>
      </c>
      <c r="V12" t="s">
        <v>79</v>
      </c>
      <c r="W12" t="s">
        <v>2511</v>
      </c>
      <c r="X12" t="s">
        <v>2539</v>
      </c>
      <c r="Y12" t="s">
        <v>2513</v>
      </c>
      <c r="Z12" t="s">
        <v>2642</v>
      </c>
    </row>
    <row r="13" spans="1:26" x14ac:dyDescent="0.25">
      <c r="A13" t="s">
        <v>2643</v>
      </c>
      <c r="B13" t="s">
        <v>2644</v>
      </c>
      <c r="C13" t="s">
        <v>2645</v>
      </c>
      <c r="D13" t="s">
        <v>2646</v>
      </c>
      <c r="E13">
        <v>2021</v>
      </c>
      <c r="F13" t="s">
        <v>2647</v>
      </c>
      <c r="G13">
        <v>120</v>
      </c>
      <c r="J13">
        <v>98</v>
      </c>
      <c r="K13">
        <v>107</v>
      </c>
      <c r="L13">
        <v>9</v>
      </c>
      <c r="M13">
        <v>36</v>
      </c>
      <c r="N13" t="s">
        <v>2648</v>
      </c>
      <c r="O13" t="s">
        <v>2649</v>
      </c>
      <c r="P13" t="s">
        <v>2650</v>
      </c>
      <c r="Q13" t="s">
        <v>2651</v>
      </c>
      <c r="R13" t="s">
        <v>2652</v>
      </c>
      <c r="S13" t="s">
        <v>2653</v>
      </c>
      <c r="T13" t="s">
        <v>2654</v>
      </c>
      <c r="U13" t="s">
        <v>78</v>
      </c>
      <c r="V13" t="s">
        <v>79</v>
      </c>
      <c r="W13" t="s">
        <v>2511</v>
      </c>
      <c r="Y13" t="s">
        <v>2513</v>
      </c>
      <c r="Z13" t="s">
        <v>2655</v>
      </c>
    </row>
    <row r="14" spans="1:26" x14ac:dyDescent="0.25">
      <c r="A14" t="s">
        <v>2656</v>
      </c>
      <c r="B14" t="s">
        <v>2657</v>
      </c>
      <c r="C14" t="s">
        <v>2658</v>
      </c>
      <c r="D14" t="s">
        <v>2659</v>
      </c>
      <c r="E14">
        <v>2020</v>
      </c>
      <c r="F14" t="s">
        <v>2660</v>
      </c>
      <c r="G14">
        <v>4</v>
      </c>
      <c r="H14">
        <v>10</v>
      </c>
      <c r="J14">
        <v>1785</v>
      </c>
      <c r="K14">
        <v>1792</v>
      </c>
      <c r="L14">
        <v>7</v>
      </c>
      <c r="M14">
        <v>9</v>
      </c>
      <c r="N14" t="s">
        <v>2661</v>
      </c>
      <c r="O14" t="s">
        <v>2662</v>
      </c>
      <c r="P14" t="s">
        <v>2663</v>
      </c>
      <c r="Q14" t="s">
        <v>2664</v>
      </c>
      <c r="R14" t="s">
        <v>2665</v>
      </c>
      <c r="S14" t="s">
        <v>2666</v>
      </c>
      <c r="T14" t="s">
        <v>2667</v>
      </c>
      <c r="U14" t="s">
        <v>78</v>
      </c>
      <c r="V14" t="s">
        <v>79</v>
      </c>
      <c r="W14" t="s">
        <v>2511</v>
      </c>
      <c r="Y14" t="s">
        <v>2513</v>
      </c>
      <c r="Z14" t="s">
        <v>2668</v>
      </c>
    </row>
    <row r="15" spans="1:26" x14ac:dyDescent="0.25">
      <c r="A15" t="s">
        <v>2669</v>
      </c>
      <c r="B15" t="s">
        <v>2670</v>
      </c>
      <c r="C15" t="s">
        <v>2671</v>
      </c>
      <c r="D15" t="s">
        <v>2672</v>
      </c>
      <c r="E15">
        <v>2016</v>
      </c>
      <c r="F15" t="s">
        <v>2559</v>
      </c>
      <c r="G15">
        <v>100</v>
      </c>
      <c r="J15">
        <v>262</v>
      </c>
      <c r="K15">
        <v>272</v>
      </c>
      <c r="L15">
        <v>10</v>
      </c>
      <c r="M15">
        <v>17</v>
      </c>
      <c r="N15" t="s">
        <v>2673</v>
      </c>
      <c r="O15" t="s">
        <v>2674</v>
      </c>
      <c r="P15" t="s">
        <v>2675</v>
      </c>
      <c r="Q15" t="s">
        <v>2676</v>
      </c>
      <c r="R15" t="s">
        <v>2677</v>
      </c>
      <c r="S15" t="s">
        <v>2678</v>
      </c>
      <c r="T15" t="s">
        <v>2679</v>
      </c>
      <c r="U15" t="s">
        <v>78</v>
      </c>
      <c r="V15" t="s">
        <v>79</v>
      </c>
      <c r="W15" t="s">
        <v>2511</v>
      </c>
      <c r="X15" t="s">
        <v>2512</v>
      </c>
      <c r="Y15" t="s">
        <v>2513</v>
      </c>
      <c r="Z15" t="s">
        <v>2680</v>
      </c>
    </row>
    <row r="16" spans="1:26" x14ac:dyDescent="0.25">
      <c r="A16" t="s">
        <v>2681</v>
      </c>
      <c r="B16" t="s">
        <v>2682</v>
      </c>
      <c r="C16" t="s">
        <v>2683</v>
      </c>
      <c r="D16" t="s">
        <v>2684</v>
      </c>
      <c r="E16">
        <v>2018</v>
      </c>
      <c r="F16" t="s">
        <v>2685</v>
      </c>
      <c r="G16">
        <v>48</v>
      </c>
      <c r="H16">
        <v>6</v>
      </c>
      <c r="J16">
        <v>709</v>
      </c>
      <c r="K16">
        <v>720</v>
      </c>
      <c r="L16">
        <v>11</v>
      </c>
      <c r="M16">
        <v>10</v>
      </c>
      <c r="N16" t="s">
        <v>2686</v>
      </c>
      <c r="O16" t="s">
        <v>2687</v>
      </c>
      <c r="P16" t="s">
        <v>2688</v>
      </c>
      <c r="Q16" t="s">
        <v>2689</v>
      </c>
      <c r="R16" t="s">
        <v>2690</v>
      </c>
      <c r="S16" t="s">
        <v>2691</v>
      </c>
      <c r="T16" t="s">
        <v>2692</v>
      </c>
      <c r="U16" t="s">
        <v>78</v>
      </c>
      <c r="V16" t="s">
        <v>79</v>
      </c>
      <c r="W16" t="s">
        <v>2511</v>
      </c>
      <c r="X16" t="s">
        <v>2512</v>
      </c>
      <c r="Y16" t="s">
        <v>2513</v>
      </c>
      <c r="Z16" t="s">
        <v>2693</v>
      </c>
    </row>
    <row r="17" spans="1:26" x14ac:dyDescent="0.25">
      <c r="A17" t="s">
        <v>2694</v>
      </c>
      <c r="B17" t="s">
        <v>2695</v>
      </c>
      <c r="C17" t="s">
        <v>2696</v>
      </c>
      <c r="D17" t="s">
        <v>2697</v>
      </c>
      <c r="E17">
        <v>2019</v>
      </c>
      <c r="F17" t="s">
        <v>2698</v>
      </c>
      <c r="G17">
        <v>129</v>
      </c>
      <c r="J17">
        <v>110</v>
      </c>
      <c r="K17">
        <v>121</v>
      </c>
      <c r="L17">
        <v>11</v>
      </c>
      <c r="M17">
        <v>53</v>
      </c>
      <c r="N17" t="s">
        <v>191</v>
      </c>
      <c r="O17" t="s">
        <v>2699</v>
      </c>
      <c r="P17" t="s">
        <v>2700</v>
      </c>
      <c r="Q17" t="s">
        <v>2701</v>
      </c>
      <c r="R17" t="s">
        <v>2702</v>
      </c>
      <c r="S17" t="s">
        <v>2703</v>
      </c>
      <c r="T17" t="s">
        <v>2704</v>
      </c>
      <c r="U17" t="s">
        <v>78</v>
      </c>
      <c r="V17" t="s">
        <v>79</v>
      </c>
      <c r="W17" t="s">
        <v>2511</v>
      </c>
      <c r="X17" t="s">
        <v>2512</v>
      </c>
      <c r="Y17" t="s">
        <v>2513</v>
      </c>
      <c r="Z17" t="s">
        <v>2705</v>
      </c>
    </row>
    <row r="18" spans="1:26" x14ac:dyDescent="0.25">
      <c r="A18" t="s">
        <v>2706</v>
      </c>
      <c r="B18" t="s">
        <v>2707</v>
      </c>
      <c r="C18" t="s">
        <v>2708</v>
      </c>
      <c r="D18" t="s">
        <v>2709</v>
      </c>
      <c r="E18">
        <v>2017</v>
      </c>
      <c r="F18" t="s">
        <v>2710</v>
      </c>
      <c r="G18">
        <v>8</v>
      </c>
      <c r="I18">
        <v>1882</v>
      </c>
      <c r="M18">
        <v>56</v>
      </c>
      <c r="N18" t="s">
        <v>2711</v>
      </c>
      <c r="O18" t="s">
        <v>2712</v>
      </c>
      <c r="P18" t="s">
        <v>2713</v>
      </c>
      <c r="Q18" t="s">
        <v>2714</v>
      </c>
      <c r="R18" t="s">
        <v>2715</v>
      </c>
      <c r="S18" t="s">
        <v>2716</v>
      </c>
      <c r="U18" t="s">
        <v>78</v>
      </c>
      <c r="V18" t="s">
        <v>79</v>
      </c>
      <c r="W18" t="s">
        <v>2511</v>
      </c>
      <c r="X18" t="s">
        <v>2526</v>
      </c>
      <c r="Y18" t="s">
        <v>2513</v>
      </c>
      <c r="Z18" t="s">
        <v>2717</v>
      </c>
    </row>
    <row r="19" spans="1:26" x14ac:dyDescent="0.25">
      <c r="A19" t="s">
        <v>2718</v>
      </c>
      <c r="B19" t="s">
        <v>2719</v>
      </c>
      <c r="C19" t="s">
        <v>2720</v>
      </c>
      <c r="D19" t="s">
        <v>2721</v>
      </c>
      <c r="E19">
        <v>2018</v>
      </c>
      <c r="F19" t="s">
        <v>2722</v>
      </c>
      <c r="G19">
        <v>109</v>
      </c>
      <c r="J19">
        <v>407</v>
      </c>
      <c r="K19">
        <v>416</v>
      </c>
      <c r="L19">
        <v>9</v>
      </c>
      <c r="M19">
        <v>30</v>
      </c>
      <c r="N19" t="s">
        <v>2723</v>
      </c>
      <c r="O19" t="s">
        <v>2724</v>
      </c>
      <c r="P19" t="s">
        <v>2725</v>
      </c>
      <c r="Q19" t="s">
        <v>2726</v>
      </c>
      <c r="R19" t="s">
        <v>2727</v>
      </c>
      <c r="S19" t="s">
        <v>2728</v>
      </c>
      <c r="T19" t="s">
        <v>2729</v>
      </c>
      <c r="U19" t="s">
        <v>78</v>
      </c>
      <c r="V19" t="s">
        <v>79</v>
      </c>
      <c r="W19" t="s">
        <v>2511</v>
      </c>
      <c r="Y19" t="s">
        <v>2513</v>
      </c>
      <c r="Z19" t="s">
        <v>2730</v>
      </c>
    </row>
    <row r="20" spans="1:26" x14ac:dyDescent="0.25">
      <c r="A20" t="s">
        <v>2731</v>
      </c>
      <c r="B20" t="s">
        <v>2732</v>
      </c>
      <c r="C20" t="s">
        <v>2733</v>
      </c>
      <c r="D20" t="s">
        <v>764</v>
      </c>
      <c r="E20">
        <v>2016</v>
      </c>
      <c r="F20" t="s">
        <v>777</v>
      </c>
      <c r="G20">
        <v>70</v>
      </c>
      <c r="H20">
        <v>2</v>
      </c>
      <c r="J20">
        <v>95</v>
      </c>
      <c r="K20">
        <v>108</v>
      </c>
      <c r="L20">
        <v>13</v>
      </c>
      <c r="M20">
        <v>52</v>
      </c>
      <c r="N20" t="s">
        <v>778</v>
      </c>
      <c r="O20" t="s">
        <v>2734</v>
      </c>
      <c r="P20" t="s">
        <v>2735</v>
      </c>
      <c r="Q20" t="s">
        <v>2736</v>
      </c>
      <c r="R20" t="s">
        <v>2737</v>
      </c>
      <c r="S20" t="s">
        <v>2738</v>
      </c>
      <c r="T20" t="s">
        <v>2739</v>
      </c>
      <c r="U20" t="s">
        <v>78</v>
      </c>
      <c r="V20" t="s">
        <v>79</v>
      </c>
      <c r="W20" t="s">
        <v>2511</v>
      </c>
      <c r="Y20" t="s">
        <v>2513</v>
      </c>
      <c r="Z20" t="s">
        <v>2740</v>
      </c>
    </row>
    <row r="21" spans="1:26" x14ac:dyDescent="0.25">
      <c r="A21" t="s">
        <v>2741</v>
      </c>
      <c r="B21" t="s">
        <v>2742</v>
      </c>
      <c r="C21" t="s">
        <v>2743</v>
      </c>
      <c r="D21" t="s">
        <v>1232</v>
      </c>
      <c r="E21">
        <v>2018</v>
      </c>
      <c r="F21" t="s">
        <v>2744</v>
      </c>
      <c r="G21">
        <v>13</v>
      </c>
      <c r="H21">
        <v>6</v>
      </c>
      <c r="I21" t="s">
        <v>1244</v>
      </c>
      <c r="M21">
        <v>5</v>
      </c>
      <c r="N21" t="s">
        <v>1245</v>
      </c>
      <c r="O21" t="s">
        <v>2745</v>
      </c>
      <c r="P21" t="s">
        <v>2746</v>
      </c>
      <c r="Q21" t="s">
        <v>2747</v>
      </c>
      <c r="R21" t="s">
        <v>2748</v>
      </c>
      <c r="T21" t="s">
        <v>2749</v>
      </c>
      <c r="U21" t="s">
        <v>78</v>
      </c>
      <c r="V21" t="s">
        <v>79</v>
      </c>
      <c r="W21" t="s">
        <v>2511</v>
      </c>
      <c r="X21" t="s">
        <v>2526</v>
      </c>
      <c r="Y21" t="s">
        <v>2513</v>
      </c>
      <c r="Z21" t="s">
        <v>2750</v>
      </c>
    </row>
    <row r="22" spans="1:26" x14ac:dyDescent="0.25">
      <c r="A22" t="s">
        <v>2751</v>
      </c>
      <c r="B22" t="s">
        <v>2752</v>
      </c>
      <c r="C22" t="s">
        <v>2753</v>
      </c>
      <c r="D22" t="s">
        <v>2754</v>
      </c>
      <c r="E22">
        <v>2021</v>
      </c>
      <c r="F22" t="s">
        <v>2755</v>
      </c>
      <c r="G22">
        <v>763</v>
      </c>
      <c r="I22">
        <v>143034</v>
      </c>
      <c r="M22">
        <v>8</v>
      </c>
      <c r="N22" t="s">
        <v>2756</v>
      </c>
      <c r="O22" t="s">
        <v>2757</v>
      </c>
      <c r="P22" t="s">
        <v>2758</v>
      </c>
      <c r="Q22" t="s">
        <v>2759</v>
      </c>
      <c r="R22" t="s">
        <v>2760</v>
      </c>
      <c r="S22" t="s">
        <v>2761</v>
      </c>
      <c r="T22" t="s">
        <v>2762</v>
      </c>
      <c r="U22" t="s">
        <v>78</v>
      </c>
      <c r="V22" t="s">
        <v>79</v>
      </c>
      <c r="W22" t="s">
        <v>2511</v>
      </c>
      <c r="Y22" t="s">
        <v>2513</v>
      </c>
      <c r="Z22" t="s">
        <v>2763</v>
      </c>
    </row>
    <row r="23" spans="1:26" x14ac:dyDescent="0.25">
      <c r="A23" t="s">
        <v>2764</v>
      </c>
      <c r="B23" t="s">
        <v>2765</v>
      </c>
      <c r="C23" t="s">
        <v>2766</v>
      </c>
      <c r="D23" t="s">
        <v>1727</v>
      </c>
      <c r="E23">
        <v>2021</v>
      </c>
      <c r="F23" t="s">
        <v>2767</v>
      </c>
      <c r="G23">
        <v>8</v>
      </c>
      <c r="H23">
        <v>1</v>
      </c>
      <c r="I23">
        <v>28</v>
      </c>
      <c r="M23">
        <v>24</v>
      </c>
      <c r="N23" t="s">
        <v>1741</v>
      </c>
      <c r="O23" t="s">
        <v>2768</v>
      </c>
      <c r="P23" t="s">
        <v>2769</v>
      </c>
      <c r="Q23" t="s">
        <v>2770</v>
      </c>
      <c r="R23" t="s">
        <v>2771</v>
      </c>
      <c r="S23" t="s">
        <v>2772</v>
      </c>
      <c r="U23" t="s">
        <v>78</v>
      </c>
      <c r="V23" t="s">
        <v>79</v>
      </c>
      <c r="W23" t="s">
        <v>2511</v>
      </c>
      <c r="X23" t="s">
        <v>2773</v>
      </c>
      <c r="Y23" t="s">
        <v>2513</v>
      </c>
      <c r="Z23" t="s">
        <v>2774</v>
      </c>
    </row>
    <row r="24" spans="1:26" x14ac:dyDescent="0.25">
      <c r="A24" t="s">
        <v>2775</v>
      </c>
      <c r="B24" t="s">
        <v>2776</v>
      </c>
      <c r="C24" t="s">
        <v>2777</v>
      </c>
      <c r="D24" t="s">
        <v>785</v>
      </c>
      <c r="E24">
        <v>2019</v>
      </c>
      <c r="F24" t="s">
        <v>2504</v>
      </c>
      <c r="G24">
        <v>441</v>
      </c>
      <c r="H24" s="2">
        <v>44928</v>
      </c>
      <c r="J24">
        <v>129</v>
      </c>
      <c r="K24">
        <v>146</v>
      </c>
      <c r="L24">
        <v>17</v>
      </c>
      <c r="M24">
        <v>32</v>
      </c>
      <c r="N24" t="s">
        <v>793</v>
      </c>
      <c r="O24" t="s">
        <v>2778</v>
      </c>
      <c r="P24" t="s">
        <v>2779</v>
      </c>
      <c r="Q24" t="s">
        <v>2780</v>
      </c>
      <c r="R24" t="s">
        <v>2781</v>
      </c>
      <c r="S24" t="s">
        <v>2782</v>
      </c>
      <c r="T24" t="s">
        <v>2783</v>
      </c>
      <c r="U24" t="s">
        <v>78</v>
      </c>
      <c r="V24" t="s">
        <v>79</v>
      </c>
      <c r="W24" t="s">
        <v>2511</v>
      </c>
      <c r="Y24" t="s">
        <v>2513</v>
      </c>
      <c r="Z24" t="s">
        <v>2784</v>
      </c>
    </row>
    <row r="25" spans="1:26" x14ac:dyDescent="0.25">
      <c r="A25" t="s">
        <v>2785</v>
      </c>
      <c r="B25" t="s">
        <v>2786</v>
      </c>
      <c r="C25" t="s">
        <v>2787</v>
      </c>
      <c r="D25" t="s">
        <v>2788</v>
      </c>
      <c r="E25">
        <v>2018</v>
      </c>
      <c r="F25" t="s">
        <v>1004</v>
      </c>
      <c r="G25">
        <v>332</v>
      </c>
      <c r="J25">
        <v>121</v>
      </c>
      <c r="K25">
        <v>134</v>
      </c>
      <c r="L25">
        <v>13</v>
      </c>
      <c r="M25">
        <v>15</v>
      </c>
      <c r="N25" t="s">
        <v>2789</v>
      </c>
      <c r="O25" t="s">
        <v>2790</v>
      </c>
      <c r="P25" t="s">
        <v>2791</v>
      </c>
      <c r="Q25" t="s">
        <v>2792</v>
      </c>
      <c r="R25" t="s">
        <v>2793</v>
      </c>
      <c r="S25" t="s">
        <v>2794</v>
      </c>
      <c r="T25" t="s">
        <v>2795</v>
      </c>
      <c r="U25" t="s">
        <v>78</v>
      </c>
      <c r="V25" t="s">
        <v>79</v>
      </c>
      <c r="W25" t="s">
        <v>2511</v>
      </c>
      <c r="Y25" t="s">
        <v>2513</v>
      </c>
      <c r="Z25" t="s">
        <v>2796</v>
      </c>
    </row>
    <row r="26" spans="1:26" x14ac:dyDescent="0.25">
      <c r="A26" t="s">
        <v>2797</v>
      </c>
      <c r="B26" t="s">
        <v>2798</v>
      </c>
      <c r="C26" t="s">
        <v>2799</v>
      </c>
      <c r="D26" t="s">
        <v>2256</v>
      </c>
      <c r="E26">
        <v>2016</v>
      </c>
      <c r="F26" t="s">
        <v>2755</v>
      </c>
      <c r="G26">
        <v>543</v>
      </c>
      <c r="J26">
        <v>746</v>
      </c>
      <c r="K26">
        <v>756</v>
      </c>
      <c r="L26">
        <v>10</v>
      </c>
      <c r="M26">
        <v>40</v>
      </c>
      <c r="N26" t="s">
        <v>2270</v>
      </c>
      <c r="O26" t="s">
        <v>2800</v>
      </c>
      <c r="P26" t="s">
        <v>2801</v>
      </c>
      <c r="Q26" t="s">
        <v>2802</v>
      </c>
      <c r="R26" t="s">
        <v>2803</v>
      </c>
      <c r="S26" t="s">
        <v>2804</v>
      </c>
      <c r="T26" t="s">
        <v>2805</v>
      </c>
      <c r="U26" t="s">
        <v>78</v>
      </c>
      <c r="V26" t="s">
        <v>79</v>
      </c>
      <c r="W26" t="s">
        <v>2511</v>
      </c>
      <c r="Y26" t="s">
        <v>2513</v>
      </c>
      <c r="Z26" t="s">
        <v>2806</v>
      </c>
    </row>
    <row r="27" spans="1:26" x14ac:dyDescent="0.25">
      <c r="A27" t="s">
        <v>2807</v>
      </c>
      <c r="B27" t="s">
        <v>2808</v>
      </c>
      <c r="C27" t="s">
        <v>2809</v>
      </c>
      <c r="D27" t="s">
        <v>2810</v>
      </c>
      <c r="E27">
        <v>2018</v>
      </c>
      <c r="F27" t="s">
        <v>2710</v>
      </c>
      <c r="G27">
        <v>9</v>
      </c>
      <c r="I27">
        <v>534</v>
      </c>
      <c r="M27">
        <v>26</v>
      </c>
      <c r="N27" t="s">
        <v>446</v>
      </c>
      <c r="O27" t="s">
        <v>2811</v>
      </c>
      <c r="P27" t="s">
        <v>2812</v>
      </c>
      <c r="Q27" t="s">
        <v>2813</v>
      </c>
      <c r="R27" t="s">
        <v>2814</v>
      </c>
      <c r="S27" t="s">
        <v>2815</v>
      </c>
      <c r="U27" t="s">
        <v>78</v>
      </c>
      <c r="V27" t="s">
        <v>79</v>
      </c>
      <c r="W27" t="s">
        <v>2511</v>
      </c>
      <c r="X27" t="s">
        <v>2526</v>
      </c>
      <c r="Y27" t="s">
        <v>2513</v>
      </c>
      <c r="Z27" t="s">
        <v>2816</v>
      </c>
    </row>
    <row r="28" spans="1:26" x14ac:dyDescent="0.25">
      <c r="A28" t="s">
        <v>2817</v>
      </c>
      <c r="B28" t="s">
        <v>2818</v>
      </c>
      <c r="C28" t="s">
        <v>2819</v>
      </c>
      <c r="D28" t="s">
        <v>2820</v>
      </c>
      <c r="E28">
        <v>2020</v>
      </c>
      <c r="F28" t="s">
        <v>2821</v>
      </c>
      <c r="G28">
        <v>26</v>
      </c>
      <c r="H28">
        <v>9</v>
      </c>
      <c r="M28">
        <v>9</v>
      </c>
      <c r="N28" t="s">
        <v>2822</v>
      </c>
      <c r="O28" t="s">
        <v>2823</v>
      </c>
      <c r="P28" t="s">
        <v>2824</v>
      </c>
      <c r="Q28" t="s">
        <v>2825</v>
      </c>
      <c r="R28" t="s">
        <v>2826</v>
      </c>
      <c r="S28" t="s">
        <v>2827</v>
      </c>
      <c r="U28" t="s">
        <v>2605</v>
      </c>
      <c r="V28" t="s">
        <v>79</v>
      </c>
      <c r="W28" t="s">
        <v>2511</v>
      </c>
      <c r="Y28" t="s">
        <v>2513</v>
      </c>
      <c r="Z28" t="s">
        <v>2828</v>
      </c>
    </row>
    <row r="29" spans="1:26" x14ac:dyDescent="0.25">
      <c r="A29" t="s">
        <v>2829</v>
      </c>
      <c r="B29" t="s">
        <v>2830</v>
      </c>
      <c r="C29" t="s">
        <v>2831</v>
      </c>
      <c r="D29" t="s">
        <v>2832</v>
      </c>
      <c r="E29">
        <v>2015</v>
      </c>
      <c r="F29" t="s">
        <v>2833</v>
      </c>
      <c r="G29">
        <v>193</v>
      </c>
      <c r="J29">
        <v>119</v>
      </c>
      <c r="K29">
        <v>127</v>
      </c>
      <c r="L29">
        <v>8</v>
      </c>
      <c r="M29">
        <v>28</v>
      </c>
      <c r="N29" t="s">
        <v>2834</v>
      </c>
      <c r="O29" t="s">
        <v>2835</v>
      </c>
      <c r="P29" t="s">
        <v>2836</v>
      </c>
      <c r="Q29" t="s">
        <v>2837</v>
      </c>
      <c r="R29" t="s">
        <v>2838</v>
      </c>
      <c r="S29" t="s">
        <v>2839</v>
      </c>
      <c r="T29" t="s">
        <v>2840</v>
      </c>
      <c r="U29" t="s">
        <v>78</v>
      </c>
      <c r="V29" t="s">
        <v>79</v>
      </c>
      <c r="W29" t="s">
        <v>2511</v>
      </c>
      <c r="Y29" t="s">
        <v>2513</v>
      </c>
      <c r="Z29" t="s">
        <v>2841</v>
      </c>
    </row>
    <row r="30" spans="1:26" x14ac:dyDescent="0.25">
      <c r="A30" t="s">
        <v>2842</v>
      </c>
      <c r="B30" t="s">
        <v>2843</v>
      </c>
      <c r="C30" t="s">
        <v>2844</v>
      </c>
      <c r="D30" t="s">
        <v>276</v>
      </c>
      <c r="E30">
        <v>2015</v>
      </c>
      <c r="F30" t="s">
        <v>287</v>
      </c>
      <c r="G30">
        <v>126</v>
      </c>
      <c r="H30" s="2">
        <v>44928</v>
      </c>
      <c r="J30">
        <v>197</v>
      </c>
      <c r="K30">
        <v>209</v>
      </c>
      <c r="L30">
        <v>12</v>
      </c>
      <c r="M30">
        <v>22</v>
      </c>
      <c r="N30" t="s">
        <v>289</v>
      </c>
      <c r="O30" t="s">
        <v>2845</v>
      </c>
      <c r="P30" t="s">
        <v>2846</v>
      </c>
      <c r="Q30" t="s">
        <v>2847</v>
      </c>
      <c r="R30" t="s">
        <v>2848</v>
      </c>
      <c r="S30" t="s">
        <v>2849</v>
      </c>
      <c r="T30" t="s">
        <v>2850</v>
      </c>
      <c r="U30" t="s">
        <v>78</v>
      </c>
      <c r="V30" t="s">
        <v>79</v>
      </c>
      <c r="W30" t="s">
        <v>2511</v>
      </c>
      <c r="Y30" t="s">
        <v>2513</v>
      </c>
      <c r="Z30" t="s">
        <v>2851</v>
      </c>
    </row>
    <row r="31" spans="1:26" x14ac:dyDescent="0.25">
      <c r="A31" t="s">
        <v>2852</v>
      </c>
      <c r="B31" t="s">
        <v>2853</v>
      </c>
      <c r="C31" t="s">
        <v>2854</v>
      </c>
      <c r="D31" t="s">
        <v>2855</v>
      </c>
      <c r="E31">
        <v>2018</v>
      </c>
      <c r="F31" t="s">
        <v>2755</v>
      </c>
      <c r="G31">
        <v>645</v>
      </c>
      <c r="J31">
        <v>411</v>
      </c>
      <c r="K31">
        <v>418</v>
      </c>
      <c r="L31">
        <v>7</v>
      </c>
      <c r="M31">
        <v>14</v>
      </c>
      <c r="N31" t="s">
        <v>2856</v>
      </c>
      <c r="O31" t="s">
        <v>2857</v>
      </c>
      <c r="P31" t="s">
        <v>2858</v>
      </c>
      <c r="Q31" t="s">
        <v>2859</v>
      </c>
      <c r="R31" t="s">
        <v>2860</v>
      </c>
      <c r="S31" t="s">
        <v>2861</v>
      </c>
      <c r="T31" t="s">
        <v>2862</v>
      </c>
      <c r="U31" t="s">
        <v>78</v>
      </c>
      <c r="V31" t="s">
        <v>79</v>
      </c>
      <c r="W31" t="s">
        <v>2511</v>
      </c>
      <c r="Y31" t="s">
        <v>2513</v>
      </c>
      <c r="Z31" t="s">
        <v>2863</v>
      </c>
    </row>
    <row r="32" spans="1:26" x14ac:dyDescent="0.25">
      <c r="A32" t="s">
        <v>2864</v>
      </c>
      <c r="B32" t="s">
        <v>2865</v>
      </c>
      <c r="C32" t="s">
        <v>2866</v>
      </c>
      <c r="D32" t="s">
        <v>76</v>
      </c>
      <c r="E32">
        <v>2022</v>
      </c>
      <c r="F32" t="s">
        <v>95</v>
      </c>
      <c r="G32">
        <v>13</v>
      </c>
      <c r="H32">
        <v>11</v>
      </c>
      <c r="I32">
        <v>1886</v>
      </c>
      <c r="M32">
        <v>1</v>
      </c>
      <c r="N32" t="s">
        <v>97</v>
      </c>
      <c r="O32" t="s">
        <v>2867</v>
      </c>
      <c r="P32" t="s">
        <v>2868</v>
      </c>
      <c r="Q32" t="s">
        <v>2869</v>
      </c>
      <c r="R32" t="s">
        <v>2870</v>
      </c>
      <c r="S32" t="s">
        <v>2871</v>
      </c>
      <c r="T32" t="s">
        <v>2872</v>
      </c>
      <c r="U32" t="s">
        <v>78</v>
      </c>
      <c r="V32" t="s">
        <v>79</v>
      </c>
      <c r="W32" t="s">
        <v>2511</v>
      </c>
      <c r="X32" t="s">
        <v>2773</v>
      </c>
      <c r="Y32" t="s">
        <v>2513</v>
      </c>
      <c r="Z32" t="s">
        <v>2873</v>
      </c>
    </row>
    <row r="33" spans="1:26" x14ac:dyDescent="0.25">
      <c r="A33" t="s">
        <v>2874</v>
      </c>
      <c r="B33" t="s">
        <v>2875</v>
      </c>
      <c r="C33" t="s">
        <v>2876</v>
      </c>
      <c r="D33" t="s">
        <v>2877</v>
      </c>
      <c r="E33">
        <v>2015</v>
      </c>
      <c r="F33" t="s">
        <v>2878</v>
      </c>
      <c r="G33">
        <v>3</v>
      </c>
      <c r="H33">
        <v>9</v>
      </c>
      <c r="J33">
        <v>2022</v>
      </c>
      <c r="K33">
        <v>2029</v>
      </c>
      <c r="L33">
        <v>7</v>
      </c>
      <c r="M33">
        <v>66</v>
      </c>
      <c r="N33" t="s">
        <v>2879</v>
      </c>
      <c r="O33" t="s">
        <v>2880</v>
      </c>
      <c r="P33" t="s">
        <v>2881</v>
      </c>
      <c r="Q33" t="s">
        <v>2882</v>
      </c>
      <c r="R33" t="s">
        <v>2883</v>
      </c>
      <c r="S33" t="s">
        <v>2884</v>
      </c>
      <c r="T33" t="s">
        <v>2885</v>
      </c>
      <c r="U33" t="s">
        <v>78</v>
      </c>
      <c r="V33" t="s">
        <v>79</v>
      </c>
      <c r="W33" t="s">
        <v>2511</v>
      </c>
      <c r="Y33" t="s">
        <v>2513</v>
      </c>
      <c r="Z33" t="s">
        <v>2886</v>
      </c>
    </row>
    <row r="34" spans="1:26" x14ac:dyDescent="0.25">
      <c r="A34" t="s">
        <v>2887</v>
      </c>
      <c r="B34" t="s">
        <v>2888</v>
      </c>
      <c r="C34" t="s">
        <v>2889</v>
      </c>
      <c r="D34" t="s">
        <v>2890</v>
      </c>
      <c r="E34">
        <v>2015</v>
      </c>
      <c r="F34" t="s">
        <v>2891</v>
      </c>
      <c r="G34">
        <v>293</v>
      </c>
      <c r="H34">
        <v>9</v>
      </c>
      <c r="J34">
        <v>2585</v>
      </c>
      <c r="K34">
        <v>2592</v>
      </c>
      <c r="L34">
        <v>7</v>
      </c>
      <c r="M34">
        <v>64</v>
      </c>
      <c r="N34" t="s">
        <v>2892</v>
      </c>
      <c r="O34" t="s">
        <v>2893</v>
      </c>
      <c r="P34" t="s">
        <v>2894</v>
      </c>
      <c r="Q34" t="s">
        <v>2895</v>
      </c>
      <c r="R34" t="s">
        <v>2896</v>
      </c>
      <c r="S34" t="s">
        <v>2897</v>
      </c>
      <c r="T34" t="s">
        <v>2898</v>
      </c>
      <c r="U34" t="s">
        <v>78</v>
      </c>
      <c r="V34" t="s">
        <v>79</v>
      </c>
      <c r="W34" t="s">
        <v>2511</v>
      </c>
      <c r="Y34" t="s">
        <v>2513</v>
      </c>
      <c r="Z34" t="s">
        <v>2899</v>
      </c>
    </row>
    <row r="35" spans="1:26" x14ac:dyDescent="0.25">
      <c r="A35" t="s">
        <v>2900</v>
      </c>
      <c r="B35" t="s">
        <v>2901</v>
      </c>
      <c r="C35" t="s">
        <v>2902</v>
      </c>
      <c r="D35" t="s">
        <v>2903</v>
      </c>
      <c r="E35">
        <v>2022</v>
      </c>
      <c r="F35" t="s">
        <v>2904</v>
      </c>
      <c r="G35">
        <v>59</v>
      </c>
      <c r="H35">
        <v>1</v>
      </c>
      <c r="J35">
        <v>206</v>
      </c>
      <c r="K35">
        <v>217</v>
      </c>
      <c r="L35">
        <v>11</v>
      </c>
      <c r="M35">
        <v>9</v>
      </c>
      <c r="N35" t="s">
        <v>2905</v>
      </c>
      <c r="O35" t="s">
        <v>2906</v>
      </c>
      <c r="P35" t="s">
        <v>2907</v>
      </c>
      <c r="Q35" t="s">
        <v>2908</v>
      </c>
      <c r="R35" t="s">
        <v>2909</v>
      </c>
      <c r="S35" t="s">
        <v>2910</v>
      </c>
      <c r="U35" t="s">
        <v>2605</v>
      </c>
      <c r="V35" t="s">
        <v>79</v>
      </c>
      <c r="W35" t="s">
        <v>2511</v>
      </c>
      <c r="Y35" t="s">
        <v>2513</v>
      </c>
      <c r="Z35" t="s">
        <v>2911</v>
      </c>
    </row>
    <row r="36" spans="1:26" x14ac:dyDescent="0.25">
      <c r="A36" t="s">
        <v>2912</v>
      </c>
      <c r="B36" t="s">
        <v>2913</v>
      </c>
      <c r="C36" t="s">
        <v>2914</v>
      </c>
      <c r="D36" t="s">
        <v>2915</v>
      </c>
      <c r="E36">
        <v>2019</v>
      </c>
      <c r="F36" t="s">
        <v>2545</v>
      </c>
      <c r="G36">
        <v>141</v>
      </c>
      <c r="I36">
        <v>104634</v>
      </c>
      <c r="M36">
        <v>29</v>
      </c>
      <c r="N36" t="s">
        <v>1341</v>
      </c>
      <c r="O36" t="s">
        <v>2916</v>
      </c>
      <c r="P36" t="s">
        <v>2917</v>
      </c>
      <c r="Q36" t="s">
        <v>2918</v>
      </c>
      <c r="R36" t="s">
        <v>2919</v>
      </c>
      <c r="S36" t="s">
        <v>2920</v>
      </c>
      <c r="T36" t="s">
        <v>2921</v>
      </c>
      <c r="U36" t="s">
        <v>78</v>
      </c>
      <c r="V36" t="s">
        <v>79</v>
      </c>
      <c r="W36" t="s">
        <v>2511</v>
      </c>
      <c r="Y36" t="s">
        <v>2513</v>
      </c>
      <c r="Z36" t="s">
        <v>2922</v>
      </c>
    </row>
    <row r="37" spans="1:26" x14ac:dyDescent="0.25">
      <c r="A37" t="s">
        <v>2923</v>
      </c>
      <c r="B37" t="s">
        <v>2924</v>
      </c>
      <c r="C37" t="s">
        <v>2925</v>
      </c>
      <c r="D37" t="s">
        <v>559</v>
      </c>
      <c r="E37">
        <v>2017</v>
      </c>
      <c r="F37" t="s">
        <v>2698</v>
      </c>
      <c r="G37">
        <v>115</v>
      </c>
      <c r="J37">
        <v>221</v>
      </c>
      <c r="K37">
        <v>232</v>
      </c>
      <c r="L37">
        <v>11</v>
      </c>
      <c r="M37">
        <v>65</v>
      </c>
      <c r="N37" t="s">
        <v>573</v>
      </c>
      <c r="O37" t="s">
        <v>2926</v>
      </c>
      <c r="P37" t="s">
        <v>2927</v>
      </c>
      <c r="Q37" t="s">
        <v>2928</v>
      </c>
      <c r="R37" t="s">
        <v>2929</v>
      </c>
      <c r="S37" t="s">
        <v>2930</v>
      </c>
      <c r="T37" t="s">
        <v>2931</v>
      </c>
      <c r="U37" t="s">
        <v>78</v>
      </c>
      <c r="V37" t="s">
        <v>79</v>
      </c>
      <c r="W37" t="s">
        <v>2511</v>
      </c>
      <c r="X37" t="s">
        <v>2512</v>
      </c>
      <c r="Y37" t="s">
        <v>2513</v>
      </c>
      <c r="Z37" t="s">
        <v>2932</v>
      </c>
    </row>
    <row r="38" spans="1:26" x14ac:dyDescent="0.25">
      <c r="A38" t="s">
        <v>2933</v>
      </c>
      <c r="B38" t="s">
        <v>2934</v>
      </c>
      <c r="C38" t="s">
        <v>2935</v>
      </c>
      <c r="D38" t="s">
        <v>2936</v>
      </c>
      <c r="E38">
        <v>2019</v>
      </c>
      <c r="F38" t="s">
        <v>2833</v>
      </c>
      <c r="G38">
        <v>272</v>
      </c>
      <c r="J38">
        <v>99</v>
      </c>
      <c r="K38">
        <v>104</v>
      </c>
      <c r="L38">
        <v>5</v>
      </c>
      <c r="M38">
        <v>52</v>
      </c>
      <c r="N38" t="s">
        <v>2937</v>
      </c>
      <c r="O38" t="s">
        <v>2938</v>
      </c>
      <c r="P38" t="s">
        <v>2939</v>
      </c>
      <c r="Q38" t="s">
        <v>2940</v>
      </c>
      <c r="R38" t="s">
        <v>2941</v>
      </c>
      <c r="S38" t="s">
        <v>2942</v>
      </c>
      <c r="T38" t="s">
        <v>2943</v>
      </c>
      <c r="U38" t="s">
        <v>78</v>
      </c>
      <c r="V38" t="s">
        <v>79</v>
      </c>
      <c r="W38" t="s">
        <v>2511</v>
      </c>
      <c r="Y38" t="s">
        <v>2513</v>
      </c>
      <c r="Z38" t="s">
        <v>2944</v>
      </c>
    </row>
    <row r="39" spans="1:26" x14ac:dyDescent="0.25">
      <c r="A39" t="s">
        <v>2945</v>
      </c>
      <c r="B39" t="s">
        <v>2946</v>
      </c>
      <c r="C39" t="s">
        <v>2947</v>
      </c>
      <c r="D39" t="s">
        <v>2948</v>
      </c>
      <c r="E39">
        <v>2017</v>
      </c>
      <c r="F39" t="s">
        <v>2949</v>
      </c>
      <c r="G39">
        <v>89</v>
      </c>
      <c r="H39">
        <v>7</v>
      </c>
      <c r="J39">
        <v>629</v>
      </c>
      <c r="K39">
        <v>640</v>
      </c>
      <c r="L39">
        <v>11</v>
      </c>
      <c r="M39">
        <v>21</v>
      </c>
      <c r="N39" t="s">
        <v>2950</v>
      </c>
      <c r="O39" t="s">
        <v>2951</v>
      </c>
      <c r="P39" t="s">
        <v>2952</v>
      </c>
      <c r="Q39" t="s">
        <v>2953</v>
      </c>
      <c r="R39" t="s">
        <v>2954</v>
      </c>
      <c r="S39" t="s">
        <v>2955</v>
      </c>
      <c r="T39" t="s">
        <v>2956</v>
      </c>
      <c r="U39" t="s">
        <v>78</v>
      </c>
      <c r="V39" t="s">
        <v>79</v>
      </c>
      <c r="W39" t="s">
        <v>2511</v>
      </c>
      <c r="Y39" t="s">
        <v>2513</v>
      </c>
      <c r="Z39" t="s">
        <v>2957</v>
      </c>
    </row>
    <row r="40" spans="1:26" x14ac:dyDescent="0.25">
      <c r="A40" t="s">
        <v>2958</v>
      </c>
      <c r="B40" t="s">
        <v>2959</v>
      </c>
      <c r="C40" t="s">
        <v>2960</v>
      </c>
      <c r="D40" t="s">
        <v>617</v>
      </c>
      <c r="E40">
        <v>2017</v>
      </c>
      <c r="F40" t="s">
        <v>2504</v>
      </c>
      <c r="G40">
        <v>411</v>
      </c>
      <c r="H40" s="2">
        <v>44928</v>
      </c>
      <c r="J40">
        <v>377</v>
      </c>
      <c r="K40">
        <v>394</v>
      </c>
      <c r="L40">
        <v>17</v>
      </c>
      <c r="M40">
        <v>26</v>
      </c>
      <c r="N40" t="s">
        <v>631</v>
      </c>
      <c r="O40" t="s">
        <v>2961</v>
      </c>
      <c r="P40" t="s">
        <v>2962</v>
      </c>
      <c r="Q40" t="s">
        <v>2963</v>
      </c>
      <c r="R40" t="s">
        <v>2964</v>
      </c>
      <c r="S40" t="s">
        <v>2965</v>
      </c>
      <c r="T40" t="s">
        <v>2966</v>
      </c>
      <c r="U40" t="s">
        <v>78</v>
      </c>
      <c r="V40" t="s">
        <v>79</v>
      </c>
      <c r="W40" t="s">
        <v>2511</v>
      </c>
      <c r="X40" t="s">
        <v>2512</v>
      </c>
      <c r="Y40" t="s">
        <v>2513</v>
      </c>
      <c r="Z40" t="s">
        <v>2967</v>
      </c>
    </row>
    <row r="41" spans="1:26" x14ac:dyDescent="0.25">
      <c r="A41" t="s">
        <v>2968</v>
      </c>
      <c r="B41" t="s">
        <v>2969</v>
      </c>
      <c r="C41" t="s">
        <v>2970</v>
      </c>
      <c r="D41" t="s">
        <v>2971</v>
      </c>
      <c r="E41">
        <v>2017</v>
      </c>
      <c r="F41" t="s">
        <v>2972</v>
      </c>
      <c r="G41">
        <v>93</v>
      </c>
      <c r="H41" s="2">
        <v>44928</v>
      </c>
      <c r="J41">
        <v>18</v>
      </c>
      <c r="K41">
        <v>29</v>
      </c>
      <c r="L41">
        <v>11</v>
      </c>
      <c r="M41">
        <v>57</v>
      </c>
      <c r="N41" t="s">
        <v>2973</v>
      </c>
      <c r="O41" t="s">
        <v>2974</v>
      </c>
      <c r="P41" t="s">
        <v>2975</v>
      </c>
      <c r="Q41" t="s">
        <v>2976</v>
      </c>
      <c r="R41" t="s">
        <v>2977</v>
      </c>
      <c r="S41" t="s">
        <v>2978</v>
      </c>
      <c r="T41" t="s">
        <v>2979</v>
      </c>
      <c r="U41" t="s">
        <v>78</v>
      </c>
      <c r="V41" t="s">
        <v>79</v>
      </c>
      <c r="W41" t="s">
        <v>2511</v>
      </c>
      <c r="Y41" t="s">
        <v>2513</v>
      </c>
      <c r="Z41" t="s">
        <v>2980</v>
      </c>
    </row>
    <row r="42" spans="1:26" x14ac:dyDescent="0.25">
      <c r="A42" t="s">
        <v>2981</v>
      </c>
      <c r="B42" t="s">
        <v>2982</v>
      </c>
      <c r="C42" t="s">
        <v>2983</v>
      </c>
      <c r="D42" t="s">
        <v>2984</v>
      </c>
      <c r="E42">
        <v>2019</v>
      </c>
      <c r="F42" t="s">
        <v>2985</v>
      </c>
      <c r="G42">
        <v>19</v>
      </c>
      <c r="J42">
        <v>286</v>
      </c>
      <c r="K42">
        <v>296</v>
      </c>
      <c r="L42">
        <v>10</v>
      </c>
      <c r="M42">
        <v>94</v>
      </c>
      <c r="N42" t="s">
        <v>2986</v>
      </c>
      <c r="O42" t="s">
        <v>2987</v>
      </c>
      <c r="P42" t="s">
        <v>2988</v>
      </c>
      <c r="Q42" t="s">
        <v>2989</v>
      </c>
      <c r="R42" t="s">
        <v>2990</v>
      </c>
      <c r="S42" t="s">
        <v>2991</v>
      </c>
      <c r="T42" t="s">
        <v>2992</v>
      </c>
      <c r="U42" t="s">
        <v>78</v>
      </c>
      <c r="V42" t="s">
        <v>79</v>
      </c>
      <c r="W42" t="s">
        <v>2511</v>
      </c>
      <c r="Y42" t="s">
        <v>2513</v>
      </c>
      <c r="Z42" t="s">
        <v>2993</v>
      </c>
    </row>
    <row r="43" spans="1:26" x14ac:dyDescent="0.25">
      <c r="A43" t="s">
        <v>2994</v>
      </c>
      <c r="B43" t="s">
        <v>2995</v>
      </c>
      <c r="C43" t="s">
        <v>2996</v>
      </c>
      <c r="D43" t="s">
        <v>2997</v>
      </c>
      <c r="E43">
        <v>2019</v>
      </c>
      <c r="F43" t="s">
        <v>2998</v>
      </c>
      <c r="G43">
        <v>8</v>
      </c>
      <c r="J43">
        <v>103</v>
      </c>
      <c r="K43">
        <v>112</v>
      </c>
      <c r="L43">
        <v>9</v>
      </c>
      <c r="M43">
        <v>17</v>
      </c>
      <c r="N43" t="s">
        <v>2999</v>
      </c>
      <c r="O43" t="s">
        <v>3000</v>
      </c>
      <c r="P43" t="s">
        <v>3001</v>
      </c>
      <c r="Q43" t="s">
        <v>3002</v>
      </c>
      <c r="R43" t="s">
        <v>3003</v>
      </c>
      <c r="S43" t="s">
        <v>3004</v>
      </c>
      <c r="T43" t="s">
        <v>3005</v>
      </c>
      <c r="U43" t="s">
        <v>78</v>
      </c>
      <c r="V43" t="s">
        <v>79</v>
      </c>
      <c r="W43" t="s">
        <v>2511</v>
      </c>
      <c r="X43" t="s">
        <v>2773</v>
      </c>
      <c r="Y43" t="s">
        <v>2513</v>
      </c>
      <c r="Z43" t="s">
        <v>3006</v>
      </c>
    </row>
    <row r="44" spans="1:26" x14ac:dyDescent="0.25">
      <c r="A44" t="s">
        <v>3007</v>
      </c>
      <c r="B44" t="s">
        <v>3008</v>
      </c>
      <c r="C44" t="s">
        <v>3009</v>
      </c>
      <c r="D44" t="s">
        <v>3010</v>
      </c>
      <c r="E44">
        <v>2020</v>
      </c>
      <c r="F44" t="s">
        <v>3011</v>
      </c>
      <c r="G44">
        <v>5</v>
      </c>
      <c r="H44">
        <v>1</v>
      </c>
      <c r="J44">
        <v>265</v>
      </c>
      <c r="K44">
        <v>273</v>
      </c>
      <c r="L44">
        <v>8</v>
      </c>
      <c r="M44">
        <v>12</v>
      </c>
      <c r="N44" t="s">
        <v>3012</v>
      </c>
      <c r="O44" t="s">
        <v>3013</v>
      </c>
      <c r="P44" t="s">
        <v>3014</v>
      </c>
      <c r="Q44" t="s">
        <v>3015</v>
      </c>
      <c r="R44" t="s">
        <v>3016</v>
      </c>
      <c r="U44" t="s">
        <v>78</v>
      </c>
      <c r="V44" t="s">
        <v>79</v>
      </c>
      <c r="W44" t="s">
        <v>2511</v>
      </c>
      <c r="X44" t="s">
        <v>2553</v>
      </c>
      <c r="Y44" t="s">
        <v>2513</v>
      </c>
      <c r="Z44" t="s">
        <v>3017</v>
      </c>
    </row>
    <row r="45" spans="1:26" x14ac:dyDescent="0.25">
      <c r="A45" t="s">
        <v>3018</v>
      </c>
      <c r="B45" t="s">
        <v>3019</v>
      </c>
      <c r="C45" t="s">
        <v>3020</v>
      </c>
      <c r="D45" t="s">
        <v>3021</v>
      </c>
      <c r="E45">
        <v>2020</v>
      </c>
      <c r="F45" t="s">
        <v>2878</v>
      </c>
      <c r="G45">
        <v>8</v>
      </c>
      <c r="H45">
        <v>51</v>
      </c>
      <c r="J45">
        <v>19140</v>
      </c>
      <c r="K45">
        <v>19154</v>
      </c>
      <c r="L45">
        <v>14</v>
      </c>
      <c r="M45">
        <v>13</v>
      </c>
      <c r="N45" t="s">
        <v>3022</v>
      </c>
      <c r="O45" t="s">
        <v>3023</v>
      </c>
      <c r="P45" t="s">
        <v>3024</v>
      </c>
      <c r="Q45" t="s">
        <v>3025</v>
      </c>
      <c r="R45" t="s">
        <v>3026</v>
      </c>
      <c r="S45" t="s">
        <v>3027</v>
      </c>
      <c r="T45" t="s">
        <v>3028</v>
      </c>
      <c r="U45" t="s">
        <v>78</v>
      </c>
      <c r="V45" t="s">
        <v>79</v>
      </c>
      <c r="W45" t="s">
        <v>2511</v>
      </c>
      <c r="Y45" t="s">
        <v>2513</v>
      </c>
      <c r="Z45" t="s">
        <v>3029</v>
      </c>
    </row>
    <row r="46" spans="1:26" x14ac:dyDescent="0.25">
      <c r="A46" t="s">
        <v>3030</v>
      </c>
      <c r="B46" t="s">
        <v>3031</v>
      </c>
      <c r="C46" t="s">
        <v>3032</v>
      </c>
      <c r="D46" t="s">
        <v>3033</v>
      </c>
      <c r="E46">
        <v>2021</v>
      </c>
      <c r="F46" t="s">
        <v>3034</v>
      </c>
      <c r="G46">
        <v>263</v>
      </c>
      <c r="I46">
        <v>117961</v>
      </c>
      <c r="M46">
        <v>4</v>
      </c>
      <c r="N46" t="s">
        <v>3035</v>
      </c>
      <c r="O46" t="s">
        <v>3036</v>
      </c>
      <c r="P46" t="s">
        <v>3037</v>
      </c>
      <c r="Q46" t="s">
        <v>3038</v>
      </c>
      <c r="R46" t="s">
        <v>3039</v>
      </c>
      <c r="S46" t="s">
        <v>3040</v>
      </c>
      <c r="T46" t="s">
        <v>3041</v>
      </c>
      <c r="U46" t="s">
        <v>78</v>
      </c>
      <c r="V46" t="s">
        <v>79</v>
      </c>
      <c r="W46" t="s">
        <v>2511</v>
      </c>
      <c r="Y46" t="s">
        <v>2513</v>
      </c>
      <c r="Z46" t="s">
        <v>3042</v>
      </c>
    </row>
    <row r="47" spans="1:26" x14ac:dyDescent="0.25">
      <c r="A47" t="s">
        <v>3043</v>
      </c>
      <c r="B47" t="s">
        <v>3044</v>
      </c>
      <c r="C47" t="s">
        <v>3045</v>
      </c>
      <c r="D47" t="s">
        <v>3046</v>
      </c>
      <c r="E47">
        <v>2021</v>
      </c>
      <c r="F47" t="s">
        <v>3047</v>
      </c>
      <c r="G47">
        <v>12</v>
      </c>
      <c r="J47">
        <v>1689</v>
      </c>
      <c r="K47">
        <v>1699</v>
      </c>
      <c r="L47">
        <v>10</v>
      </c>
      <c r="M47">
        <v>16</v>
      </c>
      <c r="N47" t="s">
        <v>3048</v>
      </c>
      <c r="O47" t="s">
        <v>3049</v>
      </c>
      <c r="P47" t="s">
        <v>3050</v>
      </c>
      <c r="Q47" t="s">
        <v>3051</v>
      </c>
      <c r="R47" t="s">
        <v>3052</v>
      </c>
      <c r="S47" t="s">
        <v>3053</v>
      </c>
      <c r="T47" t="s">
        <v>3054</v>
      </c>
      <c r="U47" t="s">
        <v>78</v>
      </c>
      <c r="V47" t="s">
        <v>79</v>
      </c>
      <c r="W47" t="s">
        <v>2511</v>
      </c>
      <c r="X47" t="s">
        <v>2526</v>
      </c>
      <c r="Y47" t="s">
        <v>2513</v>
      </c>
      <c r="Z47" t="s">
        <v>3055</v>
      </c>
    </row>
    <row r="48" spans="1:26" x14ac:dyDescent="0.25">
      <c r="A48" t="s">
        <v>3056</v>
      </c>
      <c r="B48" t="s">
        <v>3057</v>
      </c>
      <c r="C48" t="s">
        <v>3058</v>
      </c>
      <c r="D48" t="s">
        <v>3059</v>
      </c>
      <c r="E48">
        <v>2017</v>
      </c>
      <c r="F48" t="s">
        <v>2755</v>
      </c>
      <c r="G48">
        <v>574</v>
      </c>
      <c r="J48">
        <v>90</v>
      </c>
      <c r="K48">
        <v>94</v>
      </c>
      <c r="L48">
        <v>4</v>
      </c>
      <c r="M48">
        <v>42</v>
      </c>
      <c r="N48" t="s">
        <v>3060</v>
      </c>
      <c r="O48" t="s">
        <v>3061</v>
      </c>
      <c r="P48" t="s">
        <v>3062</v>
      </c>
      <c r="Q48" t="s">
        <v>3063</v>
      </c>
      <c r="R48" t="s">
        <v>3064</v>
      </c>
      <c r="S48" t="s">
        <v>3065</v>
      </c>
      <c r="T48" t="s">
        <v>3066</v>
      </c>
      <c r="U48" t="s">
        <v>78</v>
      </c>
      <c r="V48" t="s">
        <v>79</v>
      </c>
      <c r="W48" t="s">
        <v>2511</v>
      </c>
      <c r="Y48" t="s">
        <v>2513</v>
      </c>
      <c r="Z48" t="s">
        <v>3067</v>
      </c>
    </row>
    <row r="49" spans="1:26" x14ac:dyDescent="0.25">
      <c r="A49" t="s">
        <v>3068</v>
      </c>
      <c r="B49" t="s">
        <v>3069</v>
      </c>
      <c r="C49" t="s">
        <v>3070</v>
      </c>
      <c r="D49" t="s">
        <v>522</v>
      </c>
      <c r="E49">
        <v>2021</v>
      </c>
      <c r="F49" t="s">
        <v>2504</v>
      </c>
      <c r="G49">
        <v>460</v>
      </c>
      <c r="H49" s="2">
        <v>44928</v>
      </c>
      <c r="J49">
        <v>263</v>
      </c>
      <c r="K49">
        <v>280</v>
      </c>
      <c r="L49">
        <v>17</v>
      </c>
      <c r="M49">
        <v>10</v>
      </c>
      <c r="N49" t="s">
        <v>533</v>
      </c>
      <c r="O49" t="s">
        <v>3071</v>
      </c>
      <c r="P49" t="s">
        <v>3072</v>
      </c>
      <c r="Q49" t="s">
        <v>3073</v>
      </c>
      <c r="R49" t="s">
        <v>3074</v>
      </c>
      <c r="S49" t="s">
        <v>3075</v>
      </c>
      <c r="T49" t="s">
        <v>3076</v>
      </c>
      <c r="U49" t="s">
        <v>78</v>
      </c>
      <c r="V49" t="s">
        <v>79</v>
      </c>
      <c r="W49" t="s">
        <v>2511</v>
      </c>
      <c r="Y49" t="s">
        <v>2513</v>
      </c>
      <c r="Z49" t="s">
        <v>3077</v>
      </c>
    </row>
    <row r="50" spans="1:26" x14ac:dyDescent="0.25">
      <c r="A50" t="s">
        <v>3078</v>
      </c>
      <c r="B50" t="s">
        <v>3079</v>
      </c>
      <c r="C50" t="s">
        <v>3080</v>
      </c>
      <c r="D50" t="s">
        <v>3081</v>
      </c>
      <c r="E50">
        <v>2018</v>
      </c>
      <c r="F50" t="s">
        <v>3082</v>
      </c>
      <c r="G50">
        <v>8</v>
      </c>
      <c r="H50">
        <v>21</v>
      </c>
      <c r="J50">
        <v>5632</v>
      </c>
      <c r="K50">
        <v>5645</v>
      </c>
      <c r="L50">
        <v>13</v>
      </c>
      <c r="M50">
        <v>13</v>
      </c>
      <c r="N50" t="s">
        <v>3083</v>
      </c>
      <c r="O50" t="s">
        <v>3084</v>
      </c>
      <c r="P50" t="s">
        <v>3085</v>
      </c>
      <c r="Q50" t="s">
        <v>3086</v>
      </c>
      <c r="R50" t="s">
        <v>3087</v>
      </c>
      <c r="T50" t="s">
        <v>3088</v>
      </c>
      <c r="U50" t="s">
        <v>78</v>
      </c>
      <c r="V50" t="s">
        <v>79</v>
      </c>
      <c r="W50" t="s">
        <v>2511</v>
      </c>
      <c r="Y50" t="s">
        <v>2513</v>
      </c>
      <c r="Z50" t="s">
        <v>3089</v>
      </c>
    </row>
    <row r="51" spans="1:26" x14ac:dyDescent="0.25">
      <c r="A51" t="s">
        <v>3090</v>
      </c>
      <c r="B51" t="s">
        <v>3091</v>
      </c>
      <c r="C51" t="s">
        <v>3092</v>
      </c>
      <c r="D51" t="s">
        <v>3093</v>
      </c>
      <c r="E51">
        <v>2015</v>
      </c>
      <c r="F51" t="s">
        <v>2698</v>
      </c>
      <c r="G51">
        <v>91</v>
      </c>
      <c r="J51">
        <v>23</v>
      </c>
      <c r="K51">
        <v>31</v>
      </c>
      <c r="L51">
        <v>8</v>
      </c>
      <c r="M51">
        <v>30</v>
      </c>
      <c r="N51" t="s">
        <v>3094</v>
      </c>
      <c r="O51" t="s">
        <v>3095</v>
      </c>
      <c r="P51" t="s">
        <v>3096</v>
      </c>
      <c r="Q51" t="s">
        <v>3097</v>
      </c>
      <c r="R51" t="s">
        <v>3098</v>
      </c>
      <c r="S51" t="s">
        <v>3099</v>
      </c>
      <c r="T51" t="s">
        <v>3100</v>
      </c>
      <c r="U51" t="s">
        <v>78</v>
      </c>
      <c r="V51" t="s">
        <v>79</v>
      </c>
      <c r="W51" t="s">
        <v>2511</v>
      </c>
      <c r="Y51" t="s">
        <v>2513</v>
      </c>
      <c r="Z51" t="s">
        <v>3101</v>
      </c>
    </row>
    <row r="52" spans="1:26" x14ac:dyDescent="0.25">
      <c r="A52" t="s">
        <v>3102</v>
      </c>
      <c r="B52" t="s">
        <v>3103</v>
      </c>
      <c r="C52" t="s">
        <v>3104</v>
      </c>
      <c r="D52" t="s">
        <v>3105</v>
      </c>
      <c r="E52">
        <v>2020</v>
      </c>
      <c r="F52" t="s">
        <v>2037</v>
      </c>
      <c r="G52">
        <v>27</v>
      </c>
      <c r="H52">
        <v>5</v>
      </c>
      <c r="J52">
        <v>2417</v>
      </c>
      <c r="K52">
        <v>2426</v>
      </c>
      <c r="L52">
        <v>9</v>
      </c>
      <c r="M52">
        <v>1</v>
      </c>
      <c r="N52" t="s">
        <v>3106</v>
      </c>
      <c r="O52" t="s">
        <v>3107</v>
      </c>
      <c r="P52" t="s">
        <v>3108</v>
      </c>
      <c r="Q52" t="s">
        <v>3109</v>
      </c>
      <c r="R52" t="s">
        <v>3110</v>
      </c>
      <c r="S52" t="s">
        <v>3111</v>
      </c>
      <c r="T52" t="s">
        <v>3112</v>
      </c>
      <c r="U52" t="s">
        <v>78</v>
      </c>
      <c r="V52" t="s">
        <v>79</v>
      </c>
      <c r="W52" t="s">
        <v>2511</v>
      </c>
      <c r="Y52" t="s">
        <v>2513</v>
      </c>
      <c r="Z52" t="s">
        <v>3113</v>
      </c>
    </row>
    <row r="53" spans="1:26" x14ac:dyDescent="0.25">
      <c r="A53" t="s">
        <v>3114</v>
      </c>
      <c r="B53" t="s">
        <v>3115</v>
      </c>
      <c r="C53" t="s">
        <v>3116</v>
      </c>
      <c r="D53" t="s">
        <v>1629</v>
      </c>
      <c r="E53">
        <v>2019</v>
      </c>
      <c r="F53" t="s">
        <v>3117</v>
      </c>
      <c r="G53">
        <v>124</v>
      </c>
      <c r="H53">
        <v>3</v>
      </c>
      <c r="J53">
        <v>556</v>
      </c>
      <c r="K53">
        <v>571</v>
      </c>
      <c r="L53">
        <v>15</v>
      </c>
      <c r="M53">
        <v>12</v>
      </c>
      <c r="N53" t="s">
        <v>1647</v>
      </c>
      <c r="O53" t="s">
        <v>3118</v>
      </c>
      <c r="P53" t="s">
        <v>3119</v>
      </c>
      <c r="Q53" t="s">
        <v>3120</v>
      </c>
      <c r="R53" t="s">
        <v>3121</v>
      </c>
      <c r="S53" t="s">
        <v>3122</v>
      </c>
      <c r="T53" t="s">
        <v>3123</v>
      </c>
      <c r="U53" t="s">
        <v>78</v>
      </c>
      <c r="V53" t="s">
        <v>79</v>
      </c>
      <c r="W53" t="s">
        <v>2511</v>
      </c>
      <c r="X53" t="s">
        <v>2512</v>
      </c>
      <c r="Y53" t="s">
        <v>2513</v>
      </c>
      <c r="Z53" t="s">
        <v>3124</v>
      </c>
    </row>
    <row r="54" spans="1:26" x14ac:dyDescent="0.25">
      <c r="A54" t="s">
        <v>3125</v>
      </c>
      <c r="B54" t="s">
        <v>3126</v>
      </c>
      <c r="C54">
        <v>57202523352</v>
      </c>
      <c r="D54" t="s">
        <v>3127</v>
      </c>
      <c r="E54">
        <v>2015</v>
      </c>
      <c r="F54" t="s">
        <v>3128</v>
      </c>
      <c r="J54">
        <v>221</v>
      </c>
      <c r="K54">
        <v>260</v>
      </c>
      <c r="L54">
        <v>39</v>
      </c>
      <c r="M54">
        <v>23</v>
      </c>
      <c r="N54" t="s">
        <v>3129</v>
      </c>
      <c r="O54" t="s">
        <v>3130</v>
      </c>
      <c r="P54" t="s">
        <v>3131</v>
      </c>
      <c r="Q54" t="s">
        <v>3132</v>
      </c>
      <c r="R54" t="s">
        <v>3133</v>
      </c>
      <c r="S54" t="s">
        <v>3134</v>
      </c>
      <c r="U54" t="s">
        <v>78</v>
      </c>
      <c r="V54" t="s">
        <v>3135</v>
      </c>
      <c r="W54" t="s">
        <v>2511</v>
      </c>
      <c r="Y54" t="s">
        <v>2513</v>
      </c>
      <c r="Z54" t="s">
        <v>3136</v>
      </c>
    </row>
    <row r="55" spans="1:26" x14ac:dyDescent="0.25">
      <c r="A55" t="s">
        <v>3137</v>
      </c>
      <c r="B55" t="s">
        <v>3138</v>
      </c>
      <c r="C55" t="s">
        <v>3139</v>
      </c>
      <c r="D55" t="s">
        <v>578</v>
      </c>
      <c r="E55">
        <v>2022</v>
      </c>
      <c r="F55" t="s">
        <v>3140</v>
      </c>
      <c r="G55">
        <v>236</v>
      </c>
      <c r="H55">
        <v>2</v>
      </c>
      <c r="J55">
        <v>399</v>
      </c>
      <c r="K55">
        <v>412</v>
      </c>
      <c r="L55">
        <v>13</v>
      </c>
      <c r="M55">
        <v>7</v>
      </c>
      <c r="N55" t="s">
        <v>598</v>
      </c>
      <c r="O55" t="s">
        <v>3141</v>
      </c>
      <c r="P55" t="s">
        <v>3142</v>
      </c>
      <c r="Q55" t="s">
        <v>3143</v>
      </c>
      <c r="R55" t="s">
        <v>3144</v>
      </c>
      <c r="S55" t="s">
        <v>3145</v>
      </c>
      <c r="T55" t="s">
        <v>3146</v>
      </c>
      <c r="U55" t="s">
        <v>78</v>
      </c>
      <c r="V55" t="s">
        <v>79</v>
      </c>
      <c r="W55" t="s">
        <v>2511</v>
      </c>
      <c r="X55" t="s">
        <v>2539</v>
      </c>
      <c r="Y55" t="s">
        <v>2513</v>
      </c>
      <c r="Z55" t="s">
        <v>3147</v>
      </c>
    </row>
    <row r="56" spans="1:26" x14ac:dyDescent="0.25">
      <c r="A56" t="s">
        <v>3148</v>
      </c>
      <c r="B56" t="s">
        <v>3149</v>
      </c>
      <c r="C56" t="s">
        <v>3150</v>
      </c>
      <c r="D56" t="s">
        <v>3151</v>
      </c>
      <c r="E56">
        <v>2022</v>
      </c>
      <c r="F56" t="s">
        <v>2833</v>
      </c>
      <c r="G56">
        <v>359</v>
      </c>
      <c r="I56">
        <v>127466</v>
      </c>
      <c r="M56">
        <v>6</v>
      </c>
      <c r="N56" t="s">
        <v>3152</v>
      </c>
      <c r="O56" t="s">
        <v>3153</v>
      </c>
      <c r="P56" t="s">
        <v>3154</v>
      </c>
      <c r="Q56" t="s">
        <v>3155</v>
      </c>
      <c r="R56" t="s">
        <v>3156</v>
      </c>
      <c r="S56" t="s">
        <v>3157</v>
      </c>
      <c r="T56" t="s">
        <v>3158</v>
      </c>
      <c r="U56" t="s">
        <v>78</v>
      </c>
      <c r="V56" t="s">
        <v>79</v>
      </c>
      <c r="W56" t="s">
        <v>2511</v>
      </c>
      <c r="X56" t="s">
        <v>2539</v>
      </c>
      <c r="Y56" t="s">
        <v>2513</v>
      </c>
      <c r="Z56" t="s">
        <v>3159</v>
      </c>
    </row>
    <row r="57" spans="1:26" x14ac:dyDescent="0.25">
      <c r="A57" t="s">
        <v>3160</v>
      </c>
      <c r="B57" t="s">
        <v>3161</v>
      </c>
      <c r="C57" t="s">
        <v>3162</v>
      </c>
      <c r="D57" t="s">
        <v>3163</v>
      </c>
      <c r="E57">
        <v>2016</v>
      </c>
      <c r="F57" t="s">
        <v>2722</v>
      </c>
      <c r="G57">
        <v>93</v>
      </c>
      <c r="J57">
        <v>1155</v>
      </c>
      <c r="K57">
        <v>1160</v>
      </c>
      <c r="L57">
        <v>5</v>
      </c>
      <c r="M57">
        <v>13</v>
      </c>
      <c r="N57" t="s">
        <v>3164</v>
      </c>
      <c r="O57" t="s">
        <v>3165</v>
      </c>
      <c r="P57" t="s">
        <v>3166</v>
      </c>
      <c r="Q57" t="s">
        <v>3167</v>
      </c>
      <c r="R57" t="s">
        <v>3168</v>
      </c>
      <c r="S57" t="s">
        <v>3169</v>
      </c>
      <c r="T57" t="s">
        <v>3170</v>
      </c>
      <c r="U57" t="s">
        <v>78</v>
      </c>
      <c r="V57" t="s">
        <v>79</v>
      </c>
      <c r="W57" t="s">
        <v>2511</v>
      </c>
      <c r="Y57" t="s">
        <v>2513</v>
      </c>
      <c r="Z57" t="s">
        <v>3171</v>
      </c>
    </row>
    <row r="58" spans="1:26" x14ac:dyDescent="0.25">
      <c r="A58" t="s">
        <v>3172</v>
      </c>
      <c r="B58" t="s">
        <v>3173</v>
      </c>
      <c r="C58" t="s">
        <v>3174</v>
      </c>
      <c r="D58" t="s">
        <v>3175</v>
      </c>
      <c r="E58">
        <v>2016</v>
      </c>
      <c r="F58" t="s">
        <v>2744</v>
      </c>
      <c r="G58">
        <v>11</v>
      </c>
      <c r="H58">
        <v>3</v>
      </c>
      <c r="I58" t="s">
        <v>405</v>
      </c>
      <c r="M58">
        <v>37</v>
      </c>
      <c r="N58" t="s">
        <v>406</v>
      </c>
      <c r="O58" t="s">
        <v>3176</v>
      </c>
      <c r="P58" t="s">
        <v>3177</v>
      </c>
      <c r="Q58" t="s">
        <v>3178</v>
      </c>
      <c r="R58" t="s">
        <v>3179</v>
      </c>
      <c r="T58" t="s">
        <v>3180</v>
      </c>
      <c r="U58" t="s">
        <v>78</v>
      </c>
      <c r="V58" t="s">
        <v>79</v>
      </c>
      <c r="W58" t="s">
        <v>2511</v>
      </c>
      <c r="X58" t="s">
        <v>2526</v>
      </c>
      <c r="Y58" t="s">
        <v>2513</v>
      </c>
      <c r="Z58" t="s">
        <v>3181</v>
      </c>
    </row>
    <row r="59" spans="1:26" x14ac:dyDescent="0.25">
      <c r="A59" t="s">
        <v>3182</v>
      </c>
      <c r="B59" t="s">
        <v>3183</v>
      </c>
      <c r="C59" t="s">
        <v>3184</v>
      </c>
      <c r="D59" t="s">
        <v>501</v>
      </c>
      <c r="E59">
        <v>2023</v>
      </c>
      <c r="F59" t="s">
        <v>3185</v>
      </c>
      <c r="G59">
        <v>14</v>
      </c>
      <c r="H59">
        <v>6</v>
      </c>
      <c r="J59">
        <v>1869</v>
      </c>
      <c r="K59">
        <v>1878</v>
      </c>
      <c r="L59">
        <v>9</v>
      </c>
      <c r="M59">
        <v>0</v>
      </c>
      <c r="N59" t="s">
        <v>516</v>
      </c>
      <c r="O59" t="s">
        <v>3186</v>
      </c>
      <c r="P59" t="s">
        <v>3187</v>
      </c>
      <c r="Q59" t="s">
        <v>3188</v>
      </c>
      <c r="R59" t="s">
        <v>3189</v>
      </c>
      <c r="S59" t="s">
        <v>3190</v>
      </c>
      <c r="T59" t="s">
        <v>3191</v>
      </c>
      <c r="U59" t="s">
        <v>78</v>
      </c>
      <c r="V59" t="s">
        <v>79</v>
      </c>
      <c r="W59" t="s">
        <v>2511</v>
      </c>
      <c r="Y59" t="s">
        <v>2513</v>
      </c>
      <c r="Z59" t="s">
        <v>3192</v>
      </c>
    </row>
    <row r="60" spans="1:26" x14ac:dyDescent="0.25">
      <c r="A60" t="s">
        <v>3193</v>
      </c>
      <c r="B60" t="s">
        <v>3194</v>
      </c>
      <c r="C60" t="s">
        <v>3195</v>
      </c>
      <c r="D60" t="s">
        <v>749</v>
      </c>
      <c r="E60">
        <v>2018</v>
      </c>
      <c r="F60" t="s">
        <v>2698</v>
      </c>
      <c r="G60">
        <v>117</v>
      </c>
      <c r="J60">
        <v>175</v>
      </c>
      <c r="K60">
        <v>184</v>
      </c>
      <c r="L60">
        <v>9</v>
      </c>
      <c r="M60">
        <v>138</v>
      </c>
      <c r="N60" t="s">
        <v>757</v>
      </c>
      <c r="O60" t="s">
        <v>3196</v>
      </c>
      <c r="P60" t="s">
        <v>3197</v>
      </c>
      <c r="Q60" t="s">
        <v>3198</v>
      </c>
      <c r="R60" t="s">
        <v>3199</v>
      </c>
      <c r="S60" t="s">
        <v>3200</v>
      </c>
      <c r="T60" t="s">
        <v>3201</v>
      </c>
      <c r="U60" t="s">
        <v>78</v>
      </c>
      <c r="V60" t="s">
        <v>79</v>
      </c>
      <c r="W60" t="s">
        <v>2511</v>
      </c>
      <c r="X60" t="s">
        <v>2512</v>
      </c>
      <c r="Y60" t="s">
        <v>2513</v>
      </c>
      <c r="Z60" t="s">
        <v>3202</v>
      </c>
    </row>
    <row r="61" spans="1:26" x14ac:dyDescent="0.25">
      <c r="A61" t="s">
        <v>3203</v>
      </c>
      <c r="B61" t="s">
        <v>3204</v>
      </c>
      <c r="C61" t="s">
        <v>3205</v>
      </c>
      <c r="D61" t="s">
        <v>3206</v>
      </c>
      <c r="E61">
        <v>2019</v>
      </c>
      <c r="F61" t="s">
        <v>2504</v>
      </c>
      <c r="G61">
        <v>436</v>
      </c>
      <c r="H61" s="2">
        <v>44928</v>
      </c>
      <c r="J61">
        <v>13</v>
      </c>
      <c r="K61">
        <v>28</v>
      </c>
      <c r="L61">
        <v>15</v>
      </c>
      <c r="M61">
        <v>5</v>
      </c>
      <c r="N61" t="s">
        <v>690</v>
      </c>
      <c r="O61" t="s">
        <v>3207</v>
      </c>
      <c r="P61" t="s">
        <v>3208</v>
      </c>
      <c r="Q61" t="s">
        <v>3209</v>
      </c>
      <c r="R61" t="s">
        <v>3210</v>
      </c>
      <c r="S61" t="s">
        <v>3211</v>
      </c>
      <c r="T61" t="s">
        <v>3212</v>
      </c>
      <c r="U61" t="s">
        <v>78</v>
      </c>
      <c r="V61" t="s">
        <v>79</v>
      </c>
      <c r="W61" t="s">
        <v>2511</v>
      </c>
      <c r="Y61" t="s">
        <v>2513</v>
      </c>
      <c r="Z61" t="s">
        <v>3213</v>
      </c>
    </row>
    <row r="62" spans="1:26" x14ac:dyDescent="0.25">
      <c r="A62" t="s">
        <v>3214</v>
      </c>
      <c r="B62" t="s">
        <v>3215</v>
      </c>
      <c r="C62" t="s">
        <v>3216</v>
      </c>
      <c r="D62" t="s">
        <v>3217</v>
      </c>
      <c r="E62">
        <v>2018</v>
      </c>
      <c r="F62" t="s">
        <v>3218</v>
      </c>
      <c r="G62">
        <v>3</v>
      </c>
      <c r="H62">
        <v>36</v>
      </c>
      <c r="J62">
        <v>2077</v>
      </c>
      <c r="K62">
        <v>2088</v>
      </c>
      <c r="L62">
        <v>11</v>
      </c>
      <c r="M62">
        <v>10</v>
      </c>
      <c r="N62" t="s">
        <v>3219</v>
      </c>
      <c r="O62" t="s">
        <v>3220</v>
      </c>
      <c r="P62" t="s">
        <v>3221</v>
      </c>
      <c r="Q62" t="s">
        <v>3222</v>
      </c>
      <c r="R62" t="s">
        <v>3223</v>
      </c>
      <c r="S62" t="s">
        <v>3224</v>
      </c>
      <c r="T62" t="s">
        <v>3225</v>
      </c>
      <c r="U62" t="s">
        <v>78</v>
      </c>
      <c r="V62" t="s">
        <v>3226</v>
      </c>
      <c r="W62" t="s">
        <v>2511</v>
      </c>
      <c r="Y62" t="s">
        <v>2513</v>
      </c>
      <c r="Z62" t="s">
        <v>3227</v>
      </c>
    </row>
    <row r="63" spans="1:26" x14ac:dyDescent="0.25">
      <c r="A63" t="s">
        <v>3228</v>
      </c>
      <c r="B63" t="s">
        <v>3229</v>
      </c>
      <c r="C63" t="s">
        <v>3230</v>
      </c>
      <c r="D63" t="s">
        <v>812</v>
      </c>
      <c r="E63">
        <v>2016</v>
      </c>
      <c r="F63" t="s">
        <v>3231</v>
      </c>
      <c r="G63">
        <v>95</v>
      </c>
      <c r="J63">
        <v>81</v>
      </c>
      <c r="K63">
        <v>92</v>
      </c>
      <c r="L63">
        <v>11</v>
      </c>
      <c r="M63">
        <v>48</v>
      </c>
      <c r="N63" t="s">
        <v>831</v>
      </c>
      <c r="O63" t="s">
        <v>3232</v>
      </c>
      <c r="P63" t="s">
        <v>3233</v>
      </c>
      <c r="Q63" t="s">
        <v>3234</v>
      </c>
      <c r="R63" t="s">
        <v>3235</v>
      </c>
      <c r="S63" t="s">
        <v>3236</v>
      </c>
      <c r="T63" t="s">
        <v>3237</v>
      </c>
      <c r="U63" t="s">
        <v>78</v>
      </c>
      <c r="V63" t="s">
        <v>79</v>
      </c>
      <c r="W63" t="s">
        <v>2511</v>
      </c>
      <c r="Y63" t="s">
        <v>2513</v>
      </c>
      <c r="Z63" t="s">
        <v>3238</v>
      </c>
    </row>
    <row r="64" spans="1:26" x14ac:dyDescent="0.25">
      <c r="A64" t="s">
        <v>3239</v>
      </c>
      <c r="B64" t="s">
        <v>3240</v>
      </c>
      <c r="C64" t="s">
        <v>3241</v>
      </c>
      <c r="D64" t="s">
        <v>3242</v>
      </c>
      <c r="E64">
        <v>2016</v>
      </c>
      <c r="F64" t="s">
        <v>3243</v>
      </c>
      <c r="G64">
        <v>30</v>
      </c>
      <c r="H64">
        <v>6</v>
      </c>
      <c r="J64">
        <v>4825</v>
      </c>
      <c r="K64">
        <v>4840</v>
      </c>
      <c r="L64">
        <v>15</v>
      </c>
      <c r="M64">
        <v>38</v>
      </c>
      <c r="N64" t="s">
        <v>3244</v>
      </c>
      <c r="O64" t="s">
        <v>3245</v>
      </c>
      <c r="P64" t="s">
        <v>3246</v>
      </c>
      <c r="Q64" t="s">
        <v>3247</v>
      </c>
      <c r="R64" t="s">
        <v>3248</v>
      </c>
      <c r="T64" t="s">
        <v>3249</v>
      </c>
      <c r="U64" t="s">
        <v>78</v>
      </c>
      <c r="V64" t="s">
        <v>79</v>
      </c>
      <c r="W64" t="s">
        <v>2511</v>
      </c>
      <c r="Y64" t="s">
        <v>2513</v>
      </c>
      <c r="Z64" t="s">
        <v>3250</v>
      </c>
    </row>
    <row r="65" spans="1:26" x14ac:dyDescent="0.25">
      <c r="A65" t="s">
        <v>3251</v>
      </c>
      <c r="B65" t="s">
        <v>3252</v>
      </c>
      <c r="C65" t="s">
        <v>3253</v>
      </c>
      <c r="D65" t="s">
        <v>3254</v>
      </c>
      <c r="E65">
        <v>2018</v>
      </c>
      <c r="F65" t="s">
        <v>3255</v>
      </c>
      <c r="G65">
        <v>11</v>
      </c>
      <c r="H65">
        <v>9</v>
      </c>
      <c r="I65">
        <v>1686</v>
      </c>
      <c r="M65">
        <v>22</v>
      </c>
      <c r="N65" t="s">
        <v>3256</v>
      </c>
      <c r="O65" t="s">
        <v>3257</v>
      </c>
      <c r="P65" t="s">
        <v>3258</v>
      </c>
      <c r="Q65" t="s">
        <v>3259</v>
      </c>
      <c r="R65" t="s">
        <v>3260</v>
      </c>
      <c r="S65" t="s">
        <v>3261</v>
      </c>
      <c r="T65" t="s">
        <v>3262</v>
      </c>
      <c r="U65" t="s">
        <v>78</v>
      </c>
      <c r="V65" t="s">
        <v>79</v>
      </c>
      <c r="W65" t="s">
        <v>2511</v>
      </c>
      <c r="X65" t="s">
        <v>2526</v>
      </c>
      <c r="Y65" t="s">
        <v>2513</v>
      </c>
      <c r="Z65" t="s">
        <v>3263</v>
      </c>
    </row>
    <row r="66" spans="1:26" x14ac:dyDescent="0.25">
      <c r="A66" t="s">
        <v>3264</v>
      </c>
      <c r="B66" t="s">
        <v>3265</v>
      </c>
      <c r="C66" t="s">
        <v>3266</v>
      </c>
      <c r="D66" t="s">
        <v>3267</v>
      </c>
      <c r="E66">
        <v>2017</v>
      </c>
      <c r="F66" t="s">
        <v>2755</v>
      </c>
      <c r="G66" t="s">
        <v>3268</v>
      </c>
      <c r="J66">
        <v>865</v>
      </c>
      <c r="K66">
        <v>875</v>
      </c>
      <c r="L66">
        <v>10</v>
      </c>
      <c r="M66">
        <v>44</v>
      </c>
      <c r="N66" t="s">
        <v>3269</v>
      </c>
      <c r="O66" t="s">
        <v>3270</v>
      </c>
      <c r="P66" t="s">
        <v>3271</v>
      </c>
      <c r="Q66" t="s">
        <v>3272</v>
      </c>
      <c r="R66" t="s">
        <v>3273</v>
      </c>
      <c r="S66" t="s">
        <v>3274</v>
      </c>
      <c r="T66" t="s">
        <v>3275</v>
      </c>
      <c r="U66" t="s">
        <v>78</v>
      </c>
      <c r="V66" t="s">
        <v>79</v>
      </c>
      <c r="W66" t="s">
        <v>2511</v>
      </c>
      <c r="Y66" t="s">
        <v>2513</v>
      </c>
      <c r="Z66" t="s">
        <v>3276</v>
      </c>
    </row>
    <row r="67" spans="1:26" x14ac:dyDescent="0.25">
      <c r="A67" t="s">
        <v>3277</v>
      </c>
      <c r="B67" t="s">
        <v>3278</v>
      </c>
      <c r="C67" t="s">
        <v>3279</v>
      </c>
      <c r="D67" t="s">
        <v>3280</v>
      </c>
      <c r="E67">
        <v>2017</v>
      </c>
      <c r="F67" t="s">
        <v>3281</v>
      </c>
      <c r="G67">
        <v>180</v>
      </c>
      <c r="H67">
        <v>3</v>
      </c>
      <c r="J67">
        <v>366</v>
      </c>
      <c r="K67">
        <v>380</v>
      </c>
      <c r="L67">
        <v>14</v>
      </c>
      <c r="M67">
        <v>0</v>
      </c>
      <c r="N67" t="s">
        <v>3282</v>
      </c>
      <c r="O67" t="s">
        <v>3283</v>
      </c>
      <c r="P67" t="s">
        <v>3284</v>
      </c>
      <c r="Q67" t="s">
        <v>3285</v>
      </c>
      <c r="R67" t="s">
        <v>3286</v>
      </c>
      <c r="S67" t="s">
        <v>3287</v>
      </c>
      <c r="U67" t="s">
        <v>78</v>
      </c>
      <c r="V67" t="s">
        <v>79</v>
      </c>
      <c r="W67" t="s">
        <v>2511</v>
      </c>
      <c r="Y67" t="s">
        <v>2513</v>
      </c>
      <c r="Z67" t="s">
        <v>3288</v>
      </c>
    </row>
    <row r="68" spans="1:26" x14ac:dyDescent="0.25">
      <c r="A68" t="s">
        <v>3289</v>
      </c>
      <c r="B68" t="s">
        <v>3290</v>
      </c>
      <c r="C68" t="s">
        <v>3291</v>
      </c>
      <c r="D68" t="s">
        <v>197</v>
      </c>
      <c r="E68">
        <v>2022</v>
      </c>
      <c r="F68" t="s">
        <v>3292</v>
      </c>
      <c r="G68">
        <v>8</v>
      </c>
      <c r="H68">
        <v>9</v>
      </c>
      <c r="I68">
        <v>900</v>
      </c>
      <c r="M68">
        <v>0</v>
      </c>
      <c r="N68" t="s">
        <v>213</v>
      </c>
      <c r="O68" t="s">
        <v>3293</v>
      </c>
      <c r="P68" t="s">
        <v>3294</v>
      </c>
      <c r="Q68" t="s">
        <v>3295</v>
      </c>
      <c r="R68" t="s">
        <v>3296</v>
      </c>
      <c r="S68" t="s">
        <v>3297</v>
      </c>
      <c r="U68" t="s">
        <v>78</v>
      </c>
      <c r="V68" t="s">
        <v>79</v>
      </c>
      <c r="W68" t="s">
        <v>2511</v>
      </c>
      <c r="X68" t="s">
        <v>2526</v>
      </c>
      <c r="Y68" t="s">
        <v>2513</v>
      </c>
      <c r="Z68" t="s">
        <v>3298</v>
      </c>
    </row>
    <row r="69" spans="1:26" x14ac:dyDescent="0.25">
      <c r="A69" t="s">
        <v>3299</v>
      </c>
      <c r="B69" t="s">
        <v>3300</v>
      </c>
      <c r="C69" t="s">
        <v>3301</v>
      </c>
      <c r="D69" t="s">
        <v>3302</v>
      </c>
      <c r="E69">
        <v>2015</v>
      </c>
      <c r="F69" t="s">
        <v>2519</v>
      </c>
      <c r="G69">
        <v>5</v>
      </c>
      <c r="I69">
        <v>15783</v>
      </c>
      <c r="M69">
        <v>20</v>
      </c>
      <c r="N69" t="s">
        <v>3303</v>
      </c>
      <c r="O69" t="s">
        <v>3304</v>
      </c>
      <c r="P69" t="s">
        <v>3305</v>
      </c>
      <c r="Q69" t="s">
        <v>3306</v>
      </c>
      <c r="R69" t="s">
        <v>3307</v>
      </c>
      <c r="T69" t="s">
        <v>3308</v>
      </c>
      <c r="U69" t="s">
        <v>78</v>
      </c>
      <c r="V69" t="s">
        <v>79</v>
      </c>
      <c r="W69" t="s">
        <v>2511</v>
      </c>
      <c r="X69" t="s">
        <v>2526</v>
      </c>
      <c r="Y69" t="s">
        <v>2513</v>
      </c>
      <c r="Z69" t="s">
        <v>3309</v>
      </c>
    </row>
    <row r="70" spans="1:26" x14ac:dyDescent="0.25">
      <c r="A70" t="s">
        <v>3310</v>
      </c>
      <c r="B70" t="s">
        <v>3311</v>
      </c>
      <c r="C70" t="s">
        <v>3312</v>
      </c>
      <c r="D70" t="s">
        <v>3313</v>
      </c>
      <c r="E70">
        <v>2018</v>
      </c>
      <c r="F70" t="s">
        <v>3314</v>
      </c>
      <c r="G70">
        <v>13</v>
      </c>
      <c r="H70">
        <v>4</v>
      </c>
      <c r="J70">
        <v>7683</v>
      </c>
      <c r="K70">
        <v>7697</v>
      </c>
      <c r="L70">
        <v>14</v>
      </c>
      <c r="M70">
        <v>14</v>
      </c>
      <c r="N70" t="s">
        <v>3315</v>
      </c>
      <c r="O70" t="s">
        <v>3316</v>
      </c>
      <c r="P70" t="s">
        <v>3317</v>
      </c>
      <c r="Q70" t="s">
        <v>3318</v>
      </c>
      <c r="R70" t="s">
        <v>3319</v>
      </c>
      <c r="S70" t="s">
        <v>3320</v>
      </c>
      <c r="T70" t="s">
        <v>3321</v>
      </c>
      <c r="U70" t="s">
        <v>78</v>
      </c>
      <c r="V70" t="s">
        <v>79</v>
      </c>
      <c r="W70" t="s">
        <v>2511</v>
      </c>
      <c r="X70" t="s">
        <v>3322</v>
      </c>
      <c r="Y70" t="s">
        <v>2513</v>
      </c>
      <c r="Z70" t="s">
        <v>3323</v>
      </c>
    </row>
    <row r="71" spans="1:26" x14ac:dyDescent="0.25">
      <c r="A71" t="s">
        <v>3324</v>
      </c>
      <c r="B71" t="s">
        <v>3325</v>
      </c>
      <c r="C71" t="s">
        <v>3326</v>
      </c>
      <c r="D71" t="s">
        <v>3327</v>
      </c>
      <c r="E71">
        <v>2022</v>
      </c>
      <c r="F71" t="s">
        <v>3328</v>
      </c>
      <c r="G71">
        <v>33</v>
      </c>
      <c r="H71">
        <v>10</v>
      </c>
      <c r="J71">
        <v>2711</v>
      </c>
      <c r="K71">
        <v>2717</v>
      </c>
      <c r="L71">
        <v>6</v>
      </c>
      <c r="M71">
        <v>0</v>
      </c>
      <c r="N71" t="s">
        <v>3329</v>
      </c>
      <c r="O71" t="s">
        <v>3330</v>
      </c>
      <c r="P71" t="s">
        <v>3331</v>
      </c>
      <c r="Q71" t="s">
        <v>3332</v>
      </c>
      <c r="R71" t="s">
        <v>3333</v>
      </c>
      <c r="S71" t="s">
        <v>3334</v>
      </c>
      <c r="T71" t="s">
        <v>3335</v>
      </c>
      <c r="U71" t="s">
        <v>2605</v>
      </c>
      <c r="V71" t="s">
        <v>79</v>
      </c>
      <c r="W71" t="s">
        <v>2511</v>
      </c>
      <c r="Y71" t="s">
        <v>2513</v>
      </c>
      <c r="Z71" t="s">
        <v>3336</v>
      </c>
    </row>
    <row r="72" spans="1:26" x14ac:dyDescent="0.25">
      <c r="A72" t="s">
        <v>3337</v>
      </c>
      <c r="B72" t="s">
        <v>3338</v>
      </c>
      <c r="C72" t="s">
        <v>3339</v>
      </c>
      <c r="D72" t="s">
        <v>3340</v>
      </c>
      <c r="E72">
        <v>2020</v>
      </c>
      <c r="F72" t="s">
        <v>2755</v>
      </c>
      <c r="G72">
        <v>743</v>
      </c>
      <c r="I72">
        <v>140829</v>
      </c>
      <c r="M72">
        <v>15</v>
      </c>
      <c r="N72" t="s">
        <v>3341</v>
      </c>
      <c r="O72" t="s">
        <v>3342</v>
      </c>
      <c r="P72" t="s">
        <v>3343</v>
      </c>
      <c r="Q72" t="s">
        <v>3344</v>
      </c>
      <c r="R72" t="s">
        <v>3345</v>
      </c>
      <c r="S72" t="s">
        <v>3346</v>
      </c>
      <c r="T72" t="s">
        <v>3347</v>
      </c>
      <c r="U72" t="s">
        <v>78</v>
      </c>
      <c r="V72" t="s">
        <v>79</v>
      </c>
      <c r="W72" t="s">
        <v>2511</v>
      </c>
      <c r="Y72" t="s">
        <v>2513</v>
      </c>
      <c r="Z72" t="s">
        <v>3348</v>
      </c>
    </row>
    <row r="73" spans="1:26" x14ac:dyDescent="0.25">
      <c r="A73" t="s">
        <v>3349</v>
      </c>
      <c r="B73" t="s">
        <v>3350</v>
      </c>
      <c r="C73" t="s">
        <v>3351</v>
      </c>
      <c r="D73" t="s">
        <v>3352</v>
      </c>
      <c r="E73">
        <v>2019</v>
      </c>
      <c r="F73" t="s">
        <v>2584</v>
      </c>
      <c r="G73">
        <v>141</v>
      </c>
      <c r="I73">
        <v>111738</v>
      </c>
      <c r="M73">
        <v>38</v>
      </c>
      <c r="N73" t="s">
        <v>3353</v>
      </c>
      <c r="O73" t="s">
        <v>3354</v>
      </c>
      <c r="P73" t="s">
        <v>3355</v>
      </c>
      <c r="Q73" t="s">
        <v>3356</v>
      </c>
      <c r="R73" t="s">
        <v>3357</v>
      </c>
      <c r="S73" t="s">
        <v>3358</v>
      </c>
      <c r="T73" t="s">
        <v>3359</v>
      </c>
      <c r="U73" t="s">
        <v>78</v>
      </c>
      <c r="V73" t="s">
        <v>79</v>
      </c>
      <c r="W73" t="s">
        <v>2511</v>
      </c>
      <c r="Y73" t="s">
        <v>2513</v>
      </c>
      <c r="Z73" t="s">
        <v>3360</v>
      </c>
    </row>
    <row r="74" spans="1:26" x14ac:dyDescent="0.25">
      <c r="A74" t="s">
        <v>3361</v>
      </c>
      <c r="B74" t="s">
        <v>3362</v>
      </c>
      <c r="C74" t="s">
        <v>3363</v>
      </c>
      <c r="D74" t="s">
        <v>3364</v>
      </c>
      <c r="E74">
        <v>2015</v>
      </c>
      <c r="F74" t="s">
        <v>3365</v>
      </c>
      <c r="G74">
        <v>35</v>
      </c>
      <c r="H74">
        <v>6</v>
      </c>
      <c r="J74">
        <v>398</v>
      </c>
      <c r="K74">
        <v>411</v>
      </c>
      <c r="L74">
        <v>13</v>
      </c>
      <c r="M74">
        <v>6</v>
      </c>
      <c r="N74" t="s">
        <v>3366</v>
      </c>
      <c r="O74" t="s">
        <v>3367</v>
      </c>
      <c r="P74" t="s">
        <v>3368</v>
      </c>
      <c r="Q74" t="s">
        <v>3369</v>
      </c>
      <c r="R74" t="s">
        <v>3370</v>
      </c>
      <c r="S74" t="s">
        <v>3371</v>
      </c>
      <c r="T74" t="s">
        <v>3372</v>
      </c>
      <c r="U74" t="s">
        <v>78</v>
      </c>
      <c r="V74" t="s">
        <v>79</v>
      </c>
      <c r="W74" t="s">
        <v>2511</v>
      </c>
      <c r="Y74" t="s">
        <v>2513</v>
      </c>
      <c r="Z74" t="s">
        <v>3373</v>
      </c>
    </row>
    <row r="75" spans="1:26" x14ac:dyDescent="0.25">
      <c r="A75" t="s">
        <v>3374</v>
      </c>
      <c r="B75" t="s">
        <v>3375</v>
      </c>
      <c r="C75" t="s">
        <v>3376</v>
      </c>
      <c r="D75" t="s">
        <v>3377</v>
      </c>
      <c r="E75">
        <v>2020</v>
      </c>
      <c r="F75" t="s">
        <v>3243</v>
      </c>
      <c r="G75">
        <v>34</v>
      </c>
      <c r="H75">
        <v>11</v>
      </c>
      <c r="J75">
        <v>14169</v>
      </c>
      <c r="K75">
        <v>14181</v>
      </c>
      <c r="L75">
        <v>12</v>
      </c>
      <c r="M75">
        <v>22</v>
      </c>
      <c r="N75" t="s">
        <v>3378</v>
      </c>
      <c r="O75" t="s">
        <v>3379</v>
      </c>
      <c r="P75" t="s">
        <v>3380</v>
      </c>
      <c r="Q75" t="s">
        <v>3381</v>
      </c>
      <c r="R75" t="s">
        <v>3382</v>
      </c>
      <c r="T75" t="s">
        <v>3383</v>
      </c>
      <c r="U75" t="s">
        <v>78</v>
      </c>
      <c r="V75" t="s">
        <v>79</v>
      </c>
      <c r="W75" t="s">
        <v>2511</v>
      </c>
      <c r="Y75" t="s">
        <v>2513</v>
      </c>
      <c r="Z75" t="s">
        <v>3384</v>
      </c>
    </row>
    <row r="76" spans="1:26" x14ac:dyDescent="0.25">
      <c r="A76" t="s">
        <v>3385</v>
      </c>
      <c r="B76" t="s">
        <v>3386</v>
      </c>
      <c r="C76" t="s">
        <v>3387</v>
      </c>
      <c r="D76" t="s">
        <v>3388</v>
      </c>
      <c r="E76">
        <v>2017</v>
      </c>
      <c r="F76" t="s">
        <v>2878</v>
      </c>
      <c r="G76">
        <v>5</v>
      </c>
      <c r="H76">
        <v>8</v>
      </c>
      <c r="J76">
        <v>6940</v>
      </c>
      <c r="K76">
        <v>6949</v>
      </c>
      <c r="L76">
        <v>9</v>
      </c>
      <c r="M76">
        <v>65</v>
      </c>
      <c r="N76" t="s">
        <v>3389</v>
      </c>
      <c r="O76" t="s">
        <v>3390</v>
      </c>
      <c r="P76" t="s">
        <v>3391</v>
      </c>
      <c r="Q76" t="s">
        <v>3392</v>
      </c>
      <c r="R76" t="s">
        <v>3393</v>
      </c>
      <c r="S76" t="s">
        <v>3394</v>
      </c>
      <c r="T76" t="s">
        <v>3395</v>
      </c>
      <c r="U76" t="s">
        <v>78</v>
      </c>
      <c r="V76" t="s">
        <v>79</v>
      </c>
      <c r="W76" t="s">
        <v>2511</v>
      </c>
      <c r="Y76" t="s">
        <v>2513</v>
      </c>
      <c r="Z76" t="s">
        <v>3396</v>
      </c>
    </row>
    <row r="77" spans="1:26" x14ac:dyDescent="0.25">
      <c r="A77" t="s">
        <v>3397</v>
      </c>
      <c r="B77" t="s">
        <v>3398</v>
      </c>
      <c r="C77" t="s">
        <v>3399</v>
      </c>
      <c r="D77" t="s">
        <v>342</v>
      </c>
      <c r="E77">
        <v>2021</v>
      </c>
      <c r="F77" t="s">
        <v>2755</v>
      </c>
      <c r="G77">
        <v>776</v>
      </c>
      <c r="I77">
        <v>145942</v>
      </c>
      <c r="M77">
        <v>12</v>
      </c>
      <c r="N77" t="s">
        <v>358</v>
      </c>
      <c r="O77" t="s">
        <v>3400</v>
      </c>
      <c r="P77" t="s">
        <v>3401</v>
      </c>
      <c r="Q77" t="s">
        <v>3402</v>
      </c>
      <c r="R77" t="s">
        <v>3403</v>
      </c>
      <c r="S77" t="s">
        <v>3404</v>
      </c>
      <c r="T77" t="s">
        <v>3405</v>
      </c>
      <c r="U77" t="s">
        <v>78</v>
      </c>
      <c r="V77" t="s">
        <v>79</v>
      </c>
      <c r="W77" t="s">
        <v>2511</v>
      </c>
      <c r="Y77" t="s">
        <v>2513</v>
      </c>
      <c r="Z77" t="s">
        <v>3406</v>
      </c>
    </row>
    <row r="78" spans="1:26" x14ac:dyDescent="0.25">
      <c r="A78" t="s">
        <v>3277</v>
      </c>
      <c r="B78" t="s">
        <v>3278</v>
      </c>
      <c r="C78" t="s">
        <v>3279</v>
      </c>
      <c r="D78" t="s">
        <v>3280</v>
      </c>
      <c r="E78">
        <v>2017</v>
      </c>
      <c r="F78" t="s">
        <v>3407</v>
      </c>
      <c r="G78">
        <v>180</v>
      </c>
      <c r="H78">
        <v>3</v>
      </c>
      <c r="J78">
        <v>366</v>
      </c>
      <c r="K78">
        <v>380</v>
      </c>
      <c r="L78">
        <v>14</v>
      </c>
      <c r="M78">
        <v>6</v>
      </c>
      <c r="N78" t="s">
        <v>3282</v>
      </c>
      <c r="O78" t="s">
        <v>3408</v>
      </c>
      <c r="P78" t="s">
        <v>3409</v>
      </c>
      <c r="Q78" t="s">
        <v>3410</v>
      </c>
      <c r="R78" t="s">
        <v>3411</v>
      </c>
      <c r="S78" t="s">
        <v>3412</v>
      </c>
      <c r="U78" t="s">
        <v>78</v>
      </c>
      <c r="V78" t="s">
        <v>79</v>
      </c>
      <c r="W78" t="s">
        <v>2511</v>
      </c>
      <c r="Y78" t="s">
        <v>2513</v>
      </c>
      <c r="Z78" t="s">
        <v>3413</v>
      </c>
    </row>
    <row r="79" spans="1:26" x14ac:dyDescent="0.25">
      <c r="A79" t="s">
        <v>3414</v>
      </c>
      <c r="B79" t="s">
        <v>3415</v>
      </c>
      <c r="C79" t="s">
        <v>3416</v>
      </c>
      <c r="D79" t="s">
        <v>1153</v>
      </c>
      <c r="E79">
        <v>2023</v>
      </c>
      <c r="F79" t="s">
        <v>1004</v>
      </c>
      <c r="G79">
        <v>432</v>
      </c>
      <c r="I79">
        <v>116404</v>
      </c>
      <c r="M79">
        <v>0</v>
      </c>
      <c r="N79" t="s">
        <v>1166</v>
      </c>
      <c r="O79" t="s">
        <v>3417</v>
      </c>
      <c r="P79" t="s">
        <v>3418</v>
      </c>
      <c r="Q79" t="s">
        <v>3419</v>
      </c>
      <c r="R79" t="s">
        <v>3420</v>
      </c>
      <c r="S79" t="s">
        <v>3421</v>
      </c>
      <c r="T79" t="s">
        <v>3422</v>
      </c>
      <c r="U79" t="s">
        <v>78</v>
      </c>
      <c r="V79" t="s">
        <v>79</v>
      </c>
      <c r="W79" t="s">
        <v>2511</v>
      </c>
      <c r="X79" t="s">
        <v>3423</v>
      </c>
      <c r="Y79" t="s">
        <v>2513</v>
      </c>
      <c r="Z79" t="s">
        <v>3424</v>
      </c>
    </row>
    <row r="80" spans="1:26" x14ac:dyDescent="0.25">
      <c r="A80" t="s">
        <v>3425</v>
      </c>
      <c r="B80" t="s">
        <v>3426</v>
      </c>
      <c r="C80" t="s">
        <v>3427</v>
      </c>
      <c r="D80" t="s">
        <v>3428</v>
      </c>
      <c r="E80">
        <v>2017</v>
      </c>
      <c r="F80" t="s">
        <v>2698</v>
      </c>
      <c r="G80">
        <v>107</v>
      </c>
      <c r="J80">
        <v>19</v>
      </c>
      <c r="K80">
        <v>31</v>
      </c>
      <c r="L80">
        <v>12</v>
      </c>
      <c r="M80">
        <v>137</v>
      </c>
      <c r="N80" t="s">
        <v>3429</v>
      </c>
      <c r="O80" t="s">
        <v>3430</v>
      </c>
      <c r="P80" t="s">
        <v>3431</v>
      </c>
      <c r="Q80" t="s">
        <v>3432</v>
      </c>
      <c r="R80" t="s">
        <v>3433</v>
      </c>
      <c r="S80" t="s">
        <v>3434</v>
      </c>
      <c r="T80" t="s">
        <v>3435</v>
      </c>
      <c r="U80" t="s">
        <v>78</v>
      </c>
      <c r="V80" t="s">
        <v>79</v>
      </c>
      <c r="W80" t="s">
        <v>2511</v>
      </c>
      <c r="Y80" t="s">
        <v>2513</v>
      </c>
      <c r="Z80" t="s">
        <v>3436</v>
      </c>
    </row>
    <row r="81" spans="1:26" x14ac:dyDescent="0.25">
      <c r="A81" t="s">
        <v>3437</v>
      </c>
      <c r="B81" t="s">
        <v>3438</v>
      </c>
      <c r="C81" t="s">
        <v>3439</v>
      </c>
      <c r="D81" t="s">
        <v>3440</v>
      </c>
      <c r="E81">
        <v>2017</v>
      </c>
      <c r="F81" t="s">
        <v>2710</v>
      </c>
      <c r="G81">
        <v>8</v>
      </c>
      <c r="I81">
        <v>1570</v>
      </c>
      <c r="M81">
        <v>71</v>
      </c>
      <c r="N81" t="s">
        <v>1275</v>
      </c>
      <c r="O81" t="s">
        <v>3441</v>
      </c>
      <c r="P81" t="s">
        <v>3442</v>
      </c>
      <c r="Q81" t="s">
        <v>3443</v>
      </c>
      <c r="R81" t="s">
        <v>3444</v>
      </c>
      <c r="S81" t="s">
        <v>3445</v>
      </c>
      <c r="U81" t="s">
        <v>78</v>
      </c>
      <c r="V81" t="s">
        <v>79</v>
      </c>
      <c r="W81" t="s">
        <v>2511</v>
      </c>
      <c r="X81" t="s">
        <v>2526</v>
      </c>
      <c r="Y81" t="s">
        <v>2513</v>
      </c>
      <c r="Z81" t="s">
        <v>3446</v>
      </c>
    </row>
    <row r="82" spans="1:26" x14ac:dyDescent="0.25">
      <c r="A82" t="s">
        <v>3447</v>
      </c>
      <c r="B82" t="s">
        <v>3448</v>
      </c>
      <c r="C82" t="s">
        <v>3449</v>
      </c>
      <c r="D82" t="s">
        <v>3450</v>
      </c>
      <c r="E82">
        <v>2019</v>
      </c>
      <c r="F82" t="s">
        <v>3231</v>
      </c>
      <c r="G82">
        <v>137</v>
      </c>
      <c r="I82">
        <v>103898</v>
      </c>
      <c r="M82">
        <v>14</v>
      </c>
      <c r="N82" t="s">
        <v>3451</v>
      </c>
      <c r="O82" t="s">
        <v>3452</v>
      </c>
      <c r="P82" t="s">
        <v>3453</v>
      </c>
      <c r="Q82" t="s">
        <v>3454</v>
      </c>
      <c r="R82" t="s">
        <v>3455</v>
      </c>
      <c r="S82" t="s">
        <v>3456</v>
      </c>
      <c r="T82" t="s">
        <v>3457</v>
      </c>
      <c r="U82" t="s">
        <v>78</v>
      </c>
      <c r="V82" t="s">
        <v>79</v>
      </c>
      <c r="W82" t="s">
        <v>2511</v>
      </c>
      <c r="X82" t="s">
        <v>2512</v>
      </c>
      <c r="Y82" t="s">
        <v>2513</v>
      </c>
      <c r="Z82" t="s">
        <v>3458</v>
      </c>
    </row>
    <row r="83" spans="1:26" x14ac:dyDescent="0.25">
      <c r="A83" t="s">
        <v>3459</v>
      </c>
      <c r="B83" t="s">
        <v>3460</v>
      </c>
      <c r="C83" t="s">
        <v>3461</v>
      </c>
      <c r="D83" t="s">
        <v>3462</v>
      </c>
      <c r="E83">
        <v>2020</v>
      </c>
      <c r="F83" t="s">
        <v>2698</v>
      </c>
      <c r="G83">
        <v>140</v>
      </c>
      <c r="I83">
        <v>107635</v>
      </c>
      <c r="M83">
        <v>22</v>
      </c>
      <c r="N83" t="s">
        <v>3463</v>
      </c>
      <c r="O83" t="s">
        <v>3464</v>
      </c>
      <c r="P83" t="s">
        <v>3465</v>
      </c>
      <c r="Q83" t="s">
        <v>3466</v>
      </c>
      <c r="R83" t="s">
        <v>3467</v>
      </c>
      <c r="S83" t="s">
        <v>3468</v>
      </c>
      <c r="T83" t="s">
        <v>3469</v>
      </c>
      <c r="U83" t="s">
        <v>78</v>
      </c>
      <c r="V83" t="s">
        <v>79</v>
      </c>
      <c r="W83" t="s">
        <v>2511</v>
      </c>
      <c r="X83" t="s">
        <v>2539</v>
      </c>
      <c r="Y83" t="s">
        <v>2513</v>
      </c>
      <c r="Z83" t="s">
        <v>3470</v>
      </c>
    </row>
    <row r="84" spans="1:26" x14ac:dyDescent="0.25">
      <c r="A84" t="s">
        <v>3471</v>
      </c>
      <c r="B84" t="s">
        <v>3472</v>
      </c>
      <c r="C84" t="s">
        <v>3473</v>
      </c>
      <c r="D84" t="s">
        <v>3474</v>
      </c>
      <c r="E84">
        <v>2019</v>
      </c>
      <c r="F84" t="s">
        <v>3475</v>
      </c>
      <c r="G84">
        <v>83</v>
      </c>
      <c r="H84">
        <v>2</v>
      </c>
      <c r="J84">
        <v>366</v>
      </c>
      <c r="K84">
        <v>379</v>
      </c>
      <c r="L84">
        <v>13</v>
      </c>
      <c r="M84">
        <v>3</v>
      </c>
      <c r="N84" t="s">
        <v>3476</v>
      </c>
      <c r="O84" t="s">
        <v>3477</v>
      </c>
      <c r="P84" t="s">
        <v>3478</v>
      </c>
      <c r="Q84" t="s">
        <v>3479</v>
      </c>
      <c r="R84" t="s">
        <v>3480</v>
      </c>
      <c r="T84" t="s">
        <v>3481</v>
      </c>
      <c r="U84" t="s">
        <v>78</v>
      </c>
      <c r="V84" t="s">
        <v>79</v>
      </c>
      <c r="W84" t="s">
        <v>2511</v>
      </c>
      <c r="Y84" t="s">
        <v>2513</v>
      </c>
      <c r="Z84" t="s">
        <v>3482</v>
      </c>
    </row>
    <row r="85" spans="1:26" x14ac:dyDescent="0.25">
      <c r="A85" t="s">
        <v>3483</v>
      </c>
      <c r="B85" t="s">
        <v>3484</v>
      </c>
      <c r="C85" t="s">
        <v>3485</v>
      </c>
      <c r="D85" t="s">
        <v>3486</v>
      </c>
      <c r="E85">
        <v>2017</v>
      </c>
      <c r="F85" t="s">
        <v>3314</v>
      </c>
      <c r="G85">
        <v>12</v>
      </c>
      <c r="H85">
        <v>2</v>
      </c>
      <c r="J85">
        <v>3017</v>
      </c>
      <c r="K85">
        <v>3029</v>
      </c>
      <c r="L85">
        <v>12</v>
      </c>
      <c r="M85">
        <v>6</v>
      </c>
      <c r="N85" t="s">
        <v>3487</v>
      </c>
      <c r="O85" t="s">
        <v>3488</v>
      </c>
      <c r="P85" t="s">
        <v>3489</v>
      </c>
      <c r="Q85" t="s">
        <v>3490</v>
      </c>
      <c r="R85" t="s">
        <v>3491</v>
      </c>
      <c r="S85" t="s">
        <v>3492</v>
      </c>
      <c r="T85" t="s">
        <v>3493</v>
      </c>
      <c r="U85" t="s">
        <v>78</v>
      </c>
      <c r="V85" t="s">
        <v>79</v>
      </c>
      <c r="W85" t="s">
        <v>2511</v>
      </c>
      <c r="X85" t="s">
        <v>3322</v>
      </c>
      <c r="Y85" t="s">
        <v>2513</v>
      </c>
      <c r="Z85" t="s">
        <v>3494</v>
      </c>
    </row>
    <row r="86" spans="1:26" x14ac:dyDescent="0.25">
      <c r="A86" t="s">
        <v>3495</v>
      </c>
      <c r="B86" t="s">
        <v>3496</v>
      </c>
      <c r="C86" t="s">
        <v>3497</v>
      </c>
      <c r="D86" t="s">
        <v>1802</v>
      </c>
      <c r="E86">
        <v>2023</v>
      </c>
      <c r="F86" t="s">
        <v>3498</v>
      </c>
      <c r="G86">
        <v>196</v>
      </c>
      <c r="I86">
        <v>112276</v>
      </c>
      <c r="M86">
        <v>0</v>
      </c>
      <c r="N86" t="s">
        <v>1820</v>
      </c>
      <c r="O86" t="s">
        <v>3499</v>
      </c>
      <c r="P86" t="s">
        <v>3500</v>
      </c>
      <c r="Q86" t="s">
        <v>3501</v>
      </c>
      <c r="R86" t="s">
        <v>3502</v>
      </c>
      <c r="S86" t="s">
        <v>3503</v>
      </c>
      <c r="T86" t="s">
        <v>3504</v>
      </c>
      <c r="U86" t="s">
        <v>78</v>
      </c>
      <c r="V86" t="s">
        <v>79</v>
      </c>
      <c r="W86" t="s">
        <v>2511</v>
      </c>
      <c r="Y86" t="s">
        <v>2513</v>
      </c>
      <c r="Z86" t="s">
        <v>3505</v>
      </c>
    </row>
    <row r="87" spans="1:26" x14ac:dyDescent="0.25">
      <c r="A87" t="s">
        <v>3506</v>
      </c>
      <c r="B87" t="s">
        <v>3507</v>
      </c>
      <c r="C87" t="s">
        <v>3508</v>
      </c>
      <c r="D87" t="s">
        <v>3509</v>
      </c>
      <c r="E87">
        <v>2019</v>
      </c>
      <c r="F87" t="s">
        <v>2584</v>
      </c>
      <c r="G87">
        <v>132</v>
      </c>
      <c r="J87">
        <v>269</v>
      </c>
      <c r="K87">
        <v>274</v>
      </c>
      <c r="L87">
        <v>5</v>
      </c>
      <c r="M87">
        <v>45</v>
      </c>
      <c r="N87" t="s">
        <v>3510</v>
      </c>
      <c r="O87" t="s">
        <v>3511</v>
      </c>
      <c r="P87" t="s">
        <v>3512</v>
      </c>
      <c r="Q87" t="s">
        <v>3513</v>
      </c>
      <c r="R87" t="s">
        <v>3514</v>
      </c>
      <c r="S87" t="s">
        <v>3515</v>
      </c>
      <c r="T87" t="s">
        <v>3516</v>
      </c>
      <c r="U87" t="s">
        <v>78</v>
      </c>
      <c r="V87" t="s">
        <v>79</v>
      </c>
      <c r="W87" t="s">
        <v>2511</v>
      </c>
      <c r="Y87" t="s">
        <v>2513</v>
      </c>
      <c r="Z87" t="s">
        <v>3517</v>
      </c>
    </row>
    <row r="88" spans="1:26" x14ac:dyDescent="0.25">
      <c r="A88" t="s">
        <v>3518</v>
      </c>
      <c r="B88" t="s">
        <v>3519</v>
      </c>
      <c r="C88" t="s">
        <v>3520</v>
      </c>
      <c r="D88" t="s">
        <v>1672</v>
      </c>
      <c r="E88">
        <v>2020</v>
      </c>
      <c r="F88" t="s">
        <v>2744</v>
      </c>
      <c r="G88">
        <v>15</v>
      </c>
      <c r="H88">
        <v>4</v>
      </c>
      <c r="I88" t="s">
        <v>1684</v>
      </c>
      <c r="M88">
        <v>24</v>
      </c>
      <c r="N88" t="s">
        <v>1685</v>
      </c>
      <c r="O88" t="s">
        <v>3521</v>
      </c>
      <c r="P88" t="s">
        <v>3522</v>
      </c>
      <c r="Q88" t="s">
        <v>3523</v>
      </c>
      <c r="R88" t="s">
        <v>3524</v>
      </c>
      <c r="T88" t="s">
        <v>3525</v>
      </c>
      <c r="U88" t="s">
        <v>78</v>
      </c>
      <c r="V88" t="s">
        <v>79</v>
      </c>
      <c r="W88" t="s">
        <v>2511</v>
      </c>
      <c r="X88" t="s">
        <v>2526</v>
      </c>
      <c r="Y88" t="s">
        <v>2513</v>
      </c>
      <c r="Z88" t="s">
        <v>3526</v>
      </c>
    </row>
    <row r="89" spans="1:26" x14ac:dyDescent="0.25">
      <c r="A89" t="s">
        <v>3527</v>
      </c>
      <c r="B89" t="s">
        <v>3528</v>
      </c>
      <c r="C89" t="s">
        <v>3529</v>
      </c>
      <c r="D89" t="s">
        <v>220</v>
      </c>
      <c r="E89">
        <v>2018</v>
      </c>
      <c r="F89" t="s">
        <v>3530</v>
      </c>
      <c r="G89">
        <v>17</v>
      </c>
      <c r="H89">
        <v>4</v>
      </c>
      <c r="J89">
        <v>815</v>
      </c>
      <c r="K89">
        <v>832</v>
      </c>
      <c r="L89">
        <v>17</v>
      </c>
      <c r="M89">
        <v>13</v>
      </c>
      <c r="N89" t="s">
        <v>244</v>
      </c>
      <c r="O89" t="s">
        <v>3531</v>
      </c>
      <c r="P89" t="s">
        <v>3532</v>
      </c>
      <c r="Q89" t="s">
        <v>3533</v>
      </c>
      <c r="R89" t="s">
        <v>3534</v>
      </c>
      <c r="S89" t="s">
        <v>3535</v>
      </c>
      <c r="T89" t="s">
        <v>3536</v>
      </c>
      <c r="U89" t="s">
        <v>78</v>
      </c>
      <c r="V89" t="s">
        <v>3537</v>
      </c>
      <c r="W89" t="s">
        <v>2511</v>
      </c>
      <c r="Y89" t="s">
        <v>2513</v>
      </c>
      <c r="Z89" t="s">
        <v>3538</v>
      </c>
    </row>
    <row r="90" spans="1:26" x14ac:dyDescent="0.25">
      <c r="A90" t="s">
        <v>3539</v>
      </c>
      <c r="B90" t="s">
        <v>3540</v>
      </c>
      <c r="C90" t="s">
        <v>3541</v>
      </c>
      <c r="D90" t="s">
        <v>3542</v>
      </c>
      <c r="E90">
        <v>2016</v>
      </c>
      <c r="F90" t="s">
        <v>2584</v>
      </c>
      <c r="G90">
        <v>89</v>
      </c>
      <c r="J90">
        <v>21</v>
      </c>
      <c r="K90">
        <v>28</v>
      </c>
      <c r="L90">
        <v>7</v>
      </c>
      <c r="M90">
        <v>11</v>
      </c>
      <c r="N90" t="s">
        <v>3543</v>
      </c>
      <c r="O90" t="s">
        <v>3544</v>
      </c>
      <c r="P90" t="s">
        <v>3545</v>
      </c>
      <c r="Q90" t="s">
        <v>3546</v>
      </c>
      <c r="R90" t="s">
        <v>3547</v>
      </c>
      <c r="S90" t="s">
        <v>3548</v>
      </c>
      <c r="T90" t="s">
        <v>3549</v>
      </c>
      <c r="U90" t="s">
        <v>78</v>
      </c>
      <c r="V90" t="s">
        <v>79</v>
      </c>
      <c r="W90" t="s">
        <v>2511</v>
      </c>
      <c r="Y90" t="s">
        <v>2513</v>
      </c>
      <c r="Z90" t="s">
        <v>3550</v>
      </c>
    </row>
    <row r="91" spans="1:26" x14ac:dyDescent="0.25">
      <c r="A91" t="s">
        <v>3551</v>
      </c>
      <c r="B91" t="s">
        <v>3552</v>
      </c>
      <c r="C91" t="s">
        <v>3553</v>
      </c>
      <c r="D91" t="s">
        <v>3554</v>
      </c>
      <c r="E91">
        <v>2015</v>
      </c>
      <c r="F91" t="s">
        <v>2584</v>
      </c>
      <c r="G91">
        <v>76</v>
      </c>
      <c r="J91">
        <v>688</v>
      </c>
      <c r="K91">
        <v>696</v>
      </c>
      <c r="L91">
        <v>8</v>
      </c>
      <c r="M91">
        <v>132</v>
      </c>
      <c r="N91" t="s">
        <v>3555</v>
      </c>
      <c r="O91" t="s">
        <v>3556</v>
      </c>
      <c r="P91" t="s">
        <v>3557</v>
      </c>
      <c r="Q91" t="s">
        <v>3558</v>
      </c>
      <c r="R91" t="s">
        <v>3559</v>
      </c>
      <c r="S91" t="s">
        <v>3560</v>
      </c>
      <c r="T91" t="s">
        <v>3561</v>
      </c>
      <c r="U91" t="s">
        <v>78</v>
      </c>
      <c r="V91" t="s">
        <v>79</v>
      </c>
      <c r="W91" t="s">
        <v>2511</v>
      </c>
      <c r="Y91" t="s">
        <v>2513</v>
      </c>
      <c r="Z91" t="s">
        <v>3562</v>
      </c>
    </row>
    <row r="92" spans="1:26" x14ac:dyDescent="0.25">
      <c r="A92" t="s">
        <v>3563</v>
      </c>
      <c r="B92" t="s">
        <v>3564</v>
      </c>
      <c r="C92" t="s">
        <v>3565</v>
      </c>
      <c r="D92" t="s">
        <v>3566</v>
      </c>
      <c r="E92">
        <v>2021</v>
      </c>
      <c r="F92" t="s">
        <v>3567</v>
      </c>
      <c r="G92">
        <v>23</v>
      </c>
      <c r="H92">
        <v>3</v>
      </c>
      <c r="J92">
        <v>1200</v>
      </c>
      <c r="K92">
        <v>1211</v>
      </c>
      <c r="L92">
        <v>11</v>
      </c>
      <c r="M92">
        <v>21</v>
      </c>
      <c r="N92" t="s">
        <v>3568</v>
      </c>
      <c r="O92" t="s">
        <v>3569</v>
      </c>
      <c r="P92" t="s">
        <v>3570</v>
      </c>
      <c r="Q92" t="s">
        <v>3571</v>
      </c>
      <c r="R92" t="s">
        <v>3572</v>
      </c>
      <c r="T92" t="s">
        <v>3573</v>
      </c>
      <c r="U92" t="s">
        <v>78</v>
      </c>
      <c r="V92" t="s">
        <v>79</v>
      </c>
      <c r="W92" t="s">
        <v>2511</v>
      </c>
      <c r="X92" t="s">
        <v>2512</v>
      </c>
      <c r="Y92" t="s">
        <v>2513</v>
      </c>
      <c r="Z92" t="s">
        <v>3574</v>
      </c>
    </row>
    <row r="93" spans="1:26" x14ac:dyDescent="0.25">
      <c r="A93" t="s">
        <v>3575</v>
      </c>
      <c r="B93" t="s">
        <v>3576</v>
      </c>
      <c r="C93" t="s">
        <v>3577</v>
      </c>
      <c r="D93" t="s">
        <v>3578</v>
      </c>
      <c r="E93">
        <v>2021</v>
      </c>
      <c r="F93" t="s">
        <v>2744</v>
      </c>
      <c r="G93">
        <v>16</v>
      </c>
      <c r="H93" s="2">
        <v>45114</v>
      </c>
      <c r="I93" t="s">
        <v>3579</v>
      </c>
      <c r="M93">
        <v>21</v>
      </c>
      <c r="N93" t="s">
        <v>3580</v>
      </c>
      <c r="O93" t="s">
        <v>3581</v>
      </c>
      <c r="P93" t="s">
        <v>3582</v>
      </c>
      <c r="Q93" t="s">
        <v>3583</v>
      </c>
      <c r="R93" t="s">
        <v>3584</v>
      </c>
      <c r="T93" t="s">
        <v>3585</v>
      </c>
      <c r="U93" t="s">
        <v>78</v>
      </c>
      <c r="V93" t="s">
        <v>79</v>
      </c>
      <c r="W93" t="s">
        <v>2511</v>
      </c>
      <c r="X93" t="s">
        <v>2526</v>
      </c>
      <c r="Y93" t="s">
        <v>2513</v>
      </c>
      <c r="Z93" t="s">
        <v>3586</v>
      </c>
    </row>
    <row r="94" spans="1:26" x14ac:dyDescent="0.25">
      <c r="A94" t="s">
        <v>3587</v>
      </c>
      <c r="B94" t="s">
        <v>3588</v>
      </c>
      <c r="C94" t="s">
        <v>3589</v>
      </c>
      <c r="D94" t="s">
        <v>3590</v>
      </c>
      <c r="E94">
        <v>2015</v>
      </c>
      <c r="F94" t="s">
        <v>3591</v>
      </c>
      <c r="G94">
        <v>151</v>
      </c>
      <c r="J94">
        <v>39</v>
      </c>
      <c r="K94">
        <v>49</v>
      </c>
      <c r="L94">
        <v>10</v>
      </c>
      <c r="M94">
        <v>41</v>
      </c>
      <c r="N94" t="s">
        <v>3592</v>
      </c>
      <c r="O94" t="s">
        <v>3593</v>
      </c>
      <c r="P94" t="s">
        <v>3594</v>
      </c>
      <c r="Q94" t="s">
        <v>3595</v>
      </c>
      <c r="R94" t="s">
        <v>3596</v>
      </c>
      <c r="S94" t="s">
        <v>3597</v>
      </c>
      <c r="T94" t="s">
        <v>3598</v>
      </c>
      <c r="U94" t="s">
        <v>78</v>
      </c>
      <c r="V94" t="s">
        <v>79</v>
      </c>
      <c r="W94" t="s">
        <v>2511</v>
      </c>
      <c r="Y94" t="s">
        <v>2513</v>
      </c>
      <c r="Z94" t="s">
        <v>3599</v>
      </c>
    </row>
    <row r="95" spans="1:26" x14ac:dyDescent="0.25">
      <c r="A95" t="s">
        <v>3600</v>
      </c>
      <c r="B95" t="s">
        <v>3601</v>
      </c>
      <c r="C95" t="s">
        <v>3602</v>
      </c>
      <c r="D95" t="s">
        <v>3603</v>
      </c>
      <c r="E95">
        <v>2018</v>
      </c>
      <c r="F95" t="s">
        <v>3604</v>
      </c>
      <c r="G95">
        <v>40</v>
      </c>
      <c r="J95">
        <v>81</v>
      </c>
      <c r="K95">
        <v>88</v>
      </c>
      <c r="L95">
        <v>7</v>
      </c>
      <c r="M95">
        <v>29</v>
      </c>
      <c r="N95" t="s">
        <v>3605</v>
      </c>
      <c r="O95" t="s">
        <v>3606</v>
      </c>
      <c r="P95" t="s">
        <v>3607</v>
      </c>
      <c r="Q95" t="s">
        <v>3608</v>
      </c>
      <c r="R95" t="s">
        <v>3609</v>
      </c>
      <c r="S95" t="s">
        <v>3610</v>
      </c>
      <c r="T95" t="s">
        <v>3611</v>
      </c>
      <c r="U95" t="s">
        <v>78</v>
      </c>
      <c r="V95" t="s">
        <v>79</v>
      </c>
      <c r="W95" t="s">
        <v>2511</v>
      </c>
      <c r="Y95" t="s">
        <v>2513</v>
      </c>
      <c r="Z95" t="s">
        <v>3612</v>
      </c>
    </row>
    <row r="96" spans="1:26" x14ac:dyDescent="0.25">
      <c r="A96" t="s">
        <v>3613</v>
      </c>
      <c r="B96" t="s">
        <v>3614</v>
      </c>
      <c r="C96" t="s">
        <v>3615</v>
      </c>
      <c r="D96" t="s">
        <v>3616</v>
      </c>
      <c r="E96">
        <v>2022</v>
      </c>
      <c r="F96" t="s">
        <v>3617</v>
      </c>
      <c r="G96">
        <v>297</v>
      </c>
      <c r="I96">
        <v>110961</v>
      </c>
      <c r="M96">
        <v>5</v>
      </c>
      <c r="N96" t="s">
        <v>3618</v>
      </c>
      <c r="O96" t="s">
        <v>3619</v>
      </c>
      <c r="P96" t="s">
        <v>3620</v>
      </c>
      <c r="Q96" t="s">
        <v>3621</v>
      </c>
      <c r="R96" t="s">
        <v>3622</v>
      </c>
      <c r="S96" t="s">
        <v>3623</v>
      </c>
      <c r="T96" t="s">
        <v>3624</v>
      </c>
      <c r="U96" t="s">
        <v>78</v>
      </c>
      <c r="V96" t="s">
        <v>79</v>
      </c>
      <c r="W96" t="s">
        <v>2511</v>
      </c>
      <c r="Y96" t="s">
        <v>2513</v>
      </c>
      <c r="Z96" t="s">
        <v>3625</v>
      </c>
    </row>
    <row r="97" spans="1:26" x14ac:dyDescent="0.25">
      <c r="A97" t="s">
        <v>3626</v>
      </c>
      <c r="B97" t="s">
        <v>3627</v>
      </c>
      <c r="C97" t="s">
        <v>3628</v>
      </c>
      <c r="D97" t="s">
        <v>3629</v>
      </c>
      <c r="E97">
        <v>2019</v>
      </c>
      <c r="F97" t="s">
        <v>2755</v>
      </c>
      <c r="G97">
        <v>660</v>
      </c>
      <c r="J97">
        <v>1</v>
      </c>
      <c r="K97">
        <v>10</v>
      </c>
      <c r="L97">
        <v>9</v>
      </c>
      <c r="M97">
        <v>20</v>
      </c>
      <c r="N97" t="s">
        <v>3630</v>
      </c>
      <c r="O97" t="s">
        <v>3631</v>
      </c>
      <c r="P97" t="s">
        <v>3632</v>
      </c>
      <c r="Q97" t="s">
        <v>3633</v>
      </c>
      <c r="R97" t="s">
        <v>3634</v>
      </c>
      <c r="S97" t="s">
        <v>3635</v>
      </c>
      <c r="T97" t="s">
        <v>3636</v>
      </c>
      <c r="U97" t="s">
        <v>78</v>
      </c>
      <c r="V97" t="s">
        <v>79</v>
      </c>
      <c r="W97" t="s">
        <v>2511</v>
      </c>
      <c r="Y97" t="s">
        <v>2513</v>
      </c>
      <c r="Z97" t="s">
        <v>3637</v>
      </c>
    </row>
    <row r="98" spans="1:26" x14ac:dyDescent="0.25">
      <c r="A98" t="s">
        <v>3638</v>
      </c>
      <c r="B98" t="s">
        <v>3639</v>
      </c>
      <c r="C98" t="s">
        <v>3640</v>
      </c>
      <c r="D98" t="s">
        <v>3641</v>
      </c>
      <c r="E98">
        <v>2018</v>
      </c>
      <c r="F98" t="s">
        <v>2722</v>
      </c>
      <c r="G98">
        <v>117</v>
      </c>
      <c r="J98">
        <v>967</v>
      </c>
      <c r="K98">
        <v>973</v>
      </c>
      <c r="L98">
        <v>6</v>
      </c>
      <c r="M98">
        <v>6</v>
      </c>
      <c r="N98" t="s">
        <v>3642</v>
      </c>
      <c r="O98" t="s">
        <v>3643</v>
      </c>
      <c r="P98" t="s">
        <v>3644</v>
      </c>
      <c r="Q98" t="s">
        <v>3645</v>
      </c>
      <c r="R98" t="s">
        <v>3646</v>
      </c>
      <c r="S98" t="s">
        <v>3647</v>
      </c>
      <c r="T98" t="s">
        <v>3648</v>
      </c>
      <c r="U98" t="s">
        <v>78</v>
      </c>
      <c r="V98" t="s">
        <v>79</v>
      </c>
      <c r="W98" t="s">
        <v>2511</v>
      </c>
      <c r="Y98" t="s">
        <v>2513</v>
      </c>
      <c r="Z98" t="s">
        <v>3649</v>
      </c>
    </row>
    <row r="99" spans="1:26" x14ac:dyDescent="0.25">
      <c r="A99" t="s">
        <v>3650</v>
      </c>
      <c r="B99" t="s">
        <v>3651</v>
      </c>
      <c r="C99" t="s">
        <v>3652</v>
      </c>
      <c r="D99" t="s">
        <v>3653</v>
      </c>
      <c r="E99">
        <v>2023</v>
      </c>
      <c r="F99" t="s">
        <v>3654</v>
      </c>
      <c r="M99">
        <v>0</v>
      </c>
      <c r="N99" t="s">
        <v>3655</v>
      </c>
      <c r="O99" t="s">
        <v>3656</v>
      </c>
      <c r="P99" t="s">
        <v>3657</v>
      </c>
      <c r="Q99" t="s">
        <v>3658</v>
      </c>
      <c r="R99" t="s">
        <v>3659</v>
      </c>
      <c r="S99" t="s">
        <v>3660</v>
      </c>
      <c r="T99" t="s">
        <v>3661</v>
      </c>
      <c r="U99" t="s">
        <v>78</v>
      </c>
      <c r="V99" t="s">
        <v>79</v>
      </c>
      <c r="W99" t="s">
        <v>3662</v>
      </c>
      <c r="X99" t="s">
        <v>3423</v>
      </c>
      <c r="Y99" t="s">
        <v>2513</v>
      </c>
      <c r="Z99" t="s">
        <v>3663</v>
      </c>
    </row>
    <row r="100" spans="1:26" x14ac:dyDescent="0.25">
      <c r="A100" t="s">
        <v>3664</v>
      </c>
      <c r="B100" t="s">
        <v>3665</v>
      </c>
      <c r="C100" t="s">
        <v>3666</v>
      </c>
      <c r="D100" t="s">
        <v>3667</v>
      </c>
      <c r="E100">
        <v>2016</v>
      </c>
      <c r="F100" t="s">
        <v>3668</v>
      </c>
      <c r="G100">
        <v>107</v>
      </c>
      <c r="J100">
        <v>13</v>
      </c>
      <c r="K100">
        <v>23</v>
      </c>
      <c r="L100">
        <v>10</v>
      </c>
      <c r="M100">
        <v>81</v>
      </c>
      <c r="N100" t="s">
        <v>2144</v>
      </c>
      <c r="O100" t="s">
        <v>3669</v>
      </c>
      <c r="P100" t="s">
        <v>3670</v>
      </c>
      <c r="Q100" t="s">
        <v>3671</v>
      </c>
      <c r="R100" t="s">
        <v>3672</v>
      </c>
      <c r="S100" t="s">
        <v>3673</v>
      </c>
      <c r="U100" t="s">
        <v>78</v>
      </c>
      <c r="V100" t="s">
        <v>79</v>
      </c>
      <c r="W100" t="s">
        <v>2511</v>
      </c>
      <c r="Y100" t="s">
        <v>2513</v>
      </c>
      <c r="Z100" t="s">
        <v>3674</v>
      </c>
    </row>
    <row r="101" spans="1:26" x14ac:dyDescent="0.25">
      <c r="A101" t="s">
        <v>3675</v>
      </c>
      <c r="B101" t="s">
        <v>3676</v>
      </c>
      <c r="C101" t="s">
        <v>3677</v>
      </c>
      <c r="D101" t="s">
        <v>3678</v>
      </c>
      <c r="E101">
        <v>2017</v>
      </c>
      <c r="F101" t="s">
        <v>1004</v>
      </c>
      <c r="G101">
        <v>308</v>
      </c>
      <c r="J101">
        <v>350</v>
      </c>
      <c r="K101">
        <v>362</v>
      </c>
      <c r="L101">
        <v>12</v>
      </c>
      <c r="M101">
        <v>14</v>
      </c>
      <c r="N101" t="s">
        <v>3679</v>
      </c>
      <c r="O101" t="s">
        <v>3680</v>
      </c>
      <c r="P101" t="s">
        <v>3681</v>
      </c>
      <c r="Q101" t="s">
        <v>3682</v>
      </c>
      <c r="R101" t="s">
        <v>3683</v>
      </c>
      <c r="S101" t="s">
        <v>3684</v>
      </c>
      <c r="T101" t="s">
        <v>3685</v>
      </c>
      <c r="U101" t="s">
        <v>78</v>
      </c>
      <c r="V101" t="s">
        <v>79</v>
      </c>
      <c r="W101" t="s">
        <v>2511</v>
      </c>
      <c r="Y101" t="s">
        <v>2513</v>
      </c>
      <c r="Z101" t="s">
        <v>3686</v>
      </c>
    </row>
    <row r="102" spans="1:26" x14ac:dyDescent="0.25">
      <c r="A102" t="s">
        <v>3687</v>
      </c>
      <c r="B102" t="s">
        <v>3688</v>
      </c>
      <c r="C102" t="s">
        <v>3689</v>
      </c>
      <c r="D102" t="s">
        <v>3690</v>
      </c>
      <c r="E102">
        <v>2008</v>
      </c>
      <c r="F102" t="s">
        <v>1004</v>
      </c>
      <c r="G102">
        <v>146</v>
      </c>
      <c r="H102" s="2">
        <v>44928</v>
      </c>
      <c r="J102">
        <v>48</v>
      </c>
      <c r="K102">
        <v>57</v>
      </c>
      <c r="L102">
        <v>9</v>
      </c>
      <c r="M102">
        <v>55</v>
      </c>
      <c r="N102" t="s">
        <v>3691</v>
      </c>
      <c r="O102" t="s">
        <v>3692</v>
      </c>
      <c r="P102" t="s">
        <v>3693</v>
      </c>
      <c r="Q102" t="s">
        <v>3694</v>
      </c>
      <c r="R102" t="s">
        <v>3695</v>
      </c>
      <c r="S102" t="s">
        <v>3696</v>
      </c>
      <c r="T102" t="s">
        <v>3697</v>
      </c>
      <c r="U102" t="s">
        <v>78</v>
      </c>
      <c r="V102" t="s">
        <v>79</v>
      </c>
      <c r="W102" t="s">
        <v>2511</v>
      </c>
      <c r="Y102" t="s">
        <v>2513</v>
      </c>
      <c r="Z102" t="s">
        <v>3698</v>
      </c>
    </row>
    <row r="103" spans="1:26" x14ac:dyDescent="0.25">
      <c r="A103" t="s">
        <v>3699</v>
      </c>
      <c r="B103" t="s">
        <v>3700</v>
      </c>
      <c r="C103" t="s">
        <v>3701</v>
      </c>
      <c r="D103" t="s">
        <v>3702</v>
      </c>
      <c r="E103">
        <v>2012</v>
      </c>
      <c r="F103" t="s">
        <v>3703</v>
      </c>
      <c r="G103">
        <v>40</v>
      </c>
      <c r="H103">
        <v>3</v>
      </c>
      <c r="J103">
        <v>194</v>
      </c>
      <c r="K103">
        <v>203</v>
      </c>
      <c r="L103">
        <v>9</v>
      </c>
      <c r="M103">
        <v>4</v>
      </c>
      <c r="N103" t="s">
        <v>3704</v>
      </c>
      <c r="O103" t="s">
        <v>3705</v>
      </c>
      <c r="P103" t="s">
        <v>3706</v>
      </c>
      <c r="Q103" t="s">
        <v>3707</v>
      </c>
      <c r="R103" t="s">
        <v>3708</v>
      </c>
      <c r="S103" t="s">
        <v>3709</v>
      </c>
      <c r="T103" t="s">
        <v>3710</v>
      </c>
      <c r="U103" t="s">
        <v>3711</v>
      </c>
      <c r="V103" t="s">
        <v>79</v>
      </c>
      <c r="W103" t="s">
        <v>2511</v>
      </c>
      <c r="X103" t="s">
        <v>3322</v>
      </c>
      <c r="Y103" t="s">
        <v>2513</v>
      </c>
      <c r="Z103" t="s">
        <v>3712</v>
      </c>
    </row>
    <row r="104" spans="1:26" x14ac:dyDescent="0.25">
      <c r="A104" t="s">
        <v>3713</v>
      </c>
      <c r="B104" t="s">
        <v>3714</v>
      </c>
      <c r="C104" t="s">
        <v>3715</v>
      </c>
      <c r="D104" t="s">
        <v>3716</v>
      </c>
      <c r="E104">
        <v>2012</v>
      </c>
      <c r="F104" t="s">
        <v>1004</v>
      </c>
      <c r="G104" t="s">
        <v>3717</v>
      </c>
      <c r="J104">
        <v>9</v>
      </c>
      <c r="K104">
        <v>19</v>
      </c>
      <c r="L104">
        <v>10</v>
      </c>
      <c r="M104">
        <v>40</v>
      </c>
      <c r="N104" t="s">
        <v>3718</v>
      </c>
      <c r="O104" t="s">
        <v>3719</v>
      </c>
      <c r="P104" t="s">
        <v>3720</v>
      </c>
      <c r="Q104" t="s">
        <v>3721</v>
      </c>
      <c r="R104" t="s">
        <v>3722</v>
      </c>
      <c r="S104" t="s">
        <v>3723</v>
      </c>
      <c r="T104" t="s">
        <v>3724</v>
      </c>
      <c r="U104" t="s">
        <v>78</v>
      </c>
      <c r="V104" t="s">
        <v>79</v>
      </c>
      <c r="W104" t="s">
        <v>2511</v>
      </c>
      <c r="Y104" t="s">
        <v>2513</v>
      </c>
      <c r="Z104" t="s">
        <v>3725</v>
      </c>
    </row>
    <row r="105" spans="1:26" x14ac:dyDescent="0.25">
      <c r="A105" t="s">
        <v>3726</v>
      </c>
      <c r="B105" t="s">
        <v>3727</v>
      </c>
      <c r="C105" t="s">
        <v>3728</v>
      </c>
      <c r="D105" t="s">
        <v>3729</v>
      </c>
      <c r="E105">
        <v>2012</v>
      </c>
      <c r="F105" t="s">
        <v>3314</v>
      </c>
      <c r="G105">
        <v>7</v>
      </c>
      <c r="H105">
        <v>2</v>
      </c>
      <c r="J105">
        <v>2236</v>
      </c>
      <c r="K105">
        <v>2248</v>
      </c>
      <c r="L105">
        <v>12</v>
      </c>
      <c r="M105">
        <v>47</v>
      </c>
      <c r="N105" t="s">
        <v>3730</v>
      </c>
      <c r="O105" t="s">
        <v>3731</v>
      </c>
      <c r="P105" t="s">
        <v>3732</v>
      </c>
      <c r="Q105" t="s">
        <v>3733</v>
      </c>
      <c r="R105" t="s">
        <v>3734</v>
      </c>
      <c r="S105" t="s">
        <v>3735</v>
      </c>
      <c r="T105" t="s">
        <v>3736</v>
      </c>
      <c r="U105" t="s">
        <v>78</v>
      </c>
      <c r="V105" t="s">
        <v>79</v>
      </c>
      <c r="W105" t="s">
        <v>2511</v>
      </c>
      <c r="X105" t="s">
        <v>3322</v>
      </c>
      <c r="Y105" t="s">
        <v>2513</v>
      </c>
      <c r="Z105" t="s">
        <v>3737</v>
      </c>
    </row>
    <row r="106" spans="1:26" x14ac:dyDescent="0.25">
      <c r="A106" t="s">
        <v>3738</v>
      </c>
      <c r="B106" t="s">
        <v>3739</v>
      </c>
      <c r="C106" t="s">
        <v>3740</v>
      </c>
      <c r="D106" t="s">
        <v>3741</v>
      </c>
      <c r="E106">
        <v>2011</v>
      </c>
      <c r="F106" t="s">
        <v>2698</v>
      </c>
      <c r="G106">
        <v>43</v>
      </c>
      <c r="H106">
        <v>2</v>
      </c>
      <c r="J106">
        <v>404</v>
      </c>
      <c r="K106">
        <v>412</v>
      </c>
      <c r="L106">
        <v>8</v>
      </c>
      <c r="M106">
        <v>40</v>
      </c>
      <c r="N106" t="s">
        <v>3742</v>
      </c>
      <c r="O106" t="s">
        <v>3743</v>
      </c>
      <c r="P106" t="s">
        <v>3744</v>
      </c>
      <c r="Q106" t="s">
        <v>3745</v>
      </c>
      <c r="R106" t="s">
        <v>3746</v>
      </c>
      <c r="S106" t="s">
        <v>3747</v>
      </c>
      <c r="T106" t="s">
        <v>3748</v>
      </c>
      <c r="U106" t="s">
        <v>78</v>
      </c>
      <c r="V106" t="s">
        <v>79</v>
      </c>
      <c r="W106" t="s">
        <v>2511</v>
      </c>
      <c r="Y106" t="s">
        <v>2513</v>
      </c>
      <c r="Z106" t="s">
        <v>3749</v>
      </c>
    </row>
    <row r="107" spans="1:26" x14ac:dyDescent="0.25">
      <c r="A107" t="s">
        <v>3750</v>
      </c>
      <c r="B107" t="s">
        <v>3751</v>
      </c>
      <c r="C107" t="s">
        <v>3752</v>
      </c>
      <c r="D107" t="s">
        <v>3753</v>
      </c>
      <c r="E107">
        <v>2013</v>
      </c>
      <c r="F107" t="s">
        <v>3754</v>
      </c>
      <c r="G107">
        <v>63</v>
      </c>
      <c r="H107" s="2">
        <v>44928</v>
      </c>
      <c r="I107" t="s">
        <v>3755</v>
      </c>
      <c r="J107">
        <v>54</v>
      </c>
      <c r="K107">
        <v>60</v>
      </c>
      <c r="L107">
        <v>6</v>
      </c>
      <c r="M107">
        <v>13</v>
      </c>
      <c r="N107" t="s">
        <v>2108</v>
      </c>
      <c r="O107" t="s">
        <v>3756</v>
      </c>
      <c r="P107" t="s">
        <v>3757</v>
      </c>
      <c r="Q107" t="s">
        <v>3758</v>
      </c>
      <c r="R107" t="s">
        <v>3759</v>
      </c>
      <c r="T107" t="s">
        <v>3760</v>
      </c>
      <c r="U107" t="s">
        <v>78</v>
      </c>
      <c r="V107" t="s">
        <v>79</v>
      </c>
      <c r="W107" t="s">
        <v>2511</v>
      </c>
      <c r="Y107" t="s">
        <v>2513</v>
      </c>
      <c r="Z107" t="s">
        <v>3761</v>
      </c>
    </row>
    <row r="108" spans="1:26" x14ac:dyDescent="0.25">
      <c r="A108" t="s">
        <v>3762</v>
      </c>
      <c r="B108" t="s">
        <v>3763</v>
      </c>
      <c r="C108" t="s">
        <v>3764</v>
      </c>
      <c r="D108" t="s">
        <v>3765</v>
      </c>
      <c r="E108">
        <v>2008</v>
      </c>
      <c r="F108" t="s">
        <v>3034</v>
      </c>
      <c r="G108">
        <v>73</v>
      </c>
      <c r="H108">
        <v>1</v>
      </c>
      <c r="J108">
        <v>164</v>
      </c>
      <c r="K108">
        <v>172</v>
      </c>
      <c r="L108">
        <v>8</v>
      </c>
      <c r="M108">
        <v>9</v>
      </c>
      <c r="N108" t="s">
        <v>3766</v>
      </c>
      <c r="O108" t="s">
        <v>3767</v>
      </c>
      <c r="P108" t="s">
        <v>3768</v>
      </c>
      <c r="Q108" t="s">
        <v>3769</v>
      </c>
      <c r="R108" t="s">
        <v>3770</v>
      </c>
      <c r="S108" t="s">
        <v>3771</v>
      </c>
      <c r="T108" t="s">
        <v>3772</v>
      </c>
      <c r="U108" t="s">
        <v>78</v>
      </c>
      <c r="V108" t="s">
        <v>79</v>
      </c>
      <c r="W108" t="s">
        <v>2511</v>
      </c>
      <c r="Y108" t="s">
        <v>2513</v>
      </c>
      <c r="Z108" t="s">
        <v>3773</v>
      </c>
    </row>
    <row r="109" spans="1:26" x14ac:dyDescent="0.25">
      <c r="A109" t="s">
        <v>3774</v>
      </c>
      <c r="B109" t="s">
        <v>3775</v>
      </c>
      <c r="C109" t="s">
        <v>3776</v>
      </c>
      <c r="D109" t="s">
        <v>3777</v>
      </c>
      <c r="E109">
        <v>2012</v>
      </c>
      <c r="F109" t="s">
        <v>3567</v>
      </c>
      <c r="G109">
        <v>14</v>
      </c>
      <c r="H109">
        <v>2</v>
      </c>
      <c r="J109">
        <v>428</v>
      </c>
      <c r="K109">
        <v>439</v>
      </c>
      <c r="L109">
        <v>11</v>
      </c>
      <c r="M109">
        <v>105</v>
      </c>
      <c r="N109" t="s">
        <v>3778</v>
      </c>
      <c r="O109" t="s">
        <v>3779</v>
      </c>
      <c r="P109" t="s">
        <v>3780</v>
      </c>
      <c r="Q109" t="s">
        <v>3781</v>
      </c>
      <c r="R109" t="s">
        <v>3782</v>
      </c>
      <c r="U109" t="s">
        <v>78</v>
      </c>
      <c r="V109" t="s">
        <v>79</v>
      </c>
      <c r="W109" t="s">
        <v>2511</v>
      </c>
      <c r="X109" t="s">
        <v>2512</v>
      </c>
      <c r="Y109" t="s">
        <v>2513</v>
      </c>
      <c r="Z109" t="s">
        <v>3783</v>
      </c>
    </row>
    <row r="110" spans="1:26" x14ac:dyDescent="0.25">
      <c r="A110" t="s">
        <v>3784</v>
      </c>
      <c r="B110" t="s">
        <v>3785</v>
      </c>
      <c r="C110" t="s">
        <v>3786</v>
      </c>
      <c r="D110" t="s">
        <v>3787</v>
      </c>
      <c r="E110">
        <v>2015</v>
      </c>
      <c r="F110" t="s">
        <v>3788</v>
      </c>
      <c r="G110">
        <v>54</v>
      </c>
      <c r="J110">
        <v>43</v>
      </c>
      <c r="K110">
        <v>53</v>
      </c>
      <c r="L110">
        <v>10</v>
      </c>
      <c r="M110">
        <v>25</v>
      </c>
      <c r="N110" t="s">
        <v>3789</v>
      </c>
      <c r="O110" t="s">
        <v>3790</v>
      </c>
      <c r="P110" t="s">
        <v>3791</v>
      </c>
      <c r="Q110" t="s">
        <v>3792</v>
      </c>
      <c r="R110" t="s">
        <v>3793</v>
      </c>
      <c r="T110" t="s">
        <v>3794</v>
      </c>
      <c r="U110" t="s">
        <v>78</v>
      </c>
      <c r="V110" t="s">
        <v>79</v>
      </c>
      <c r="W110" t="s">
        <v>2511</v>
      </c>
      <c r="Y110" t="s">
        <v>2513</v>
      </c>
      <c r="Z110" t="s">
        <v>3795</v>
      </c>
    </row>
    <row r="111" spans="1:26" x14ac:dyDescent="0.25">
      <c r="A111" t="s">
        <v>3796</v>
      </c>
      <c r="B111" t="s">
        <v>3797</v>
      </c>
      <c r="C111" t="s">
        <v>3798</v>
      </c>
      <c r="D111" t="s">
        <v>250</v>
      </c>
      <c r="E111">
        <v>2015</v>
      </c>
      <c r="F111" t="s">
        <v>3799</v>
      </c>
      <c r="G111">
        <v>58</v>
      </c>
      <c r="H111">
        <v>1</v>
      </c>
      <c r="J111">
        <v>3</v>
      </c>
      <c r="K111">
        <v>13</v>
      </c>
      <c r="L111">
        <v>10</v>
      </c>
      <c r="M111">
        <v>8</v>
      </c>
      <c r="N111" t="s">
        <v>271</v>
      </c>
      <c r="O111" t="s">
        <v>3800</v>
      </c>
      <c r="P111" t="s">
        <v>3801</v>
      </c>
      <c r="Q111" t="s">
        <v>3802</v>
      </c>
      <c r="R111" t="s">
        <v>3803</v>
      </c>
      <c r="S111" t="s">
        <v>3804</v>
      </c>
      <c r="T111" t="s">
        <v>3805</v>
      </c>
      <c r="U111" t="s">
        <v>78</v>
      </c>
      <c r="V111" t="s">
        <v>79</v>
      </c>
      <c r="W111" t="s">
        <v>2511</v>
      </c>
      <c r="X111" t="s">
        <v>2553</v>
      </c>
      <c r="Y111" t="s">
        <v>2513</v>
      </c>
      <c r="Z111" t="s">
        <v>3806</v>
      </c>
    </row>
    <row r="112" spans="1:26" x14ac:dyDescent="0.25">
      <c r="A112" t="s">
        <v>3807</v>
      </c>
      <c r="B112" t="s">
        <v>3808</v>
      </c>
      <c r="C112" t="s">
        <v>3809</v>
      </c>
      <c r="D112" t="s">
        <v>3810</v>
      </c>
      <c r="E112">
        <v>2011</v>
      </c>
      <c r="F112" t="s">
        <v>3811</v>
      </c>
      <c r="G112">
        <v>1</v>
      </c>
      <c r="J112">
        <v>337</v>
      </c>
      <c r="K112">
        <v>342</v>
      </c>
      <c r="L112">
        <v>5</v>
      </c>
      <c r="M112">
        <v>3</v>
      </c>
      <c r="O112" t="s">
        <v>3812</v>
      </c>
      <c r="P112" t="s">
        <v>3813</v>
      </c>
      <c r="Q112" t="s">
        <v>3814</v>
      </c>
      <c r="R112" t="s">
        <v>3815</v>
      </c>
      <c r="S112" t="s">
        <v>3816</v>
      </c>
      <c r="T112" t="s">
        <v>3817</v>
      </c>
      <c r="U112" t="s">
        <v>78</v>
      </c>
      <c r="V112" t="s">
        <v>3226</v>
      </c>
      <c r="W112" t="s">
        <v>2511</v>
      </c>
      <c r="Y112" t="s">
        <v>2513</v>
      </c>
      <c r="Z112" t="s">
        <v>3818</v>
      </c>
    </row>
    <row r="113" spans="1:26" x14ac:dyDescent="0.25">
      <c r="A113" t="s">
        <v>3819</v>
      </c>
      <c r="B113" t="s">
        <v>3820</v>
      </c>
      <c r="C113" t="s">
        <v>3821</v>
      </c>
      <c r="D113" t="s">
        <v>3822</v>
      </c>
      <c r="E113">
        <v>2007</v>
      </c>
      <c r="F113" t="s">
        <v>2698</v>
      </c>
      <c r="G113">
        <v>39</v>
      </c>
      <c r="H113">
        <v>9</v>
      </c>
      <c r="J113">
        <v>2317</v>
      </c>
      <c r="K113">
        <v>2328</v>
      </c>
      <c r="L113">
        <v>11</v>
      </c>
      <c r="M113">
        <v>105</v>
      </c>
      <c r="N113" t="s">
        <v>3823</v>
      </c>
      <c r="O113" t="s">
        <v>3824</v>
      </c>
      <c r="P113" t="s">
        <v>3825</v>
      </c>
      <c r="Q113" t="s">
        <v>3826</v>
      </c>
      <c r="R113" t="s">
        <v>3827</v>
      </c>
      <c r="S113" t="s">
        <v>3828</v>
      </c>
      <c r="T113" t="s">
        <v>3829</v>
      </c>
      <c r="U113" t="s">
        <v>78</v>
      </c>
      <c r="V113" t="s">
        <v>79</v>
      </c>
      <c r="W113" t="s">
        <v>2511</v>
      </c>
      <c r="X113" t="s">
        <v>2512</v>
      </c>
      <c r="Y113" t="s">
        <v>2513</v>
      </c>
      <c r="Z113" t="s">
        <v>3830</v>
      </c>
    </row>
    <row r="114" spans="1:26" x14ac:dyDescent="0.25">
      <c r="A114" t="s">
        <v>3831</v>
      </c>
      <c r="B114" t="s">
        <v>3832</v>
      </c>
      <c r="C114" t="s">
        <v>3833</v>
      </c>
      <c r="D114" t="s">
        <v>3834</v>
      </c>
      <c r="E114">
        <v>2012</v>
      </c>
      <c r="F114" t="s">
        <v>3243</v>
      </c>
      <c r="G114">
        <v>26</v>
      </c>
      <c r="H114">
        <v>7</v>
      </c>
      <c r="J114">
        <v>4540</v>
      </c>
      <c r="K114">
        <v>4549</v>
      </c>
      <c r="L114">
        <v>9</v>
      </c>
      <c r="M114">
        <v>16</v>
      </c>
      <c r="N114" t="s">
        <v>3835</v>
      </c>
      <c r="O114" t="s">
        <v>3836</v>
      </c>
      <c r="P114" t="s">
        <v>3837</v>
      </c>
      <c r="Q114" t="s">
        <v>3838</v>
      </c>
      <c r="R114" t="s">
        <v>3839</v>
      </c>
      <c r="T114" t="s">
        <v>3840</v>
      </c>
      <c r="U114" t="s">
        <v>78</v>
      </c>
      <c r="V114" t="s">
        <v>3226</v>
      </c>
      <c r="W114" t="s">
        <v>2511</v>
      </c>
      <c r="Y114" t="s">
        <v>2513</v>
      </c>
      <c r="Z114" t="s">
        <v>3841</v>
      </c>
    </row>
    <row r="115" spans="1:26" x14ac:dyDescent="0.25">
      <c r="A115" t="s">
        <v>3842</v>
      </c>
      <c r="B115" t="s">
        <v>3843</v>
      </c>
      <c r="C115" t="s">
        <v>3844</v>
      </c>
      <c r="D115" t="s">
        <v>3845</v>
      </c>
      <c r="E115">
        <v>2015</v>
      </c>
      <c r="F115" t="s">
        <v>2647</v>
      </c>
      <c r="G115">
        <v>35</v>
      </c>
      <c r="J115">
        <v>55</v>
      </c>
      <c r="K115">
        <v>61</v>
      </c>
      <c r="L115">
        <v>6</v>
      </c>
      <c r="M115">
        <v>81</v>
      </c>
      <c r="N115" t="s">
        <v>3846</v>
      </c>
      <c r="O115" t="s">
        <v>3847</v>
      </c>
      <c r="P115" t="s">
        <v>3848</v>
      </c>
      <c r="Q115" t="s">
        <v>3849</v>
      </c>
      <c r="R115" t="s">
        <v>3850</v>
      </c>
      <c r="S115" t="s">
        <v>3851</v>
      </c>
      <c r="T115" t="s">
        <v>3852</v>
      </c>
      <c r="U115" t="s">
        <v>78</v>
      </c>
      <c r="V115" t="s">
        <v>79</v>
      </c>
      <c r="W115" t="s">
        <v>2511</v>
      </c>
      <c r="Y115" t="s">
        <v>2513</v>
      </c>
      <c r="Z115" t="s">
        <v>3853</v>
      </c>
    </row>
    <row r="116" spans="1:26" x14ac:dyDescent="0.25">
      <c r="A116" t="s">
        <v>3854</v>
      </c>
      <c r="B116" t="s">
        <v>3855</v>
      </c>
      <c r="C116" t="s">
        <v>3856</v>
      </c>
      <c r="D116" t="s">
        <v>3857</v>
      </c>
      <c r="E116">
        <v>2012</v>
      </c>
      <c r="F116" t="s">
        <v>3314</v>
      </c>
      <c r="G116">
        <v>7</v>
      </c>
      <c r="H116">
        <v>3</v>
      </c>
      <c r="J116">
        <v>3910</v>
      </c>
      <c r="K116">
        <v>3920</v>
      </c>
      <c r="L116">
        <v>10</v>
      </c>
      <c r="M116">
        <v>4</v>
      </c>
      <c r="O116" t="s">
        <v>3858</v>
      </c>
      <c r="P116" t="s">
        <v>3859</v>
      </c>
      <c r="Q116" t="s">
        <v>3860</v>
      </c>
      <c r="R116" t="s">
        <v>3861</v>
      </c>
      <c r="S116" t="s">
        <v>3862</v>
      </c>
      <c r="T116" t="s">
        <v>3863</v>
      </c>
      <c r="U116" t="s">
        <v>78</v>
      </c>
      <c r="V116" t="s">
        <v>79</v>
      </c>
      <c r="W116" t="s">
        <v>2511</v>
      </c>
      <c r="Y116" t="s">
        <v>2513</v>
      </c>
      <c r="Z116" t="s">
        <v>3864</v>
      </c>
    </row>
    <row r="117" spans="1:26" x14ac:dyDescent="0.25">
      <c r="A117" t="s">
        <v>3865</v>
      </c>
      <c r="B117" t="s">
        <v>3866</v>
      </c>
      <c r="C117" t="s">
        <v>3867</v>
      </c>
      <c r="D117" t="s">
        <v>1903</v>
      </c>
      <c r="E117">
        <v>2008</v>
      </c>
      <c r="F117" t="s">
        <v>1004</v>
      </c>
      <c r="G117">
        <v>146</v>
      </c>
      <c r="H117" s="2">
        <v>44989</v>
      </c>
      <c r="J117">
        <v>425</v>
      </c>
      <c r="K117">
        <v>433</v>
      </c>
      <c r="L117">
        <v>8</v>
      </c>
      <c r="M117">
        <v>64</v>
      </c>
      <c r="N117" t="s">
        <v>1914</v>
      </c>
      <c r="O117" t="s">
        <v>3868</v>
      </c>
      <c r="P117" t="s">
        <v>3869</v>
      </c>
      <c r="Q117" t="s">
        <v>3870</v>
      </c>
      <c r="R117" t="s">
        <v>3871</v>
      </c>
      <c r="S117" t="s">
        <v>3872</v>
      </c>
      <c r="T117" t="s">
        <v>3873</v>
      </c>
      <c r="U117" t="s">
        <v>78</v>
      </c>
      <c r="V117" t="s">
        <v>79</v>
      </c>
      <c r="W117" t="s">
        <v>2511</v>
      </c>
      <c r="Y117" t="s">
        <v>2513</v>
      </c>
      <c r="Z117" t="s">
        <v>3874</v>
      </c>
    </row>
    <row r="118" spans="1:26" x14ac:dyDescent="0.25">
      <c r="A118" t="s">
        <v>3875</v>
      </c>
      <c r="B118" t="s">
        <v>3876</v>
      </c>
      <c r="C118" t="s">
        <v>3877</v>
      </c>
      <c r="D118" t="s">
        <v>3878</v>
      </c>
      <c r="E118">
        <v>2012</v>
      </c>
      <c r="F118" t="s">
        <v>2833</v>
      </c>
      <c r="G118">
        <v>110</v>
      </c>
      <c r="J118">
        <v>232</v>
      </c>
      <c r="K118">
        <v>238</v>
      </c>
      <c r="L118">
        <v>6</v>
      </c>
      <c r="M118">
        <v>55</v>
      </c>
      <c r="N118" t="s">
        <v>3879</v>
      </c>
      <c r="O118" t="s">
        <v>3880</v>
      </c>
      <c r="P118" t="s">
        <v>3881</v>
      </c>
      <c r="Q118" t="s">
        <v>3882</v>
      </c>
      <c r="R118" t="s">
        <v>3883</v>
      </c>
      <c r="S118" t="s">
        <v>3884</v>
      </c>
      <c r="T118" t="s">
        <v>3885</v>
      </c>
      <c r="U118" t="s">
        <v>78</v>
      </c>
      <c r="V118" t="s">
        <v>79</v>
      </c>
      <c r="W118" t="s">
        <v>2511</v>
      </c>
      <c r="Y118" t="s">
        <v>2513</v>
      </c>
      <c r="Z118" t="s">
        <v>3886</v>
      </c>
    </row>
    <row r="119" spans="1:26" x14ac:dyDescent="0.25">
      <c r="A119" t="s">
        <v>3887</v>
      </c>
      <c r="B119" t="s">
        <v>3888</v>
      </c>
      <c r="C119" t="s">
        <v>3889</v>
      </c>
      <c r="D119" t="s">
        <v>3890</v>
      </c>
      <c r="E119">
        <v>2007</v>
      </c>
      <c r="F119" t="s">
        <v>3891</v>
      </c>
      <c r="G119">
        <v>30</v>
      </c>
      <c r="H119">
        <v>2</v>
      </c>
      <c r="J119">
        <v>272</v>
      </c>
      <c r="K119">
        <v>282</v>
      </c>
      <c r="L119">
        <v>10</v>
      </c>
      <c r="M119">
        <v>83</v>
      </c>
      <c r="N119" t="s">
        <v>3892</v>
      </c>
      <c r="O119" t="s">
        <v>3893</v>
      </c>
      <c r="P119" t="s">
        <v>3894</v>
      </c>
      <c r="Q119" t="s">
        <v>3895</v>
      </c>
      <c r="R119" t="s">
        <v>3896</v>
      </c>
      <c r="S119" t="s">
        <v>3897</v>
      </c>
      <c r="T119" t="s">
        <v>3898</v>
      </c>
      <c r="U119" t="s">
        <v>78</v>
      </c>
      <c r="V119" t="s">
        <v>79</v>
      </c>
      <c r="W119" t="s">
        <v>2511</v>
      </c>
      <c r="Y119" t="s">
        <v>2513</v>
      </c>
      <c r="Z119" t="s">
        <v>3899</v>
      </c>
    </row>
    <row r="120" spans="1:26" x14ac:dyDescent="0.25">
      <c r="A120" t="s">
        <v>3900</v>
      </c>
      <c r="B120" t="s">
        <v>3901</v>
      </c>
      <c r="C120" t="s">
        <v>3902</v>
      </c>
      <c r="D120" t="s">
        <v>3903</v>
      </c>
      <c r="E120">
        <v>2011</v>
      </c>
      <c r="F120" t="s">
        <v>3811</v>
      </c>
      <c r="G120">
        <v>1</v>
      </c>
      <c r="J120">
        <v>47</v>
      </c>
      <c r="K120">
        <v>52</v>
      </c>
      <c r="L120">
        <v>5</v>
      </c>
      <c r="M120">
        <v>1</v>
      </c>
      <c r="O120" t="s">
        <v>3904</v>
      </c>
      <c r="P120" t="s">
        <v>3905</v>
      </c>
      <c r="Q120" t="s">
        <v>3906</v>
      </c>
      <c r="R120" t="s">
        <v>3907</v>
      </c>
      <c r="S120" t="s">
        <v>3908</v>
      </c>
      <c r="T120" t="s">
        <v>3909</v>
      </c>
      <c r="U120" t="s">
        <v>78</v>
      </c>
      <c r="V120" t="s">
        <v>3226</v>
      </c>
      <c r="W120" t="s">
        <v>2511</v>
      </c>
      <c r="Y120" t="s">
        <v>2513</v>
      </c>
      <c r="Z120" t="s">
        <v>3910</v>
      </c>
    </row>
    <row r="121" spans="1:26" x14ac:dyDescent="0.25">
      <c r="A121" t="s">
        <v>3911</v>
      </c>
      <c r="B121" t="s">
        <v>3912</v>
      </c>
      <c r="C121" t="s">
        <v>3913</v>
      </c>
      <c r="D121" t="s">
        <v>3914</v>
      </c>
      <c r="E121">
        <v>2011</v>
      </c>
      <c r="F121" t="s">
        <v>3475</v>
      </c>
      <c r="G121">
        <v>75</v>
      </c>
      <c r="H121">
        <v>4</v>
      </c>
      <c r="J121">
        <v>1374</v>
      </c>
      <c r="K121">
        <v>1384</v>
      </c>
      <c r="L121">
        <v>10</v>
      </c>
      <c r="M121">
        <v>52</v>
      </c>
      <c r="N121" t="s">
        <v>3915</v>
      </c>
      <c r="O121" t="s">
        <v>3916</v>
      </c>
      <c r="P121" t="s">
        <v>3917</v>
      </c>
      <c r="Q121" t="s">
        <v>3918</v>
      </c>
      <c r="R121" t="s">
        <v>3919</v>
      </c>
      <c r="T121" t="s">
        <v>3920</v>
      </c>
      <c r="U121" t="s">
        <v>78</v>
      </c>
      <c r="V121" t="s">
        <v>79</v>
      </c>
      <c r="W121" t="s">
        <v>2511</v>
      </c>
      <c r="Y121" t="s">
        <v>2513</v>
      </c>
      <c r="Z121" t="s">
        <v>3921</v>
      </c>
    </row>
    <row r="122" spans="1:26" x14ac:dyDescent="0.25">
      <c r="A122" t="s">
        <v>3922</v>
      </c>
      <c r="B122" t="s">
        <v>3923</v>
      </c>
      <c r="C122">
        <v>6603680123</v>
      </c>
      <c r="D122" t="s">
        <v>3924</v>
      </c>
      <c r="E122">
        <v>2007</v>
      </c>
      <c r="F122" t="s">
        <v>3925</v>
      </c>
      <c r="G122">
        <v>141</v>
      </c>
      <c r="H122">
        <v>2</v>
      </c>
      <c r="J122">
        <v>214</v>
      </c>
      <c r="K122">
        <v>221</v>
      </c>
      <c r="L122">
        <v>7</v>
      </c>
      <c r="M122">
        <v>3</v>
      </c>
      <c r="N122" t="s">
        <v>3926</v>
      </c>
      <c r="O122" t="s">
        <v>3927</v>
      </c>
      <c r="P122" t="s">
        <v>3928</v>
      </c>
      <c r="Q122" t="s">
        <v>3929</v>
      </c>
      <c r="R122" t="s">
        <v>3930</v>
      </c>
      <c r="S122" t="s">
        <v>3931</v>
      </c>
      <c r="T122" t="s">
        <v>3932</v>
      </c>
      <c r="U122" t="s">
        <v>78</v>
      </c>
      <c r="V122" t="s">
        <v>79</v>
      </c>
      <c r="W122" t="s">
        <v>2511</v>
      </c>
      <c r="Y122" t="s">
        <v>2513</v>
      </c>
      <c r="Z122" t="s">
        <v>3933</v>
      </c>
    </row>
    <row r="123" spans="1:26" x14ac:dyDescent="0.25">
      <c r="A123" t="s">
        <v>3934</v>
      </c>
      <c r="B123" t="s">
        <v>3935</v>
      </c>
      <c r="C123" t="s">
        <v>3936</v>
      </c>
      <c r="D123" t="s">
        <v>3937</v>
      </c>
      <c r="E123">
        <v>2012</v>
      </c>
      <c r="F123" t="s">
        <v>2698</v>
      </c>
      <c r="G123">
        <v>46</v>
      </c>
      <c r="J123">
        <v>148</v>
      </c>
      <c r="K123">
        <v>154</v>
      </c>
      <c r="L123">
        <v>6</v>
      </c>
      <c r="M123">
        <v>26</v>
      </c>
      <c r="N123" t="s">
        <v>3938</v>
      </c>
      <c r="O123" t="s">
        <v>3939</v>
      </c>
      <c r="P123" t="s">
        <v>3940</v>
      </c>
      <c r="Q123" t="s">
        <v>3941</v>
      </c>
      <c r="R123" t="s">
        <v>3942</v>
      </c>
      <c r="S123" t="s">
        <v>3943</v>
      </c>
      <c r="T123" t="s">
        <v>3944</v>
      </c>
      <c r="U123" t="s">
        <v>78</v>
      </c>
      <c r="V123" t="s">
        <v>79</v>
      </c>
      <c r="W123" t="s">
        <v>2511</v>
      </c>
      <c r="Y123" t="s">
        <v>2513</v>
      </c>
      <c r="Z123" t="s">
        <v>3945</v>
      </c>
    </row>
    <row r="124" spans="1:26" x14ac:dyDescent="0.25">
      <c r="A124" t="s">
        <v>3946</v>
      </c>
      <c r="B124" t="s">
        <v>3947</v>
      </c>
      <c r="C124" t="s">
        <v>3948</v>
      </c>
      <c r="D124" t="s">
        <v>3949</v>
      </c>
      <c r="E124">
        <v>2007</v>
      </c>
      <c r="F124" t="s">
        <v>3231</v>
      </c>
      <c r="G124">
        <v>38</v>
      </c>
      <c r="H124">
        <v>6</v>
      </c>
      <c r="J124">
        <v>911</v>
      </c>
      <c r="K124">
        <v>920</v>
      </c>
      <c r="L124">
        <v>9</v>
      </c>
      <c r="M124">
        <v>64</v>
      </c>
      <c r="N124" t="s">
        <v>3950</v>
      </c>
      <c r="O124" t="s">
        <v>3951</v>
      </c>
      <c r="P124" t="s">
        <v>3952</v>
      </c>
      <c r="Q124" t="s">
        <v>3953</v>
      </c>
      <c r="R124" t="s">
        <v>3954</v>
      </c>
      <c r="T124" t="s">
        <v>3955</v>
      </c>
      <c r="U124" t="s">
        <v>78</v>
      </c>
      <c r="V124" t="s">
        <v>79</v>
      </c>
      <c r="W124" t="s">
        <v>2511</v>
      </c>
      <c r="Y124" t="s">
        <v>2513</v>
      </c>
      <c r="Z124" t="s">
        <v>3956</v>
      </c>
    </row>
    <row r="125" spans="1:26" x14ac:dyDescent="0.25">
      <c r="A125" t="s">
        <v>3957</v>
      </c>
      <c r="B125" t="s">
        <v>3958</v>
      </c>
      <c r="C125" t="s">
        <v>3959</v>
      </c>
      <c r="D125" t="s">
        <v>3960</v>
      </c>
      <c r="E125">
        <v>2008</v>
      </c>
      <c r="F125" t="s">
        <v>3961</v>
      </c>
      <c r="G125">
        <v>37</v>
      </c>
      <c r="H125">
        <v>1</v>
      </c>
      <c r="J125">
        <v>146</v>
      </c>
      <c r="K125">
        <v>153</v>
      </c>
      <c r="L125">
        <v>7</v>
      </c>
      <c r="M125">
        <v>13</v>
      </c>
      <c r="N125" t="s">
        <v>3962</v>
      </c>
      <c r="O125" t="s">
        <v>3963</v>
      </c>
      <c r="P125" t="s">
        <v>3964</v>
      </c>
      <c r="Q125" t="s">
        <v>3965</v>
      </c>
      <c r="R125" t="s">
        <v>3966</v>
      </c>
      <c r="T125" t="s">
        <v>3967</v>
      </c>
      <c r="U125" t="s">
        <v>78</v>
      </c>
      <c r="V125" t="s">
        <v>79</v>
      </c>
      <c r="W125" t="s">
        <v>2511</v>
      </c>
      <c r="Y125" t="s">
        <v>2513</v>
      </c>
      <c r="Z125" t="s">
        <v>3968</v>
      </c>
    </row>
    <row r="126" spans="1:26" x14ac:dyDescent="0.25">
      <c r="A126" t="s">
        <v>3969</v>
      </c>
      <c r="B126" t="s">
        <v>3970</v>
      </c>
      <c r="C126" t="s">
        <v>3971</v>
      </c>
      <c r="D126" t="s">
        <v>912</v>
      </c>
      <c r="E126">
        <v>2013</v>
      </c>
      <c r="F126" t="s">
        <v>3972</v>
      </c>
      <c r="G126">
        <v>13</v>
      </c>
      <c r="H126">
        <v>5</v>
      </c>
      <c r="J126">
        <v>854</v>
      </c>
      <c r="K126">
        <v>862</v>
      </c>
      <c r="L126">
        <v>8</v>
      </c>
      <c r="M126">
        <v>8</v>
      </c>
      <c r="N126" t="s">
        <v>933</v>
      </c>
      <c r="O126" t="s">
        <v>3973</v>
      </c>
      <c r="P126" t="s">
        <v>3974</v>
      </c>
      <c r="Q126" t="s">
        <v>3975</v>
      </c>
      <c r="R126" t="s">
        <v>3976</v>
      </c>
      <c r="S126" t="s">
        <v>914</v>
      </c>
      <c r="T126" t="s">
        <v>3977</v>
      </c>
      <c r="U126" t="s">
        <v>78</v>
      </c>
      <c r="V126" t="s">
        <v>79</v>
      </c>
      <c r="W126" t="s">
        <v>2511</v>
      </c>
      <c r="X126" t="s">
        <v>2512</v>
      </c>
      <c r="Y126" t="s">
        <v>2513</v>
      </c>
      <c r="Z126" t="s">
        <v>3978</v>
      </c>
    </row>
    <row r="127" spans="1:26" x14ac:dyDescent="0.25">
      <c r="A127" t="s">
        <v>3979</v>
      </c>
      <c r="B127" t="s">
        <v>3980</v>
      </c>
      <c r="C127" t="s">
        <v>3981</v>
      </c>
      <c r="D127" t="s">
        <v>3982</v>
      </c>
      <c r="E127">
        <v>2011</v>
      </c>
      <c r="F127" t="s">
        <v>3983</v>
      </c>
      <c r="G127">
        <v>59</v>
      </c>
      <c r="H127">
        <v>14</v>
      </c>
      <c r="J127">
        <v>7765</v>
      </c>
      <c r="K127">
        <v>7772</v>
      </c>
      <c r="L127">
        <v>7</v>
      </c>
      <c r="M127">
        <v>25</v>
      </c>
      <c r="N127" t="s">
        <v>3984</v>
      </c>
      <c r="O127" t="s">
        <v>3985</v>
      </c>
      <c r="P127" t="s">
        <v>3986</v>
      </c>
      <c r="Q127" t="s">
        <v>3987</v>
      </c>
      <c r="R127" t="s">
        <v>3988</v>
      </c>
      <c r="S127" t="s">
        <v>3989</v>
      </c>
      <c r="T127" t="s">
        <v>3990</v>
      </c>
      <c r="U127" t="s">
        <v>78</v>
      </c>
      <c r="V127" t="s">
        <v>3226</v>
      </c>
      <c r="W127" t="s">
        <v>2511</v>
      </c>
      <c r="Y127" t="s">
        <v>2513</v>
      </c>
      <c r="Z127" t="s">
        <v>3991</v>
      </c>
    </row>
    <row r="128" spans="1:26" x14ac:dyDescent="0.25">
      <c r="A128" t="s">
        <v>3992</v>
      </c>
      <c r="B128" t="s">
        <v>3993</v>
      </c>
      <c r="C128" t="s">
        <v>3994</v>
      </c>
      <c r="D128" t="s">
        <v>3995</v>
      </c>
      <c r="E128">
        <v>2014</v>
      </c>
      <c r="F128" t="s">
        <v>1004</v>
      </c>
      <c r="G128" t="s">
        <v>3996</v>
      </c>
      <c r="J128">
        <v>133</v>
      </c>
      <c r="K128">
        <v>145</v>
      </c>
      <c r="L128">
        <v>12</v>
      </c>
      <c r="M128">
        <v>55</v>
      </c>
      <c r="N128" t="s">
        <v>3997</v>
      </c>
      <c r="O128" t="s">
        <v>3998</v>
      </c>
      <c r="P128" t="s">
        <v>3999</v>
      </c>
      <c r="Q128" t="s">
        <v>4000</v>
      </c>
      <c r="R128" t="s">
        <v>4001</v>
      </c>
      <c r="S128" t="s">
        <v>4002</v>
      </c>
      <c r="T128" t="s">
        <v>4003</v>
      </c>
      <c r="U128" t="s">
        <v>78</v>
      </c>
      <c r="V128" t="s">
        <v>79</v>
      </c>
      <c r="W128" t="s">
        <v>2511</v>
      </c>
      <c r="Y128" t="s">
        <v>2513</v>
      </c>
      <c r="Z128" t="s">
        <v>4004</v>
      </c>
    </row>
    <row r="129" spans="1:26" x14ac:dyDescent="0.25">
      <c r="A129" t="s">
        <v>4005</v>
      </c>
      <c r="B129" t="s">
        <v>4006</v>
      </c>
      <c r="C129" t="s">
        <v>4007</v>
      </c>
      <c r="D129" t="s">
        <v>4008</v>
      </c>
      <c r="E129">
        <v>2011</v>
      </c>
      <c r="F129" t="s">
        <v>3231</v>
      </c>
      <c r="G129">
        <v>42</v>
      </c>
      <c r="H129">
        <v>3</v>
      </c>
      <c r="J129">
        <v>262</v>
      </c>
      <c r="K129">
        <v>274</v>
      </c>
      <c r="L129">
        <v>12</v>
      </c>
      <c r="M129">
        <v>54</v>
      </c>
      <c r="N129" t="s">
        <v>4009</v>
      </c>
      <c r="O129" t="s">
        <v>4010</v>
      </c>
      <c r="P129" t="s">
        <v>4011</v>
      </c>
      <c r="Q129" t="s">
        <v>4012</v>
      </c>
      <c r="R129" t="s">
        <v>4013</v>
      </c>
      <c r="T129" t="s">
        <v>4014</v>
      </c>
      <c r="U129" t="s">
        <v>78</v>
      </c>
      <c r="V129" t="s">
        <v>79</v>
      </c>
      <c r="W129" t="s">
        <v>2511</v>
      </c>
      <c r="Y129" t="s">
        <v>2513</v>
      </c>
      <c r="Z129" t="s">
        <v>4015</v>
      </c>
    </row>
    <row r="130" spans="1:26" x14ac:dyDescent="0.25">
      <c r="A130" t="s">
        <v>4016</v>
      </c>
      <c r="B130" t="s">
        <v>4017</v>
      </c>
      <c r="C130" t="s">
        <v>4018</v>
      </c>
      <c r="D130" t="s">
        <v>4019</v>
      </c>
      <c r="E130">
        <v>2015</v>
      </c>
      <c r="F130" t="s">
        <v>1004</v>
      </c>
      <c r="G130" t="s">
        <v>4020</v>
      </c>
      <c r="J130">
        <v>40</v>
      </c>
      <c r="K130">
        <v>51</v>
      </c>
      <c r="L130">
        <v>11</v>
      </c>
      <c r="M130">
        <v>47</v>
      </c>
      <c r="N130" t="s">
        <v>4021</v>
      </c>
      <c r="O130" t="s">
        <v>4022</v>
      </c>
      <c r="P130" t="s">
        <v>4023</v>
      </c>
      <c r="Q130" t="s">
        <v>4024</v>
      </c>
      <c r="R130" t="s">
        <v>4025</v>
      </c>
      <c r="S130" t="s">
        <v>4026</v>
      </c>
      <c r="T130" t="s">
        <v>4027</v>
      </c>
      <c r="U130" t="s">
        <v>78</v>
      </c>
      <c r="V130" t="s">
        <v>79</v>
      </c>
      <c r="W130" t="s">
        <v>2511</v>
      </c>
      <c r="X130" t="s">
        <v>2512</v>
      </c>
      <c r="Y130" t="s">
        <v>2513</v>
      </c>
      <c r="Z130" t="s">
        <v>4028</v>
      </c>
    </row>
    <row r="131" spans="1:26" x14ac:dyDescent="0.25">
      <c r="A131" t="s">
        <v>4029</v>
      </c>
      <c r="B131" t="s">
        <v>4030</v>
      </c>
      <c r="C131" t="s">
        <v>4031</v>
      </c>
      <c r="D131" t="s">
        <v>890</v>
      </c>
      <c r="E131">
        <v>2013</v>
      </c>
      <c r="F131" t="s">
        <v>4032</v>
      </c>
      <c r="G131">
        <v>48</v>
      </c>
      <c r="J131">
        <v>111</v>
      </c>
      <c r="K131">
        <v>120</v>
      </c>
      <c r="L131">
        <v>9</v>
      </c>
      <c r="M131">
        <v>48</v>
      </c>
      <c r="N131" t="s">
        <v>905</v>
      </c>
      <c r="O131" t="s">
        <v>4033</v>
      </c>
      <c r="P131" t="s">
        <v>4034</v>
      </c>
      <c r="Q131" t="s">
        <v>4035</v>
      </c>
      <c r="R131" t="s">
        <v>4036</v>
      </c>
      <c r="S131" t="s">
        <v>4037</v>
      </c>
      <c r="T131" t="s">
        <v>4038</v>
      </c>
      <c r="U131" t="s">
        <v>78</v>
      </c>
      <c r="V131" t="s">
        <v>79</v>
      </c>
      <c r="W131" t="s">
        <v>2511</v>
      </c>
      <c r="Y131" t="s">
        <v>2513</v>
      </c>
      <c r="Z131" t="s">
        <v>4039</v>
      </c>
    </row>
    <row r="132" spans="1:26" x14ac:dyDescent="0.25">
      <c r="A132" t="s">
        <v>4040</v>
      </c>
      <c r="B132" t="s">
        <v>4041</v>
      </c>
      <c r="C132" t="s">
        <v>4042</v>
      </c>
      <c r="D132" t="s">
        <v>4043</v>
      </c>
      <c r="E132">
        <v>2010</v>
      </c>
      <c r="F132" t="s">
        <v>2833</v>
      </c>
      <c r="G132">
        <v>101</v>
      </c>
      <c r="H132">
        <v>6</v>
      </c>
      <c r="J132">
        <v>1927</v>
      </c>
      <c r="K132">
        <v>1934</v>
      </c>
      <c r="L132">
        <v>7</v>
      </c>
      <c r="M132">
        <v>81</v>
      </c>
      <c r="N132" t="s">
        <v>4044</v>
      </c>
      <c r="O132" t="s">
        <v>4045</v>
      </c>
      <c r="P132" t="s">
        <v>4046</v>
      </c>
      <c r="Q132" t="s">
        <v>4047</v>
      </c>
      <c r="R132" t="s">
        <v>4048</v>
      </c>
      <c r="T132" t="s">
        <v>4049</v>
      </c>
      <c r="U132" t="s">
        <v>78</v>
      </c>
      <c r="V132" t="s">
        <v>79</v>
      </c>
      <c r="W132" t="s">
        <v>2511</v>
      </c>
      <c r="X132" t="s">
        <v>3322</v>
      </c>
      <c r="Y132" t="s">
        <v>2513</v>
      </c>
      <c r="Z132" t="s">
        <v>4050</v>
      </c>
    </row>
    <row r="133" spans="1:26" x14ac:dyDescent="0.25">
      <c r="A133" t="s">
        <v>4051</v>
      </c>
      <c r="B133" t="s">
        <v>4052</v>
      </c>
      <c r="C133" t="s">
        <v>4053</v>
      </c>
      <c r="D133" t="s">
        <v>4054</v>
      </c>
      <c r="E133">
        <v>2015</v>
      </c>
      <c r="F133" t="s">
        <v>4055</v>
      </c>
      <c r="G133">
        <v>66</v>
      </c>
      <c r="H133">
        <v>4</v>
      </c>
      <c r="J133">
        <v>699</v>
      </c>
      <c r="K133">
        <v>713</v>
      </c>
      <c r="L133">
        <v>14</v>
      </c>
      <c r="M133">
        <v>20</v>
      </c>
      <c r="N133" t="s">
        <v>4056</v>
      </c>
      <c r="O133" t="s">
        <v>4057</v>
      </c>
      <c r="P133" t="s">
        <v>4058</v>
      </c>
      <c r="Q133" t="s">
        <v>4059</v>
      </c>
      <c r="R133" t="s">
        <v>4060</v>
      </c>
      <c r="U133" t="s">
        <v>78</v>
      </c>
      <c r="V133" t="s">
        <v>79</v>
      </c>
      <c r="W133" t="s">
        <v>2511</v>
      </c>
      <c r="X133" t="s">
        <v>2512</v>
      </c>
      <c r="Y133" t="s">
        <v>2513</v>
      </c>
      <c r="Z133" t="s">
        <v>4061</v>
      </c>
    </row>
    <row r="134" spans="1:26" x14ac:dyDescent="0.25">
      <c r="A134" t="s">
        <v>4062</v>
      </c>
      <c r="B134" t="s">
        <v>4063</v>
      </c>
      <c r="C134" t="s">
        <v>4064</v>
      </c>
      <c r="D134" t="s">
        <v>4065</v>
      </c>
      <c r="E134">
        <v>2013</v>
      </c>
      <c r="F134" t="s">
        <v>3475</v>
      </c>
      <c r="G134">
        <v>77</v>
      </c>
      <c r="H134">
        <v>1</v>
      </c>
      <c r="J134">
        <v>293</v>
      </c>
      <c r="K134">
        <v>306</v>
      </c>
      <c r="L134">
        <v>13</v>
      </c>
      <c r="M134">
        <v>14</v>
      </c>
      <c r="N134" t="s">
        <v>1297</v>
      </c>
      <c r="O134" t="s">
        <v>4066</v>
      </c>
      <c r="P134" t="s">
        <v>4067</v>
      </c>
      <c r="Q134" t="s">
        <v>4068</v>
      </c>
      <c r="R134" t="s">
        <v>4069</v>
      </c>
      <c r="T134" t="s">
        <v>4070</v>
      </c>
      <c r="U134" t="s">
        <v>78</v>
      </c>
      <c r="V134" t="s">
        <v>79</v>
      </c>
      <c r="W134" t="s">
        <v>2511</v>
      </c>
      <c r="Y134" t="s">
        <v>2513</v>
      </c>
      <c r="Z134" t="s">
        <v>4071</v>
      </c>
    </row>
    <row r="135" spans="1:26" x14ac:dyDescent="0.25">
      <c r="A135" t="s">
        <v>4072</v>
      </c>
      <c r="B135" t="s">
        <v>4073</v>
      </c>
      <c r="C135" t="s">
        <v>4074</v>
      </c>
      <c r="D135" t="s">
        <v>2330</v>
      </c>
      <c r="E135">
        <v>2007</v>
      </c>
      <c r="F135" t="s">
        <v>3231</v>
      </c>
      <c r="G135">
        <v>38</v>
      </c>
      <c r="H135">
        <v>6</v>
      </c>
      <c r="J135">
        <v>835</v>
      </c>
      <c r="K135">
        <v>844</v>
      </c>
      <c r="L135">
        <v>9</v>
      </c>
      <c r="M135">
        <v>20</v>
      </c>
      <c r="N135" t="s">
        <v>2339</v>
      </c>
      <c r="O135" t="s">
        <v>4075</v>
      </c>
      <c r="P135" t="s">
        <v>4076</v>
      </c>
      <c r="Q135" t="s">
        <v>4077</v>
      </c>
      <c r="R135" t="s">
        <v>4078</v>
      </c>
      <c r="T135" t="s">
        <v>4079</v>
      </c>
      <c r="U135" t="s">
        <v>78</v>
      </c>
      <c r="V135" t="s">
        <v>79</v>
      </c>
      <c r="W135" t="s">
        <v>2511</v>
      </c>
      <c r="Y135" t="s">
        <v>2513</v>
      </c>
      <c r="Z135" t="s">
        <v>4080</v>
      </c>
    </row>
    <row r="136" spans="1:26" x14ac:dyDescent="0.25">
      <c r="A136" t="s">
        <v>4081</v>
      </c>
      <c r="B136" t="s">
        <v>4082</v>
      </c>
      <c r="C136" t="s">
        <v>4083</v>
      </c>
      <c r="D136" t="s">
        <v>4084</v>
      </c>
      <c r="E136">
        <v>2011</v>
      </c>
      <c r="F136" t="s">
        <v>3972</v>
      </c>
      <c r="G136">
        <v>11</v>
      </c>
      <c r="H136">
        <v>8</v>
      </c>
      <c r="J136">
        <v>1309</v>
      </c>
      <c r="K136">
        <v>1316</v>
      </c>
      <c r="L136">
        <v>7</v>
      </c>
      <c r="M136">
        <v>24</v>
      </c>
      <c r="N136" t="s">
        <v>4085</v>
      </c>
      <c r="O136" t="s">
        <v>4086</v>
      </c>
      <c r="P136" t="s">
        <v>4087</v>
      </c>
      <c r="Q136" t="s">
        <v>4088</v>
      </c>
      <c r="R136" t="s">
        <v>4089</v>
      </c>
      <c r="S136" t="s">
        <v>4090</v>
      </c>
      <c r="T136" t="s">
        <v>4091</v>
      </c>
      <c r="U136" t="s">
        <v>78</v>
      </c>
      <c r="V136" t="s">
        <v>79</v>
      </c>
      <c r="W136" t="s">
        <v>2511</v>
      </c>
      <c r="Y136" t="s">
        <v>2513</v>
      </c>
      <c r="Z136" t="s">
        <v>4092</v>
      </c>
    </row>
    <row r="137" spans="1:26" x14ac:dyDescent="0.25">
      <c r="A137" t="s">
        <v>4093</v>
      </c>
      <c r="B137" t="s">
        <v>4094</v>
      </c>
      <c r="C137" t="s">
        <v>4095</v>
      </c>
      <c r="D137" t="s">
        <v>4096</v>
      </c>
      <c r="E137">
        <v>2014</v>
      </c>
      <c r="F137" t="s">
        <v>4097</v>
      </c>
      <c r="G137">
        <v>33</v>
      </c>
      <c r="H137">
        <v>1</v>
      </c>
      <c r="J137">
        <v>31</v>
      </c>
      <c r="K137">
        <v>33</v>
      </c>
      <c r="L137">
        <v>2</v>
      </c>
      <c r="M137">
        <v>2</v>
      </c>
      <c r="O137" t="s">
        <v>4098</v>
      </c>
      <c r="P137" t="s">
        <v>4099</v>
      </c>
      <c r="Q137" t="s">
        <v>4100</v>
      </c>
      <c r="R137" t="s">
        <v>4101</v>
      </c>
      <c r="S137" t="s">
        <v>4102</v>
      </c>
      <c r="U137" t="s">
        <v>2605</v>
      </c>
      <c r="V137" t="s">
        <v>79</v>
      </c>
      <c r="W137" t="s">
        <v>2511</v>
      </c>
      <c r="Y137" t="s">
        <v>2513</v>
      </c>
      <c r="Z137" t="s">
        <v>4103</v>
      </c>
    </row>
    <row r="138" spans="1:26" x14ac:dyDescent="0.25">
      <c r="A138" t="s">
        <v>4104</v>
      </c>
      <c r="B138" t="s">
        <v>4105</v>
      </c>
      <c r="C138" t="s">
        <v>4106</v>
      </c>
      <c r="D138" t="s">
        <v>4107</v>
      </c>
      <c r="E138">
        <v>2007</v>
      </c>
      <c r="F138" t="s">
        <v>4108</v>
      </c>
      <c r="G138">
        <v>69</v>
      </c>
      <c r="H138">
        <v>9</v>
      </c>
      <c r="J138">
        <v>1341</v>
      </c>
      <c r="K138">
        <v>1350</v>
      </c>
      <c r="L138">
        <v>9</v>
      </c>
      <c r="M138">
        <v>34</v>
      </c>
      <c r="N138" t="s">
        <v>4109</v>
      </c>
      <c r="O138" t="s">
        <v>4110</v>
      </c>
      <c r="P138" t="s">
        <v>4111</v>
      </c>
      <c r="Q138" t="s">
        <v>4112</v>
      </c>
      <c r="R138" t="s">
        <v>4113</v>
      </c>
      <c r="S138" t="s">
        <v>4114</v>
      </c>
      <c r="T138" t="s">
        <v>4115</v>
      </c>
      <c r="U138" t="s">
        <v>78</v>
      </c>
      <c r="V138" t="s">
        <v>79</v>
      </c>
      <c r="W138" t="s">
        <v>2511</v>
      </c>
      <c r="Y138" t="s">
        <v>2513</v>
      </c>
      <c r="Z138" t="s">
        <v>4116</v>
      </c>
    </row>
    <row r="139" spans="1:26" x14ac:dyDescent="0.25">
      <c r="A139" t="s">
        <v>4117</v>
      </c>
      <c r="B139" t="s">
        <v>4118</v>
      </c>
      <c r="C139" t="s">
        <v>4119</v>
      </c>
      <c r="D139" t="s">
        <v>4120</v>
      </c>
      <c r="E139">
        <v>2012</v>
      </c>
      <c r="F139" t="s">
        <v>4121</v>
      </c>
      <c r="G139">
        <v>55</v>
      </c>
      <c r="H139">
        <v>5</v>
      </c>
      <c r="J139">
        <v>1845</v>
      </c>
      <c r="K139">
        <v>1858</v>
      </c>
      <c r="L139">
        <v>13</v>
      </c>
      <c r="M139">
        <v>8</v>
      </c>
      <c r="O139" t="s">
        <v>4122</v>
      </c>
      <c r="P139" t="s">
        <v>4123</v>
      </c>
      <c r="Q139" t="s">
        <v>4124</v>
      </c>
      <c r="R139" t="s">
        <v>4125</v>
      </c>
      <c r="S139" t="s">
        <v>4126</v>
      </c>
      <c r="T139" t="s">
        <v>4127</v>
      </c>
      <c r="U139" t="s">
        <v>78</v>
      </c>
      <c r="V139" t="s">
        <v>79</v>
      </c>
      <c r="W139" t="s">
        <v>2511</v>
      </c>
      <c r="Y139" t="s">
        <v>2513</v>
      </c>
      <c r="Z139" t="s">
        <v>4128</v>
      </c>
    </row>
    <row r="140" spans="1:26" x14ac:dyDescent="0.25">
      <c r="A140" t="s">
        <v>4129</v>
      </c>
      <c r="B140" t="s">
        <v>4130</v>
      </c>
      <c r="C140" t="s">
        <v>4131</v>
      </c>
      <c r="D140" t="s">
        <v>4132</v>
      </c>
      <c r="E140">
        <v>2010</v>
      </c>
      <c r="F140" t="s">
        <v>4133</v>
      </c>
      <c r="G140">
        <v>64</v>
      </c>
      <c r="H140">
        <v>2</v>
      </c>
      <c r="J140">
        <v>119</v>
      </c>
      <c r="K140">
        <v>123</v>
      </c>
      <c r="L140">
        <v>4</v>
      </c>
      <c r="M140">
        <v>53</v>
      </c>
      <c r="N140" t="s">
        <v>4134</v>
      </c>
      <c r="O140" t="s">
        <v>4135</v>
      </c>
      <c r="P140" t="s">
        <v>4136</v>
      </c>
      <c r="Q140" t="s">
        <v>4137</v>
      </c>
      <c r="R140" t="s">
        <v>4138</v>
      </c>
      <c r="S140" t="s">
        <v>4139</v>
      </c>
      <c r="T140" t="s">
        <v>4140</v>
      </c>
      <c r="U140" t="s">
        <v>78</v>
      </c>
      <c r="V140" t="s">
        <v>79</v>
      </c>
      <c r="W140" t="s">
        <v>2511</v>
      </c>
      <c r="Y140" t="s">
        <v>2513</v>
      </c>
      <c r="Z140" t="s">
        <v>4141</v>
      </c>
    </row>
    <row r="141" spans="1:26" x14ac:dyDescent="0.25">
      <c r="A141" t="s">
        <v>4142</v>
      </c>
      <c r="B141" t="s">
        <v>4143</v>
      </c>
      <c r="C141" t="s">
        <v>3809</v>
      </c>
      <c r="D141" t="s">
        <v>4144</v>
      </c>
      <c r="E141">
        <v>2010</v>
      </c>
      <c r="F141" t="s">
        <v>4145</v>
      </c>
      <c r="G141">
        <v>1</v>
      </c>
      <c r="J141">
        <v>210</v>
      </c>
      <c r="K141">
        <v>239</v>
      </c>
      <c r="L141">
        <v>29</v>
      </c>
      <c r="M141">
        <v>5</v>
      </c>
      <c r="O141" t="s">
        <v>4146</v>
      </c>
      <c r="P141" t="s">
        <v>4147</v>
      </c>
      <c r="Q141" t="s">
        <v>4148</v>
      </c>
      <c r="R141" t="s">
        <v>4149</v>
      </c>
      <c r="S141" t="s">
        <v>4150</v>
      </c>
      <c r="T141" t="s">
        <v>4151</v>
      </c>
      <c r="U141" t="s">
        <v>78</v>
      </c>
      <c r="V141" t="s">
        <v>3226</v>
      </c>
      <c r="W141" t="s">
        <v>2511</v>
      </c>
      <c r="Y141" t="s">
        <v>2513</v>
      </c>
      <c r="Z141" t="s">
        <v>4152</v>
      </c>
    </row>
    <row r="142" spans="1:26" x14ac:dyDescent="0.25">
      <c r="A142" t="s">
        <v>4153</v>
      </c>
      <c r="B142" t="s">
        <v>4154</v>
      </c>
      <c r="C142" t="s">
        <v>4155</v>
      </c>
      <c r="D142" t="s">
        <v>4156</v>
      </c>
      <c r="E142">
        <v>2011</v>
      </c>
      <c r="F142" t="s">
        <v>4157</v>
      </c>
      <c r="G142">
        <v>19</v>
      </c>
      <c r="H142">
        <v>1</v>
      </c>
      <c r="J142">
        <v>80</v>
      </c>
      <c r="K142">
        <v>89</v>
      </c>
      <c r="L142">
        <v>9</v>
      </c>
      <c r="M142">
        <v>26</v>
      </c>
      <c r="N142" t="s">
        <v>4158</v>
      </c>
      <c r="O142" t="s">
        <v>4159</v>
      </c>
      <c r="P142" t="s">
        <v>4160</v>
      </c>
      <c r="Q142" t="s">
        <v>4161</v>
      </c>
      <c r="R142" t="s">
        <v>4162</v>
      </c>
      <c r="S142" t="s">
        <v>4163</v>
      </c>
      <c r="T142" t="s">
        <v>4164</v>
      </c>
      <c r="U142" t="s">
        <v>78</v>
      </c>
      <c r="V142" t="s">
        <v>79</v>
      </c>
      <c r="W142" t="s">
        <v>2511</v>
      </c>
      <c r="Y142" t="s">
        <v>2513</v>
      </c>
      <c r="Z142" t="s">
        <v>4165</v>
      </c>
    </row>
    <row r="143" spans="1:26" x14ac:dyDescent="0.25">
      <c r="A143" t="s">
        <v>4166</v>
      </c>
      <c r="B143" t="s">
        <v>4167</v>
      </c>
      <c r="C143" t="s">
        <v>4168</v>
      </c>
      <c r="D143" t="s">
        <v>4169</v>
      </c>
      <c r="E143">
        <v>2009</v>
      </c>
      <c r="F143" t="s">
        <v>4055</v>
      </c>
      <c r="G143">
        <v>60</v>
      </c>
      <c r="H143">
        <v>4</v>
      </c>
      <c r="J143">
        <v>578</v>
      </c>
      <c r="K143">
        <v>589</v>
      </c>
      <c r="L143">
        <v>11</v>
      </c>
      <c r="M143">
        <v>22</v>
      </c>
      <c r="N143" t="s">
        <v>4170</v>
      </c>
      <c r="O143" t="s">
        <v>4171</v>
      </c>
      <c r="P143" t="s">
        <v>4172</v>
      </c>
      <c r="Q143" t="s">
        <v>4173</v>
      </c>
      <c r="R143" t="s">
        <v>4174</v>
      </c>
      <c r="T143" t="s">
        <v>4175</v>
      </c>
      <c r="U143" t="s">
        <v>78</v>
      </c>
      <c r="V143" t="s">
        <v>79</v>
      </c>
      <c r="W143" t="s">
        <v>2511</v>
      </c>
      <c r="Y143" t="s">
        <v>2513</v>
      </c>
      <c r="Z143" t="s">
        <v>4176</v>
      </c>
    </row>
    <row r="144" spans="1:26" x14ac:dyDescent="0.25">
      <c r="A144" t="s">
        <v>4177</v>
      </c>
      <c r="B144" t="s">
        <v>4178</v>
      </c>
      <c r="C144" t="s">
        <v>4179</v>
      </c>
      <c r="D144" t="s">
        <v>4180</v>
      </c>
      <c r="E144">
        <v>2008</v>
      </c>
      <c r="F144" t="s">
        <v>3243</v>
      </c>
      <c r="G144">
        <v>22</v>
      </c>
      <c r="H144">
        <v>1</v>
      </c>
      <c r="J144">
        <v>614</v>
      </c>
      <c r="K144">
        <v>625</v>
      </c>
      <c r="L144">
        <v>11</v>
      </c>
      <c r="M144">
        <v>394</v>
      </c>
      <c r="N144" t="s">
        <v>4181</v>
      </c>
      <c r="O144" t="s">
        <v>4182</v>
      </c>
      <c r="P144" t="s">
        <v>4183</v>
      </c>
      <c r="Q144" t="s">
        <v>4184</v>
      </c>
      <c r="R144" t="s">
        <v>4185</v>
      </c>
      <c r="T144" t="s">
        <v>4186</v>
      </c>
      <c r="U144" t="s">
        <v>78</v>
      </c>
      <c r="V144" t="s">
        <v>79</v>
      </c>
      <c r="W144" t="s">
        <v>2511</v>
      </c>
      <c r="Y144" t="s">
        <v>2513</v>
      </c>
      <c r="Z144" t="s">
        <v>4187</v>
      </c>
    </row>
    <row r="145" spans="1:26" x14ac:dyDescent="0.25">
      <c r="A145" t="s">
        <v>4188</v>
      </c>
      <c r="B145" t="s">
        <v>4189</v>
      </c>
      <c r="C145" t="s">
        <v>4190</v>
      </c>
      <c r="D145" t="s">
        <v>4191</v>
      </c>
      <c r="E145">
        <v>2015</v>
      </c>
      <c r="F145" t="s">
        <v>3314</v>
      </c>
      <c r="G145">
        <v>10</v>
      </c>
      <c r="H145">
        <v>4</v>
      </c>
      <c r="J145">
        <v>7339</v>
      </c>
      <c r="K145">
        <v>7352</v>
      </c>
      <c r="L145">
        <v>13</v>
      </c>
      <c r="M145">
        <v>28</v>
      </c>
      <c r="N145" t="s">
        <v>4192</v>
      </c>
      <c r="O145" t="s">
        <v>4193</v>
      </c>
      <c r="P145" t="s">
        <v>4194</v>
      </c>
      <c r="Q145" t="s">
        <v>4195</v>
      </c>
      <c r="R145" t="s">
        <v>4196</v>
      </c>
      <c r="S145" t="s">
        <v>4197</v>
      </c>
      <c r="T145" t="s">
        <v>4198</v>
      </c>
      <c r="U145" t="s">
        <v>78</v>
      </c>
      <c r="V145" t="s">
        <v>79</v>
      </c>
      <c r="W145" t="s">
        <v>2511</v>
      </c>
      <c r="X145" t="s">
        <v>2553</v>
      </c>
      <c r="Y145" t="s">
        <v>2513</v>
      </c>
      <c r="Z145" t="s">
        <v>4199</v>
      </c>
    </row>
    <row r="146" spans="1:26" x14ac:dyDescent="0.25">
      <c r="A146" t="s">
        <v>4200</v>
      </c>
      <c r="B146" t="s">
        <v>4201</v>
      </c>
      <c r="C146" t="s">
        <v>4202</v>
      </c>
      <c r="D146" t="s">
        <v>4203</v>
      </c>
      <c r="E146">
        <v>2009</v>
      </c>
      <c r="F146" t="s">
        <v>334</v>
      </c>
      <c r="G146">
        <v>12</v>
      </c>
      <c r="H146">
        <v>7</v>
      </c>
      <c r="J146">
        <v>1078</v>
      </c>
      <c r="K146">
        <v>1102</v>
      </c>
      <c r="L146">
        <v>24</v>
      </c>
      <c r="M146">
        <v>198</v>
      </c>
      <c r="N146" t="s">
        <v>335</v>
      </c>
      <c r="O146" t="s">
        <v>4204</v>
      </c>
      <c r="P146" t="s">
        <v>4205</v>
      </c>
      <c r="Q146" t="s">
        <v>4206</v>
      </c>
      <c r="R146" t="s">
        <v>4207</v>
      </c>
      <c r="S146" t="s">
        <v>4208</v>
      </c>
      <c r="T146" t="s">
        <v>4209</v>
      </c>
      <c r="U146" t="s">
        <v>78</v>
      </c>
      <c r="V146" t="s">
        <v>79</v>
      </c>
      <c r="W146" t="s">
        <v>2511</v>
      </c>
      <c r="Y146" t="s">
        <v>2513</v>
      </c>
      <c r="Z146" t="s">
        <v>4210</v>
      </c>
    </row>
    <row r="147" spans="1:26" x14ac:dyDescent="0.25">
      <c r="A147" t="s">
        <v>4211</v>
      </c>
      <c r="B147" t="s">
        <v>4212</v>
      </c>
      <c r="C147" t="s">
        <v>4213</v>
      </c>
      <c r="D147" t="s">
        <v>4214</v>
      </c>
      <c r="E147">
        <v>2014</v>
      </c>
      <c r="F147" t="s">
        <v>4215</v>
      </c>
      <c r="G147">
        <v>34</v>
      </c>
      <c r="H147">
        <v>12</v>
      </c>
      <c r="J147">
        <v>3415</v>
      </c>
      <c r="K147">
        <v>3418</v>
      </c>
      <c r="L147">
        <v>3</v>
      </c>
      <c r="M147">
        <v>7</v>
      </c>
      <c r="N147" t="s">
        <v>4216</v>
      </c>
      <c r="O147" t="s">
        <v>4217</v>
      </c>
      <c r="P147" t="s">
        <v>4218</v>
      </c>
      <c r="Q147" t="s">
        <v>4219</v>
      </c>
      <c r="R147" t="s">
        <v>4220</v>
      </c>
      <c r="S147" t="s">
        <v>4221</v>
      </c>
      <c r="T147" t="s">
        <v>4222</v>
      </c>
      <c r="U147" t="s">
        <v>2605</v>
      </c>
      <c r="V147" t="s">
        <v>79</v>
      </c>
      <c r="W147" t="s">
        <v>2511</v>
      </c>
      <c r="Y147" t="s">
        <v>2513</v>
      </c>
      <c r="Z147" t="s">
        <v>4223</v>
      </c>
    </row>
    <row r="148" spans="1:26" x14ac:dyDescent="0.25">
      <c r="A148" t="s">
        <v>4224</v>
      </c>
      <c r="B148" t="s">
        <v>4225</v>
      </c>
      <c r="C148" t="s">
        <v>4226</v>
      </c>
      <c r="D148" t="s">
        <v>4227</v>
      </c>
      <c r="E148">
        <v>2013</v>
      </c>
      <c r="F148" t="s">
        <v>4228</v>
      </c>
      <c r="G148">
        <v>1</v>
      </c>
      <c r="J148">
        <v>681</v>
      </c>
      <c r="K148">
        <v>725</v>
      </c>
      <c r="L148">
        <v>44</v>
      </c>
      <c r="M148">
        <v>1</v>
      </c>
      <c r="O148" t="s">
        <v>4229</v>
      </c>
      <c r="P148" t="s">
        <v>4230</v>
      </c>
      <c r="Q148" t="s">
        <v>4231</v>
      </c>
      <c r="R148" t="s">
        <v>4232</v>
      </c>
      <c r="S148" t="s">
        <v>4233</v>
      </c>
      <c r="T148" t="s">
        <v>4234</v>
      </c>
      <c r="U148" t="s">
        <v>78</v>
      </c>
      <c r="V148" t="s">
        <v>3226</v>
      </c>
      <c r="W148" t="s">
        <v>2511</v>
      </c>
      <c r="Y148" t="s">
        <v>2513</v>
      </c>
      <c r="Z148" t="s">
        <v>4235</v>
      </c>
    </row>
    <row r="149" spans="1:26" x14ac:dyDescent="0.25">
      <c r="A149" t="s">
        <v>4236</v>
      </c>
      <c r="B149" t="s">
        <v>4237</v>
      </c>
      <c r="C149" t="s">
        <v>4238</v>
      </c>
      <c r="D149" t="s">
        <v>4239</v>
      </c>
      <c r="E149">
        <v>2011</v>
      </c>
      <c r="F149" t="s">
        <v>4240</v>
      </c>
      <c r="G149">
        <v>98</v>
      </c>
      <c r="H149">
        <v>1</v>
      </c>
      <c r="J149">
        <v>7</v>
      </c>
      <c r="K149">
        <v>13</v>
      </c>
      <c r="L149">
        <v>6</v>
      </c>
      <c r="M149">
        <v>50</v>
      </c>
      <c r="N149" t="s">
        <v>4241</v>
      </c>
      <c r="O149" t="s">
        <v>4242</v>
      </c>
      <c r="P149" t="s">
        <v>4243</v>
      </c>
      <c r="Q149" t="s">
        <v>4244</v>
      </c>
      <c r="R149" t="s">
        <v>4245</v>
      </c>
      <c r="S149" t="s">
        <v>4246</v>
      </c>
      <c r="T149" t="s">
        <v>4247</v>
      </c>
      <c r="U149" t="s">
        <v>78</v>
      </c>
      <c r="V149" t="s">
        <v>79</v>
      </c>
      <c r="W149" t="s">
        <v>2511</v>
      </c>
      <c r="Y149" t="s">
        <v>2513</v>
      </c>
      <c r="Z149" t="s">
        <v>4248</v>
      </c>
    </row>
    <row r="150" spans="1:26" x14ac:dyDescent="0.25">
      <c r="A150" t="s">
        <v>4249</v>
      </c>
      <c r="B150" t="s">
        <v>4250</v>
      </c>
      <c r="C150" t="s">
        <v>4251</v>
      </c>
      <c r="D150" t="s">
        <v>1445</v>
      </c>
      <c r="E150">
        <v>2009</v>
      </c>
      <c r="F150" t="s">
        <v>1004</v>
      </c>
      <c r="G150">
        <v>151</v>
      </c>
      <c r="H150" s="2">
        <v>44989</v>
      </c>
      <c r="J150">
        <v>351</v>
      </c>
      <c r="K150">
        <v>356</v>
      </c>
      <c r="L150">
        <v>5</v>
      </c>
      <c r="M150">
        <v>40</v>
      </c>
      <c r="N150" t="s">
        <v>1454</v>
      </c>
      <c r="O150" t="s">
        <v>4252</v>
      </c>
      <c r="P150" t="s">
        <v>4253</v>
      </c>
      <c r="Q150" t="s">
        <v>4254</v>
      </c>
      <c r="R150" t="s">
        <v>4255</v>
      </c>
      <c r="S150" t="s">
        <v>4256</v>
      </c>
      <c r="T150" t="s">
        <v>4257</v>
      </c>
      <c r="U150" t="s">
        <v>78</v>
      </c>
      <c r="V150" t="s">
        <v>79</v>
      </c>
      <c r="W150" t="s">
        <v>2511</v>
      </c>
      <c r="Y150" t="s">
        <v>2513</v>
      </c>
      <c r="Z150" t="s">
        <v>4258</v>
      </c>
    </row>
    <row r="151" spans="1:26" x14ac:dyDescent="0.25">
      <c r="A151" t="s">
        <v>4259</v>
      </c>
      <c r="B151" t="s">
        <v>4260</v>
      </c>
      <c r="C151" t="s">
        <v>4261</v>
      </c>
      <c r="D151" t="s">
        <v>4262</v>
      </c>
      <c r="E151">
        <v>2011</v>
      </c>
      <c r="F151" t="s">
        <v>3314</v>
      </c>
      <c r="G151">
        <v>6</v>
      </c>
      <c r="H151">
        <v>2</v>
      </c>
      <c r="J151">
        <v>1576</v>
      </c>
      <c r="K151">
        <v>1598</v>
      </c>
      <c r="L151">
        <v>22</v>
      </c>
      <c r="M151">
        <v>174</v>
      </c>
      <c r="O151" t="s">
        <v>4263</v>
      </c>
      <c r="P151" t="s">
        <v>4264</v>
      </c>
      <c r="Q151" t="s">
        <v>4265</v>
      </c>
      <c r="R151" t="s">
        <v>4266</v>
      </c>
      <c r="S151" t="s">
        <v>4267</v>
      </c>
      <c r="T151" t="s">
        <v>4268</v>
      </c>
      <c r="U151" t="s">
        <v>78</v>
      </c>
      <c r="V151" t="s">
        <v>79</v>
      </c>
      <c r="W151" t="s">
        <v>2511</v>
      </c>
      <c r="Y151" t="s">
        <v>2513</v>
      </c>
      <c r="Z151" t="s">
        <v>4269</v>
      </c>
    </row>
    <row r="152" spans="1:26" x14ac:dyDescent="0.25">
      <c r="A152" t="s">
        <v>4270</v>
      </c>
      <c r="B152" t="s">
        <v>4271</v>
      </c>
      <c r="C152" t="s">
        <v>4272</v>
      </c>
      <c r="D152" t="s">
        <v>4273</v>
      </c>
      <c r="E152">
        <v>2014</v>
      </c>
      <c r="F152" t="s">
        <v>3983</v>
      </c>
      <c r="G152">
        <v>62</v>
      </c>
      <c r="H152">
        <v>24</v>
      </c>
      <c r="J152">
        <v>5420</v>
      </c>
      <c r="K152">
        <v>5428</v>
      </c>
      <c r="L152">
        <v>8</v>
      </c>
      <c r="M152">
        <v>38</v>
      </c>
      <c r="N152" t="s">
        <v>4274</v>
      </c>
      <c r="O152" t="s">
        <v>4275</v>
      </c>
      <c r="P152" t="s">
        <v>4276</v>
      </c>
      <c r="Q152" t="s">
        <v>4277</v>
      </c>
      <c r="R152" t="s">
        <v>4278</v>
      </c>
      <c r="S152" t="s">
        <v>4279</v>
      </c>
      <c r="T152" t="s">
        <v>4280</v>
      </c>
      <c r="U152" t="s">
        <v>78</v>
      </c>
      <c r="V152" t="s">
        <v>79</v>
      </c>
      <c r="W152" t="s">
        <v>2511</v>
      </c>
      <c r="X152" t="s">
        <v>2512</v>
      </c>
      <c r="Y152" t="s">
        <v>2513</v>
      </c>
      <c r="Z152" t="s">
        <v>4281</v>
      </c>
    </row>
    <row r="153" spans="1:26" x14ac:dyDescent="0.25">
      <c r="A153" t="s">
        <v>4282</v>
      </c>
      <c r="B153" t="s">
        <v>4283</v>
      </c>
      <c r="C153" t="s">
        <v>4284</v>
      </c>
      <c r="D153" t="s">
        <v>4285</v>
      </c>
      <c r="E153">
        <v>2011</v>
      </c>
      <c r="F153" t="s">
        <v>4215</v>
      </c>
      <c r="G153">
        <v>31</v>
      </c>
      <c r="H153">
        <v>11</v>
      </c>
      <c r="J153">
        <v>3078</v>
      </c>
      <c r="K153">
        <v>3082</v>
      </c>
      <c r="L153">
        <v>4</v>
      </c>
      <c r="M153">
        <v>0</v>
      </c>
      <c r="N153" t="s">
        <v>4286</v>
      </c>
      <c r="O153" t="s">
        <v>4287</v>
      </c>
      <c r="P153" t="s">
        <v>4288</v>
      </c>
      <c r="Q153" t="s">
        <v>4289</v>
      </c>
      <c r="R153" t="s">
        <v>4290</v>
      </c>
      <c r="S153" t="s">
        <v>4291</v>
      </c>
      <c r="T153" t="s">
        <v>4292</v>
      </c>
      <c r="U153" t="s">
        <v>2605</v>
      </c>
      <c r="V153" t="s">
        <v>79</v>
      </c>
      <c r="W153" t="s">
        <v>2511</v>
      </c>
      <c r="Y153" t="s">
        <v>2513</v>
      </c>
      <c r="Z153" t="s">
        <v>4293</v>
      </c>
    </row>
    <row r="154" spans="1:26" x14ac:dyDescent="0.25">
      <c r="A154" t="s">
        <v>4294</v>
      </c>
      <c r="B154" t="s">
        <v>4295</v>
      </c>
      <c r="C154" t="s">
        <v>4296</v>
      </c>
      <c r="D154" t="s">
        <v>4297</v>
      </c>
      <c r="E154">
        <v>2015</v>
      </c>
      <c r="F154" t="s">
        <v>2833</v>
      </c>
      <c r="G154">
        <v>187</v>
      </c>
      <c r="J154">
        <v>354</v>
      </c>
      <c r="K154">
        <v>361</v>
      </c>
      <c r="L154">
        <v>7</v>
      </c>
      <c r="M154">
        <v>99</v>
      </c>
      <c r="N154" t="s">
        <v>4298</v>
      </c>
      <c r="O154" t="s">
        <v>4299</v>
      </c>
      <c r="P154" t="s">
        <v>4300</v>
      </c>
      <c r="Q154" t="s">
        <v>4301</v>
      </c>
      <c r="R154" t="s">
        <v>4302</v>
      </c>
      <c r="S154" t="s">
        <v>4303</v>
      </c>
      <c r="T154" t="s">
        <v>4304</v>
      </c>
      <c r="U154" t="s">
        <v>78</v>
      </c>
      <c r="V154" t="s">
        <v>79</v>
      </c>
      <c r="W154" t="s">
        <v>2511</v>
      </c>
      <c r="Y154" t="s">
        <v>2513</v>
      </c>
      <c r="Z154" t="s">
        <v>4305</v>
      </c>
    </row>
    <row r="155" spans="1:26" x14ac:dyDescent="0.25">
      <c r="A155" t="s">
        <v>4306</v>
      </c>
      <c r="B155" t="s">
        <v>4307</v>
      </c>
      <c r="C155" t="s">
        <v>4308</v>
      </c>
      <c r="D155" t="s">
        <v>4309</v>
      </c>
      <c r="E155">
        <v>2012</v>
      </c>
      <c r="F155" t="s">
        <v>4310</v>
      </c>
      <c r="G155">
        <v>96</v>
      </c>
      <c r="H155" t="s">
        <v>4311</v>
      </c>
      <c r="J155">
        <v>160</v>
      </c>
      <c r="K155">
        <v>166</v>
      </c>
      <c r="L155">
        <v>6</v>
      </c>
      <c r="M155">
        <v>6</v>
      </c>
      <c r="O155" t="s">
        <v>4312</v>
      </c>
      <c r="P155" t="s">
        <v>4313</v>
      </c>
      <c r="Q155" t="s">
        <v>4314</v>
      </c>
      <c r="R155" t="s">
        <v>2359</v>
      </c>
      <c r="S155" t="s">
        <v>4315</v>
      </c>
      <c r="T155" t="s">
        <v>4316</v>
      </c>
      <c r="U155" t="s">
        <v>78</v>
      </c>
      <c r="V155" t="s">
        <v>79</v>
      </c>
      <c r="W155" t="s">
        <v>2511</v>
      </c>
      <c r="Y155" t="s">
        <v>2513</v>
      </c>
      <c r="Z155" t="s">
        <v>4317</v>
      </c>
    </row>
    <row r="156" spans="1:26" x14ac:dyDescent="0.25">
      <c r="A156" t="s">
        <v>4318</v>
      </c>
      <c r="B156" t="s">
        <v>4319</v>
      </c>
      <c r="C156" t="s">
        <v>4320</v>
      </c>
      <c r="D156" t="s">
        <v>4321</v>
      </c>
      <c r="E156">
        <v>2015</v>
      </c>
      <c r="F156" t="s">
        <v>4322</v>
      </c>
      <c r="G156">
        <v>35</v>
      </c>
      <c r="H156">
        <v>3</v>
      </c>
      <c r="J156">
        <v>43</v>
      </c>
      <c r="K156">
        <v>48</v>
      </c>
      <c r="L156">
        <v>5</v>
      </c>
      <c r="M156">
        <v>0</v>
      </c>
      <c r="N156" t="s">
        <v>4323</v>
      </c>
      <c r="O156" t="s">
        <v>4324</v>
      </c>
      <c r="P156" t="s">
        <v>4325</v>
      </c>
      <c r="Q156" t="s">
        <v>4326</v>
      </c>
      <c r="R156" t="s">
        <v>4327</v>
      </c>
      <c r="S156" t="s">
        <v>4328</v>
      </c>
      <c r="T156" t="s">
        <v>4329</v>
      </c>
      <c r="U156" t="s">
        <v>2605</v>
      </c>
      <c r="V156" t="s">
        <v>79</v>
      </c>
      <c r="W156" t="s">
        <v>2511</v>
      </c>
      <c r="Y156" t="s">
        <v>2513</v>
      </c>
      <c r="Z156" t="s">
        <v>4330</v>
      </c>
    </row>
    <row r="157" spans="1:26" x14ac:dyDescent="0.25">
      <c r="A157" t="s">
        <v>4331</v>
      </c>
      <c r="B157" t="s">
        <v>4332</v>
      </c>
      <c r="C157" t="s">
        <v>4333</v>
      </c>
      <c r="D157" t="s">
        <v>451</v>
      </c>
      <c r="E157">
        <v>2013</v>
      </c>
      <c r="F157" t="s">
        <v>465</v>
      </c>
      <c r="G157">
        <v>54</v>
      </c>
      <c r="H157">
        <v>6</v>
      </c>
      <c r="J157">
        <v>449</v>
      </c>
      <c r="K157">
        <v>457</v>
      </c>
      <c r="L157">
        <v>8</v>
      </c>
      <c r="M157">
        <v>7</v>
      </c>
      <c r="N157" t="s">
        <v>466</v>
      </c>
      <c r="O157" t="s">
        <v>4334</v>
      </c>
      <c r="P157" t="s">
        <v>3177</v>
      </c>
      <c r="Q157" t="s">
        <v>4335</v>
      </c>
      <c r="R157" t="s">
        <v>4336</v>
      </c>
      <c r="S157" t="s">
        <v>4337</v>
      </c>
      <c r="U157" t="s">
        <v>78</v>
      </c>
      <c r="V157" t="s">
        <v>79</v>
      </c>
      <c r="W157" t="s">
        <v>2511</v>
      </c>
      <c r="Y157" t="s">
        <v>2513</v>
      </c>
      <c r="Z157" t="s">
        <v>4338</v>
      </c>
    </row>
    <row r="158" spans="1:26" x14ac:dyDescent="0.25">
      <c r="A158" t="s">
        <v>4339</v>
      </c>
      <c r="B158" t="s">
        <v>4340</v>
      </c>
      <c r="C158" t="s">
        <v>4341</v>
      </c>
      <c r="D158" t="s">
        <v>4342</v>
      </c>
      <c r="E158">
        <v>2014</v>
      </c>
      <c r="F158" t="s">
        <v>3668</v>
      </c>
      <c r="G158">
        <v>83</v>
      </c>
      <c r="J158">
        <v>186</v>
      </c>
      <c r="K158">
        <v>192</v>
      </c>
      <c r="L158">
        <v>6</v>
      </c>
      <c r="M158">
        <v>32</v>
      </c>
      <c r="N158" t="s">
        <v>4343</v>
      </c>
      <c r="O158" t="s">
        <v>4344</v>
      </c>
      <c r="P158" t="s">
        <v>4345</v>
      </c>
      <c r="Q158" t="s">
        <v>4346</v>
      </c>
      <c r="R158" t="s">
        <v>4347</v>
      </c>
      <c r="S158" t="s">
        <v>4348</v>
      </c>
      <c r="U158" t="s">
        <v>78</v>
      </c>
      <c r="V158" t="s">
        <v>79</v>
      </c>
      <c r="W158" t="s">
        <v>2511</v>
      </c>
      <c r="Y158" t="s">
        <v>2513</v>
      </c>
      <c r="Z158" t="s">
        <v>4349</v>
      </c>
    </row>
    <row r="159" spans="1:26" x14ac:dyDescent="0.25">
      <c r="A159" t="s">
        <v>4350</v>
      </c>
      <c r="B159" t="s">
        <v>4351</v>
      </c>
      <c r="C159" t="s">
        <v>4352</v>
      </c>
      <c r="D159" t="s">
        <v>4353</v>
      </c>
      <c r="E159">
        <v>2010</v>
      </c>
      <c r="F159" t="s">
        <v>4354</v>
      </c>
      <c r="G159">
        <v>26</v>
      </c>
      <c r="H159">
        <v>3</v>
      </c>
      <c r="J159">
        <v>320</v>
      </c>
      <c r="K159">
        <v>331</v>
      </c>
      <c r="L159">
        <v>11</v>
      </c>
      <c r="M159">
        <v>6</v>
      </c>
      <c r="N159" t="s">
        <v>1937</v>
      </c>
      <c r="O159" t="s">
        <v>4355</v>
      </c>
      <c r="P159" t="s">
        <v>4356</v>
      </c>
      <c r="Q159" t="s">
        <v>4357</v>
      </c>
      <c r="R159" t="s">
        <v>4358</v>
      </c>
      <c r="S159" t="s">
        <v>4359</v>
      </c>
      <c r="T159" t="s">
        <v>4360</v>
      </c>
      <c r="U159" t="s">
        <v>78</v>
      </c>
      <c r="V159" t="s">
        <v>79</v>
      </c>
      <c r="W159" t="s">
        <v>2511</v>
      </c>
      <c r="X159" t="s">
        <v>2512</v>
      </c>
      <c r="Y159" t="s">
        <v>2513</v>
      </c>
      <c r="Z159" t="s">
        <v>4361</v>
      </c>
    </row>
    <row r="160" spans="1:26" x14ac:dyDescent="0.25">
      <c r="A160" t="s">
        <v>4362</v>
      </c>
      <c r="B160" t="s">
        <v>4363</v>
      </c>
      <c r="C160" t="s">
        <v>4364</v>
      </c>
      <c r="D160" t="s">
        <v>4365</v>
      </c>
      <c r="E160">
        <v>2012</v>
      </c>
      <c r="F160" t="s">
        <v>4366</v>
      </c>
      <c r="J160">
        <v>97</v>
      </c>
      <c r="K160">
        <v>106</v>
      </c>
      <c r="L160">
        <v>9</v>
      </c>
      <c r="M160">
        <v>0</v>
      </c>
      <c r="O160" t="s">
        <v>4367</v>
      </c>
      <c r="P160" t="s">
        <v>4368</v>
      </c>
      <c r="Q160" t="s">
        <v>4369</v>
      </c>
      <c r="R160" t="s">
        <v>4370</v>
      </c>
      <c r="S160" t="s">
        <v>4371</v>
      </c>
      <c r="T160" t="s">
        <v>4372</v>
      </c>
      <c r="U160" t="s">
        <v>78</v>
      </c>
      <c r="V160" t="s">
        <v>3226</v>
      </c>
      <c r="W160" t="s">
        <v>2511</v>
      </c>
      <c r="Y160" t="s">
        <v>2513</v>
      </c>
      <c r="Z160" t="s">
        <v>4373</v>
      </c>
    </row>
    <row r="161" spans="1:26" x14ac:dyDescent="0.25">
      <c r="A161" t="s">
        <v>4374</v>
      </c>
      <c r="B161" t="s">
        <v>4375</v>
      </c>
      <c r="C161" t="s">
        <v>4376</v>
      </c>
      <c r="D161" t="s">
        <v>4377</v>
      </c>
      <c r="E161">
        <v>2009</v>
      </c>
      <c r="F161" t="s">
        <v>4055</v>
      </c>
      <c r="G161">
        <v>60</v>
      </c>
      <c r="H161">
        <v>3</v>
      </c>
      <c r="J161">
        <v>347</v>
      </c>
      <c r="K161">
        <v>359</v>
      </c>
      <c r="L161">
        <v>12</v>
      </c>
      <c r="M161">
        <v>43</v>
      </c>
      <c r="N161" t="s">
        <v>4378</v>
      </c>
      <c r="O161" t="s">
        <v>4379</v>
      </c>
      <c r="P161" t="s">
        <v>4380</v>
      </c>
      <c r="Q161" t="s">
        <v>4381</v>
      </c>
      <c r="R161" t="s">
        <v>4382</v>
      </c>
      <c r="T161" t="s">
        <v>4383</v>
      </c>
      <c r="U161" t="s">
        <v>78</v>
      </c>
      <c r="V161" t="s">
        <v>79</v>
      </c>
      <c r="W161" t="s">
        <v>2511</v>
      </c>
      <c r="X161" t="s">
        <v>2512</v>
      </c>
      <c r="Y161" t="s">
        <v>2513</v>
      </c>
      <c r="Z161" t="s">
        <v>4384</v>
      </c>
    </row>
    <row r="162" spans="1:26" x14ac:dyDescent="0.25">
      <c r="A162" t="s">
        <v>4385</v>
      </c>
      <c r="B162" t="s">
        <v>4386</v>
      </c>
      <c r="C162" t="s">
        <v>4387</v>
      </c>
      <c r="D162" t="s">
        <v>4388</v>
      </c>
      <c r="E162">
        <v>2008</v>
      </c>
      <c r="F162" t="s">
        <v>4389</v>
      </c>
      <c r="J162">
        <v>1388</v>
      </c>
      <c r="K162">
        <v>1395</v>
      </c>
      <c r="L162">
        <v>7</v>
      </c>
      <c r="M162">
        <v>0</v>
      </c>
      <c r="N162" t="s">
        <v>4390</v>
      </c>
      <c r="O162" t="s">
        <v>4391</v>
      </c>
      <c r="P162" t="s">
        <v>4392</v>
      </c>
      <c r="Q162" t="s">
        <v>4393</v>
      </c>
      <c r="R162" t="s">
        <v>4394</v>
      </c>
      <c r="S162" t="s">
        <v>4395</v>
      </c>
      <c r="T162" t="s">
        <v>4396</v>
      </c>
      <c r="U162" t="s">
        <v>78</v>
      </c>
      <c r="V162" t="s">
        <v>3135</v>
      </c>
      <c r="W162" t="s">
        <v>2511</v>
      </c>
      <c r="Y162" t="s">
        <v>2513</v>
      </c>
      <c r="Z162" t="s">
        <v>4397</v>
      </c>
    </row>
    <row r="163" spans="1:26" x14ac:dyDescent="0.25">
      <c r="A163" t="s">
        <v>4398</v>
      </c>
      <c r="B163" t="s">
        <v>4399</v>
      </c>
      <c r="C163" t="s">
        <v>4400</v>
      </c>
      <c r="D163" t="s">
        <v>837</v>
      </c>
      <c r="E163">
        <v>2013</v>
      </c>
      <c r="F163" t="s">
        <v>3668</v>
      </c>
      <c r="G163">
        <v>72</v>
      </c>
      <c r="J163">
        <v>135</v>
      </c>
      <c r="K163">
        <v>142</v>
      </c>
      <c r="L163">
        <v>7</v>
      </c>
      <c r="M163">
        <v>25</v>
      </c>
      <c r="N163" t="s">
        <v>848</v>
      </c>
      <c r="O163" t="s">
        <v>4401</v>
      </c>
      <c r="P163" t="s">
        <v>4402</v>
      </c>
      <c r="Q163" t="s">
        <v>4403</v>
      </c>
      <c r="R163" t="s">
        <v>4404</v>
      </c>
      <c r="S163" t="s">
        <v>4405</v>
      </c>
      <c r="U163" t="s">
        <v>78</v>
      </c>
      <c r="V163" t="s">
        <v>79</v>
      </c>
      <c r="W163" t="s">
        <v>2511</v>
      </c>
      <c r="Y163" t="s">
        <v>2513</v>
      </c>
      <c r="Z163" t="s">
        <v>4406</v>
      </c>
    </row>
    <row r="164" spans="1:26" x14ac:dyDescent="0.25">
      <c r="A164" t="s">
        <v>4407</v>
      </c>
      <c r="B164" t="s">
        <v>4408</v>
      </c>
      <c r="C164" t="s">
        <v>4409</v>
      </c>
      <c r="D164" t="s">
        <v>1173</v>
      </c>
      <c r="E164">
        <v>2011</v>
      </c>
      <c r="F164" t="s">
        <v>2647</v>
      </c>
      <c r="G164">
        <v>31</v>
      </c>
      <c r="H164">
        <v>3</v>
      </c>
      <c r="J164">
        <v>411</v>
      </c>
      <c r="K164">
        <v>415</v>
      </c>
      <c r="L164">
        <v>4</v>
      </c>
      <c r="M164">
        <v>34</v>
      </c>
      <c r="N164" t="s">
        <v>1184</v>
      </c>
      <c r="O164" t="s">
        <v>4410</v>
      </c>
      <c r="P164" t="s">
        <v>4411</v>
      </c>
      <c r="Q164" t="s">
        <v>4412</v>
      </c>
      <c r="R164" t="s">
        <v>4413</v>
      </c>
      <c r="T164" t="s">
        <v>4414</v>
      </c>
      <c r="U164" t="s">
        <v>78</v>
      </c>
      <c r="V164" t="s">
        <v>79</v>
      </c>
      <c r="W164" t="s">
        <v>2511</v>
      </c>
      <c r="Y164" t="s">
        <v>2513</v>
      </c>
      <c r="Z164" t="s">
        <v>4415</v>
      </c>
    </row>
    <row r="165" spans="1:26" x14ac:dyDescent="0.25">
      <c r="A165" t="s">
        <v>4416</v>
      </c>
      <c r="B165" t="s">
        <v>4417</v>
      </c>
      <c r="C165" t="s">
        <v>4418</v>
      </c>
      <c r="D165" t="s">
        <v>4419</v>
      </c>
      <c r="E165">
        <v>2010</v>
      </c>
      <c r="F165" t="s">
        <v>4420</v>
      </c>
      <c r="G165">
        <v>44</v>
      </c>
      <c r="H165">
        <v>10</v>
      </c>
      <c r="J165">
        <v>3039</v>
      </c>
      <c r="K165">
        <v>3054</v>
      </c>
      <c r="L165">
        <v>15</v>
      </c>
      <c r="M165">
        <v>24</v>
      </c>
      <c r="N165" t="s">
        <v>4421</v>
      </c>
      <c r="O165" t="s">
        <v>4422</v>
      </c>
      <c r="P165" t="s">
        <v>4423</v>
      </c>
      <c r="Q165" t="s">
        <v>4424</v>
      </c>
      <c r="R165" t="s">
        <v>4425</v>
      </c>
      <c r="S165" t="s">
        <v>4426</v>
      </c>
      <c r="T165" t="s">
        <v>4427</v>
      </c>
      <c r="U165" t="s">
        <v>78</v>
      </c>
      <c r="V165" t="s">
        <v>79</v>
      </c>
      <c r="W165" t="s">
        <v>2511</v>
      </c>
      <c r="Y165" t="s">
        <v>2513</v>
      </c>
      <c r="Z165" t="s">
        <v>4428</v>
      </c>
    </row>
    <row r="166" spans="1:26" x14ac:dyDescent="0.25">
      <c r="A166" t="s">
        <v>4429</v>
      </c>
      <c r="B166" t="s">
        <v>4430</v>
      </c>
      <c r="C166" t="s">
        <v>4431</v>
      </c>
      <c r="D166" t="s">
        <v>4432</v>
      </c>
      <c r="E166">
        <v>2011</v>
      </c>
      <c r="F166" t="s">
        <v>3034</v>
      </c>
      <c r="G166">
        <v>86</v>
      </c>
      <c r="H166">
        <v>2</v>
      </c>
      <c r="J166">
        <v>982</v>
      </c>
      <c r="K166">
        <v>987</v>
      </c>
      <c r="L166">
        <v>5</v>
      </c>
      <c r="M166">
        <v>42</v>
      </c>
      <c r="N166" t="s">
        <v>4433</v>
      </c>
      <c r="O166" t="s">
        <v>4434</v>
      </c>
      <c r="P166" t="s">
        <v>4435</v>
      </c>
      <c r="Q166" t="s">
        <v>4436</v>
      </c>
      <c r="R166" t="s">
        <v>4437</v>
      </c>
      <c r="S166" t="s">
        <v>4438</v>
      </c>
      <c r="T166" t="s">
        <v>4439</v>
      </c>
      <c r="U166" t="s">
        <v>78</v>
      </c>
      <c r="V166" t="s">
        <v>79</v>
      </c>
      <c r="W166" t="s">
        <v>2511</v>
      </c>
      <c r="Y166" t="s">
        <v>2513</v>
      </c>
      <c r="Z166" t="s">
        <v>4440</v>
      </c>
    </row>
    <row r="167" spans="1:26" x14ac:dyDescent="0.25">
      <c r="A167" t="s">
        <v>4441</v>
      </c>
      <c r="B167" t="s">
        <v>4442</v>
      </c>
      <c r="C167" t="s">
        <v>4443</v>
      </c>
      <c r="D167" t="s">
        <v>4444</v>
      </c>
      <c r="E167">
        <v>2010</v>
      </c>
      <c r="F167" t="s">
        <v>3314</v>
      </c>
      <c r="G167">
        <v>5</v>
      </c>
      <c r="H167">
        <v>2</v>
      </c>
      <c r="J167">
        <v>1281</v>
      </c>
      <c r="K167">
        <v>1291</v>
      </c>
      <c r="L167">
        <v>10</v>
      </c>
      <c r="M167">
        <v>52</v>
      </c>
      <c r="O167" t="s">
        <v>4445</v>
      </c>
      <c r="P167" t="s">
        <v>4446</v>
      </c>
      <c r="Q167" t="s">
        <v>4447</v>
      </c>
      <c r="R167" t="s">
        <v>4448</v>
      </c>
      <c r="S167" t="s">
        <v>4449</v>
      </c>
      <c r="T167" t="s">
        <v>4450</v>
      </c>
      <c r="U167" t="s">
        <v>78</v>
      </c>
      <c r="V167" t="s">
        <v>79</v>
      </c>
      <c r="W167" t="s">
        <v>2511</v>
      </c>
      <c r="Y167" t="s">
        <v>2513</v>
      </c>
      <c r="Z167" t="s">
        <v>4451</v>
      </c>
    </row>
    <row r="168" spans="1:26" x14ac:dyDescent="0.25">
      <c r="A168" t="s">
        <v>4452</v>
      </c>
      <c r="B168" t="s">
        <v>4453</v>
      </c>
      <c r="C168" t="s">
        <v>4454</v>
      </c>
      <c r="D168" t="s">
        <v>4455</v>
      </c>
      <c r="E168">
        <v>2010</v>
      </c>
      <c r="F168" t="s">
        <v>4456</v>
      </c>
      <c r="G168">
        <v>44</v>
      </c>
      <c r="H168">
        <v>9</v>
      </c>
      <c r="J168">
        <v>3339</v>
      </c>
      <c r="K168">
        <v>3344</v>
      </c>
      <c r="L168">
        <v>5</v>
      </c>
      <c r="M168">
        <v>30</v>
      </c>
      <c r="N168" t="s">
        <v>4457</v>
      </c>
      <c r="O168" t="s">
        <v>4458</v>
      </c>
      <c r="P168" t="s">
        <v>4459</v>
      </c>
      <c r="Q168" t="s">
        <v>4460</v>
      </c>
      <c r="R168" t="s">
        <v>4461</v>
      </c>
      <c r="T168" t="s">
        <v>4462</v>
      </c>
      <c r="U168" t="s">
        <v>78</v>
      </c>
      <c r="V168" t="s">
        <v>79</v>
      </c>
      <c r="W168" t="s">
        <v>2511</v>
      </c>
      <c r="Y168" t="s">
        <v>2513</v>
      </c>
      <c r="Z168" t="s">
        <v>4463</v>
      </c>
    </row>
    <row r="169" spans="1:26" x14ac:dyDescent="0.25">
      <c r="A169" t="s">
        <v>4464</v>
      </c>
      <c r="B169" t="s">
        <v>4465</v>
      </c>
      <c r="C169" t="s">
        <v>4466</v>
      </c>
      <c r="D169" t="s">
        <v>4467</v>
      </c>
      <c r="E169">
        <v>2008</v>
      </c>
      <c r="F169" t="s">
        <v>4468</v>
      </c>
      <c r="G169">
        <v>36</v>
      </c>
      <c r="H169">
        <v>2</v>
      </c>
      <c r="J169">
        <v>152</v>
      </c>
      <c r="K169">
        <v>157</v>
      </c>
      <c r="L169">
        <v>5</v>
      </c>
      <c r="M169">
        <v>38</v>
      </c>
      <c r="N169" t="s">
        <v>4469</v>
      </c>
      <c r="O169" t="s">
        <v>4470</v>
      </c>
      <c r="P169" t="s">
        <v>4471</v>
      </c>
      <c r="Q169" t="s">
        <v>4472</v>
      </c>
      <c r="R169" t="s">
        <v>4473</v>
      </c>
      <c r="S169" t="s">
        <v>4474</v>
      </c>
      <c r="T169" t="s">
        <v>4475</v>
      </c>
      <c r="U169" t="s">
        <v>78</v>
      </c>
      <c r="V169" t="s">
        <v>79</v>
      </c>
      <c r="W169" t="s">
        <v>2511</v>
      </c>
      <c r="Y169" t="s">
        <v>2513</v>
      </c>
      <c r="Z169" t="s">
        <v>4476</v>
      </c>
    </row>
    <row r="170" spans="1:26" x14ac:dyDescent="0.25">
      <c r="A170" t="s">
        <v>4477</v>
      </c>
      <c r="B170" t="s">
        <v>4478</v>
      </c>
      <c r="C170" t="s">
        <v>4479</v>
      </c>
      <c r="D170" t="s">
        <v>4480</v>
      </c>
      <c r="E170">
        <v>2015</v>
      </c>
      <c r="F170" t="s">
        <v>2833</v>
      </c>
      <c r="G170">
        <v>182</v>
      </c>
      <c r="J170">
        <v>120</v>
      </c>
      <c r="K170">
        <v>127</v>
      </c>
      <c r="L170">
        <v>7</v>
      </c>
      <c r="M170">
        <v>290</v>
      </c>
      <c r="N170" t="s">
        <v>4481</v>
      </c>
      <c r="O170" t="s">
        <v>4482</v>
      </c>
      <c r="P170" t="s">
        <v>4483</v>
      </c>
      <c r="Q170" t="s">
        <v>4484</v>
      </c>
      <c r="R170" t="s">
        <v>4485</v>
      </c>
      <c r="S170" t="s">
        <v>4486</v>
      </c>
      <c r="T170" t="s">
        <v>4487</v>
      </c>
      <c r="U170" t="s">
        <v>78</v>
      </c>
      <c r="V170" t="s">
        <v>79</v>
      </c>
      <c r="W170" t="s">
        <v>2511</v>
      </c>
      <c r="Y170" t="s">
        <v>2513</v>
      </c>
      <c r="Z170" t="s">
        <v>4488</v>
      </c>
    </row>
    <row r="171" spans="1:26" x14ac:dyDescent="0.25">
      <c r="A171" t="s">
        <v>4489</v>
      </c>
      <c r="B171" t="s">
        <v>4490</v>
      </c>
      <c r="C171" t="s">
        <v>4491</v>
      </c>
      <c r="D171" t="s">
        <v>4492</v>
      </c>
      <c r="E171">
        <v>2011</v>
      </c>
      <c r="F171" t="s">
        <v>4493</v>
      </c>
      <c r="G171">
        <v>6</v>
      </c>
      <c r="H171">
        <v>10</v>
      </c>
      <c r="J171">
        <v>1253</v>
      </c>
      <c r="K171">
        <v>1261</v>
      </c>
      <c r="L171">
        <v>8</v>
      </c>
      <c r="M171">
        <v>47</v>
      </c>
      <c r="N171" t="s">
        <v>4494</v>
      </c>
      <c r="O171" t="s">
        <v>4495</v>
      </c>
      <c r="P171" t="s">
        <v>4496</v>
      </c>
      <c r="Q171" t="s">
        <v>4497</v>
      </c>
      <c r="R171" t="s">
        <v>4498</v>
      </c>
      <c r="S171" t="s">
        <v>4499</v>
      </c>
      <c r="T171" t="s">
        <v>4500</v>
      </c>
      <c r="U171" t="s">
        <v>78</v>
      </c>
      <c r="V171" t="s">
        <v>79</v>
      </c>
      <c r="W171" t="s">
        <v>2511</v>
      </c>
      <c r="Y171" t="s">
        <v>2513</v>
      </c>
      <c r="Z171" t="s">
        <v>4501</v>
      </c>
    </row>
    <row r="172" spans="1:26" x14ac:dyDescent="0.25">
      <c r="A172" t="s">
        <v>4502</v>
      </c>
      <c r="B172" t="s">
        <v>4503</v>
      </c>
      <c r="C172" t="s">
        <v>4504</v>
      </c>
      <c r="D172" t="s">
        <v>4505</v>
      </c>
      <c r="E172">
        <v>2014</v>
      </c>
      <c r="F172" t="s">
        <v>777</v>
      </c>
      <c r="G172">
        <v>68</v>
      </c>
      <c r="H172">
        <v>4</v>
      </c>
      <c r="J172">
        <v>419</v>
      </c>
      <c r="K172">
        <v>425</v>
      </c>
      <c r="L172">
        <v>6</v>
      </c>
      <c r="M172">
        <v>9</v>
      </c>
      <c r="N172" t="s">
        <v>4506</v>
      </c>
      <c r="O172" t="s">
        <v>4507</v>
      </c>
      <c r="P172" t="s">
        <v>4508</v>
      </c>
      <c r="Q172" t="s">
        <v>4509</v>
      </c>
      <c r="R172" t="s">
        <v>4510</v>
      </c>
      <c r="S172" t="s">
        <v>4511</v>
      </c>
      <c r="T172" t="s">
        <v>4512</v>
      </c>
      <c r="U172" t="s">
        <v>78</v>
      </c>
      <c r="V172" t="s">
        <v>3537</v>
      </c>
      <c r="W172" t="s">
        <v>2511</v>
      </c>
      <c r="Y172" t="s">
        <v>2513</v>
      </c>
      <c r="Z172" t="s">
        <v>4513</v>
      </c>
    </row>
    <row r="173" spans="1:26" x14ac:dyDescent="0.25">
      <c r="A173" t="s">
        <v>4514</v>
      </c>
      <c r="B173" t="s">
        <v>4515</v>
      </c>
      <c r="C173" t="s">
        <v>4516</v>
      </c>
      <c r="D173" t="s">
        <v>128</v>
      </c>
      <c r="E173">
        <v>2013</v>
      </c>
      <c r="F173" t="s">
        <v>2698</v>
      </c>
      <c r="G173">
        <v>56</v>
      </c>
      <c r="J173">
        <v>40</v>
      </c>
      <c r="K173">
        <v>48</v>
      </c>
      <c r="L173">
        <v>8</v>
      </c>
      <c r="M173">
        <v>164</v>
      </c>
      <c r="N173" t="s">
        <v>148</v>
      </c>
      <c r="O173" t="s">
        <v>4517</v>
      </c>
      <c r="P173" t="s">
        <v>4518</v>
      </c>
      <c r="Q173" t="s">
        <v>4519</v>
      </c>
      <c r="R173" t="s">
        <v>4520</v>
      </c>
      <c r="S173" t="s">
        <v>4521</v>
      </c>
      <c r="T173" t="s">
        <v>4522</v>
      </c>
      <c r="U173" t="s">
        <v>78</v>
      </c>
      <c r="V173" t="s">
        <v>79</v>
      </c>
      <c r="W173" t="s">
        <v>2511</v>
      </c>
      <c r="Y173" t="s">
        <v>2513</v>
      </c>
      <c r="Z173" t="s">
        <v>4523</v>
      </c>
    </row>
    <row r="174" spans="1:26" x14ac:dyDescent="0.25">
      <c r="A174" t="s">
        <v>4524</v>
      </c>
      <c r="B174" t="s">
        <v>4525</v>
      </c>
      <c r="C174" t="s">
        <v>4526</v>
      </c>
      <c r="D174" t="s">
        <v>4527</v>
      </c>
      <c r="E174">
        <v>2013</v>
      </c>
      <c r="F174" t="s">
        <v>2698</v>
      </c>
      <c r="G174">
        <v>57</v>
      </c>
      <c r="J174">
        <v>1</v>
      </c>
      <c r="K174">
        <v>13</v>
      </c>
      <c r="L174">
        <v>12</v>
      </c>
      <c r="M174">
        <v>23</v>
      </c>
      <c r="N174" t="s">
        <v>4528</v>
      </c>
      <c r="O174" t="s">
        <v>4529</v>
      </c>
      <c r="P174" t="s">
        <v>4530</v>
      </c>
      <c r="Q174" t="s">
        <v>4531</v>
      </c>
      <c r="R174" t="s">
        <v>4532</v>
      </c>
      <c r="S174" t="s">
        <v>4533</v>
      </c>
      <c r="T174" t="s">
        <v>4534</v>
      </c>
      <c r="U174" t="s">
        <v>78</v>
      </c>
      <c r="V174" t="s">
        <v>79</v>
      </c>
      <c r="W174" t="s">
        <v>2511</v>
      </c>
      <c r="Y174" t="s">
        <v>2513</v>
      </c>
      <c r="Z174" t="s">
        <v>4535</v>
      </c>
    </row>
    <row r="175" spans="1:26" x14ac:dyDescent="0.25">
      <c r="A175" t="s">
        <v>4536</v>
      </c>
      <c r="B175" t="s">
        <v>4537</v>
      </c>
      <c r="C175" t="s">
        <v>4538</v>
      </c>
      <c r="D175" t="s">
        <v>4539</v>
      </c>
      <c r="E175">
        <v>2015</v>
      </c>
      <c r="F175" t="s">
        <v>4540</v>
      </c>
      <c r="G175">
        <v>49</v>
      </c>
      <c r="H175">
        <v>2</v>
      </c>
      <c r="J175">
        <v>153</v>
      </c>
      <c r="K175">
        <v>163</v>
      </c>
      <c r="L175">
        <v>10</v>
      </c>
      <c r="M175">
        <v>3</v>
      </c>
      <c r="O175" t="s">
        <v>4541</v>
      </c>
      <c r="P175" t="s">
        <v>4542</v>
      </c>
      <c r="Q175" t="s">
        <v>4543</v>
      </c>
      <c r="R175" t="s">
        <v>4544</v>
      </c>
      <c r="S175" t="s">
        <v>4545</v>
      </c>
      <c r="T175" t="s">
        <v>4546</v>
      </c>
      <c r="U175" t="s">
        <v>78</v>
      </c>
      <c r="V175" t="s">
        <v>79</v>
      </c>
      <c r="W175" t="s">
        <v>2511</v>
      </c>
      <c r="Y175" t="s">
        <v>2513</v>
      </c>
      <c r="Z175" t="s">
        <v>4547</v>
      </c>
    </row>
    <row r="176" spans="1:26" x14ac:dyDescent="0.25">
      <c r="A176" t="s">
        <v>4224</v>
      </c>
      <c r="B176" t="s">
        <v>4548</v>
      </c>
      <c r="C176" t="s">
        <v>4226</v>
      </c>
      <c r="D176" t="s">
        <v>4549</v>
      </c>
      <c r="E176">
        <v>2011</v>
      </c>
      <c r="F176" t="s">
        <v>4550</v>
      </c>
      <c r="G176">
        <v>2</v>
      </c>
      <c r="J176">
        <v>914</v>
      </c>
      <c r="K176">
        <v>941</v>
      </c>
      <c r="L176">
        <v>27</v>
      </c>
      <c r="M176">
        <v>1</v>
      </c>
      <c r="O176" t="s">
        <v>4551</v>
      </c>
      <c r="P176" t="s">
        <v>4147</v>
      </c>
      <c r="Q176" t="s">
        <v>4552</v>
      </c>
      <c r="R176" t="s">
        <v>4553</v>
      </c>
      <c r="S176" t="s">
        <v>4554</v>
      </c>
      <c r="T176" t="s">
        <v>4555</v>
      </c>
      <c r="U176" t="s">
        <v>78</v>
      </c>
      <c r="V176" t="s">
        <v>3226</v>
      </c>
      <c r="W176" t="s">
        <v>2511</v>
      </c>
      <c r="Y176" t="s">
        <v>2513</v>
      </c>
      <c r="Z176" t="s">
        <v>4556</v>
      </c>
    </row>
    <row r="177" spans="1:26" x14ac:dyDescent="0.25">
      <c r="A177" t="s">
        <v>4557</v>
      </c>
      <c r="B177" t="s">
        <v>4558</v>
      </c>
      <c r="C177" t="s">
        <v>4559</v>
      </c>
      <c r="D177" t="s">
        <v>2230</v>
      </c>
      <c r="E177">
        <v>2014</v>
      </c>
      <c r="F177" t="s">
        <v>4560</v>
      </c>
      <c r="G177">
        <v>190</v>
      </c>
      <c r="J177">
        <v>80</v>
      </c>
      <c r="K177">
        <v>86</v>
      </c>
      <c r="L177">
        <v>6</v>
      </c>
      <c r="M177">
        <v>62</v>
      </c>
      <c r="N177" t="s">
        <v>2249</v>
      </c>
      <c r="O177" t="s">
        <v>4561</v>
      </c>
      <c r="P177" t="s">
        <v>4562</v>
      </c>
      <c r="Q177" t="s">
        <v>4563</v>
      </c>
      <c r="R177" t="s">
        <v>4564</v>
      </c>
      <c r="S177" t="s">
        <v>4565</v>
      </c>
      <c r="T177" t="s">
        <v>4566</v>
      </c>
      <c r="U177" t="s">
        <v>78</v>
      </c>
      <c r="V177" t="s">
        <v>79</v>
      </c>
      <c r="W177" t="s">
        <v>2511</v>
      </c>
      <c r="X177" t="s">
        <v>2512</v>
      </c>
      <c r="Y177" t="s">
        <v>2513</v>
      </c>
      <c r="Z177" t="s">
        <v>4567</v>
      </c>
    </row>
    <row r="178" spans="1:26" x14ac:dyDescent="0.25">
      <c r="A178" t="s">
        <v>4568</v>
      </c>
      <c r="B178" t="s">
        <v>4569</v>
      </c>
      <c r="C178" t="s">
        <v>4570</v>
      </c>
      <c r="D178" t="s">
        <v>1779</v>
      </c>
      <c r="E178">
        <v>2009</v>
      </c>
      <c r="F178" t="s">
        <v>2833</v>
      </c>
      <c r="G178">
        <v>100</v>
      </c>
      <c r="H178">
        <v>12</v>
      </c>
      <c r="J178">
        <v>3140</v>
      </c>
      <c r="K178">
        <v>3142</v>
      </c>
      <c r="L178">
        <v>2</v>
      </c>
      <c r="M178">
        <v>250</v>
      </c>
      <c r="N178" t="s">
        <v>1797</v>
      </c>
      <c r="O178" t="s">
        <v>4571</v>
      </c>
      <c r="P178" t="s">
        <v>4572</v>
      </c>
      <c r="Q178" t="s">
        <v>4573</v>
      </c>
      <c r="R178" t="s">
        <v>4574</v>
      </c>
      <c r="S178" t="s">
        <v>4575</v>
      </c>
      <c r="T178" t="s">
        <v>4576</v>
      </c>
      <c r="U178" t="s">
        <v>78</v>
      </c>
      <c r="V178" t="s">
        <v>79</v>
      </c>
      <c r="W178" t="s">
        <v>2511</v>
      </c>
      <c r="X178" t="s">
        <v>2512</v>
      </c>
      <c r="Y178" t="s">
        <v>2513</v>
      </c>
      <c r="Z178" t="s">
        <v>4577</v>
      </c>
    </row>
    <row r="179" spans="1:26" x14ac:dyDescent="0.25">
      <c r="A179" t="s">
        <v>4578</v>
      </c>
      <c r="B179" t="s">
        <v>4579</v>
      </c>
      <c r="C179" t="s">
        <v>4580</v>
      </c>
      <c r="D179" t="s">
        <v>4581</v>
      </c>
      <c r="E179">
        <v>2013</v>
      </c>
      <c r="F179" t="s">
        <v>3140</v>
      </c>
      <c r="G179">
        <v>200</v>
      </c>
      <c r="H179">
        <v>1</v>
      </c>
      <c r="J179">
        <v>122</v>
      </c>
      <c r="K179">
        <v>133</v>
      </c>
      <c r="L179">
        <v>11</v>
      </c>
      <c r="M179">
        <v>71</v>
      </c>
      <c r="N179" t="s">
        <v>4582</v>
      </c>
      <c r="O179" t="s">
        <v>4583</v>
      </c>
      <c r="P179" t="s">
        <v>4584</v>
      </c>
      <c r="Q179" t="s">
        <v>4585</v>
      </c>
      <c r="R179" t="s">
        <v>4586</v>
      </c>
      <c r="S179" t="s">
        <v>4587</v>
      </c>
      <c r="T179" t="s">
        <v>4588</v>
      </c>
      <c r="U179" t="s">
        <v>78</v>
      </c>
      <c r="V179" t="s">
        <v>79</v>
      </c>
      <c r="W179" t="s">
        <v>2511</v>
      </c>
      <c r="Y179" t="s">
        <v>2513</v>
      </c>
      <c r="Z179" t="s">
        <v>4589</v>
      </c>
    </row>
    <row r="180" spans="1:26" x14ac:dyDescent="0.25">
      <c r="A180" t="s">
        <v>4590</v>
      </c>
      <c r="B180" t="s">
        <v>4591</v>
      </c>
      <c r="C180" t="s">
        <v>4592</v>
      </c>
      <c r="D180" t="s">
        <v>977</v>
      </c>
      <c r="E180">
        <v>2013</v>
      </c>
      <c r="F180" t="s">
        <v>287</v>
      </c>
      <c r="G180">
        <v>112</v>
      </c>
      <c r="H180" s="2">
        <v>44929</v>
      </c>
      <c r="J180">
        <v>7</v>
      </c>
      <c r="K180">
        <v>21</v>
      </c>
      <c r="L180">
        <v>14</v>
      </c>
      <c r="M180">
        <v>59</v>
      </c>
      <c r="N180" t="s">
        <v>989</v>
      </c>
      <c r="O180" t="s">
        <v>4593</v>
      </c>
      <c r="P180" t="s">
        <v>4594</v>
      </c>
      <c r="Q180" t="s">
        <v>4595</v>
      </c>
      <c r="R180" t="s">
        <v>4596</v>
      </c>
      <c r="S180" t="s">
        <v>4597</v>
      </c>
      <c r="T180" t="s">
        <v>4598</v>
      </c>
      <c r="U180" t="s">
        <v>78</v>
      </c>
      <c r="V180" t="s">
        <v>79</v>
      </c>
      <c r="W180" t="s">
        <v>2511</v>
      </c>
      <c r="Y180" t="s">
        <v>2513</v>
      </c>
      <c r="Z180" t="s">
        <v>4599</v>
      </c>
    </row>
    <row r="181" spans="1:26" x14ac:dyDescent="0.25">
      <c r="A181" t="s">
        <v>4600</v>
      </c>
      <c r="B181" t="s">
        <v>4601</v>
      </c>
      <c r="C181" t="s">
        <v>4602</v>
      </c>
      <c r="D181" t="s">
        <v>4603</v>
      </c>
      <c r="E181">
        <v>2012</v>
      </c>
      <c r="F181" t="s">
        <v>4604</v>
      </c>
      <c r="G181">
        <v>9</v>
      </c>
      <c r="H181">
        <v>1</v>
      </c>
      <c r="J181">
        <v>97</v>
      </c>
      <c r="K181">
        <v>107</v>
      </c>
      <c r="L181">
        <v>10</v>
      </c>
      <c r="M181">
        <v>45</v>
      </c>
      <c r="N181" t="s">
        <v>4605</v>
      </c>
      <c r="O181" t="s">
        <v>4606</v>
      </c>
      <c r="P181" t="s">
        <v>4607</v>
      </c>
      <c r="Q181" t="s">
        <v>4608</v>
      </c>
      <c r="R181" t="s">
        <v>4609</v>
      </c>
      <c r="S181" t="s">
        <v>4610</v>
      </c>
      <c r="T181" t="s">
        <v>4611</v>
      </c>
      <c r="U181" t="s">
        <v>78</v>
      </c>
      <c r="V181" t="s">
        <v>79</v>
      </c>
      <c r="W181" t="s">
        <v>2511</v>
      </c>
      <c r="Y181" t="s">
        <v>2513</v>
      </c>
      <c r="Z181" t="s">
        <v>4612</v>
      </c>
    </row>
    <row r="182" spans="1:26" x14ac:dyDescent="0.25">
      <c r="A182" t="s">
        <v>4613</v>
      </c>
      <c r="B182" t="s">
        <v>4614</v>
      </c>
      <c r="C182" t="s">
        <v>4615</v>
      </c>
      <c r="D182" t="s">
        <v>4616</v>
      </c>
      <c r="E182">
        <v>2008</v>
      </c>
      <c r="F182" t="s">
        <v>3475</v>
      </c>
      <c r="G182">
        <v>72</v>
      </c>
      <c r="H182">
        <v>1</v>
      </c>
      <c r="J182">
        <v>268</v>
      </c>
      <c r="K182">
        <v>276</v>
      </c>
      <c r="L182">
        <v>8</v>
      </c>
      <c r="M182">
        <v>66</v>
      </c>
      <c r="N182" t="s">
        <v>4617</v>
      </c>
      <c r="O182" t="s">
        <v>4618</v>
      </c>
      <c r="P182" t="s">
        <v>4619</v>
      </c>
      <c r="Q182" t="s">
        <v>4620</v>
      </c>
      <c r="R182" t="s">
        <v>4621</v>
      </c>
      <c r="T182" t="s">
        <v>4622</v>
      </c>
      <c r="U182" t="s">
        <v>78</v>
      </c>
      <c r="V182" t="s">
        <v>79</v>
      </c>
      <c r="W182" t="s">
        <v>2511</v>
      </c>
      <c r="Y182" t="s">
        <v>2513</v>
      </c>
      <c r="Z182" t="s">
        <v>4623</v>
      </c>
    </row>
    <row r="183" spans="1:26" x14ac:dyDescent="0.25">
      <c r="A183" t="s">
        <v>4624</v>
      </c>
      <c r="B183" t="s">
        <v>4625</v>
      </c>
      <c r="C183" t="s">
        <v>4626</v>
      </c>
      <c r="D183" t="s">
        <v>4627</v>
      </c>
      <c r="E183">
        <v>2014</v>
      </c>
      <c r="F183" t="s">
        <v>287</v>
      </c>
      <c r="G183">
        <v>121</v>
      </c>
      <c r="H183">
        <v>2</v>
      </c>
      <c r="J183">
        <v>409</v>
      </c>
      <c r="K183">
        <v>424</v>
      </c>
      <c r="L183">
        <v>15</v>
      </c>
      <c r="M183">
        <v>63</v>
      </c>
      <c r="N183" t="s">
        <v>4628</v>
      </c>
      <c r="O183" t="s">
        <v>4629</v>
      </c>
      <c r="P183" t="s">
        <v>4630</v>
      </c>
      <c r="Q183" t="s">
        <v>4631</v>
      </c>
      <c r="R183" t="s">
        <v>4632</v>
      </c>
      <c r="S183" t="s">
        <v>4633</v>
      </c>
      <c r="T183" t="s">
        <v>4634</v>
      </c>
      <c r="U183" t="s">
        <v>78</v>
      </c>
      <c r="V183" t="s">
        <v>79</v>
      </c>
      <c r="W183" t="s">
        <v>2511</v>
      </c>
      <c r="Y183" t="s">
        <v>2513</v>
      </c>
      <c r="Z183" t="s">
        <v>4635</v>
      </c>
    </row>
    <row r="184" spans="1:26" x14ac:dyDescent="0.25">
      <c r="A184" t="s">
        <v>4636</v>
      </c>
      <c r="B184" t="s">
        <v>4637</v>
      </c>
      <c r="C184" t="s">
        <v>4638</v>
      </c>
      <c r="D184" t="s">
        <v>4639</v>
      </c>
      <c r="E184">
        <v>2009</v>
      </c>
      <c r="F184" t="s">
        <v>4640</v>
      </c>
      <c r="G184">
        <v>42</v>
      </c>
      <c r="H184">
        <v>11</v>
      </c>
      <c r="J184">
        <v>1270</v>
      </c>
      <c r="K184">
        <v>1281</v>
      </c>
      <c r="L184">
        <v>11</v>
      </c>
      <c r="M184">
        <v>27</v>
      </c>
      <c r="N184" t="s">
        <v>4641</v>
      </c>
      <c r="O184" t="s">
        <v>4642</v>
      </c>
      <c r="P184" t="s">
        <v>4643</v>
      </c>
      <c r="Q184" t="s">
        <v>4644</v>
      </c>
      <c r="R184" t="s">
        <v>4645</v>
      </c>
      <c r="T184" t="s">
        <v>4646</v>
      </c>
      <c r="U184" t="s">
        <v>78</v>
      </c>
      <c r="V184" t="s">
        <v>79</v>
      </c>
      <c r="W184" t="s">
        <v>2511</v>
      </c>
      <c r="Y184" t="s">
        <v>2513</v>
      </c>
      <c r="Z184" t="s">
        <v>4647</v>
      </c>
    </row>
    <row r="185" spans="1:26" x14ac:dyDescent="0.25">
      <c r="A185" t="s">
        <v>4648</v>
      </c>
      <c r="B185" t="s">
        <v>4649</v>
      </c>
      <c r="C185" t="s">
        <v>4650</v>
      </c>
      <c r="D185" t="s">
        <v>4651</v>
      </c>
      <c r="E185">
        <v>2013</v>
      </c>
      <c r="F185" t="s">
        <v>2698</v>
      </c>
      <c r="G185">
        <v>67</v>
      </c>
      <c r="J185">
        <v>55</v>
      </c>
      <c r="K185">
        <v>61</v>
      </c>
      <c r="L185">
        <v>6</v>
      </c>
      <c r="M185">
        <v>19</v>
      </c>
      <c r="N185" t="s">
        <v>4652</v>
      </c>
      <c r="O185" t="s">
        <v>4653</v>
      </c>
      <c r="P185" t="s">
        <v>4654</v>
      </c>
      <c r="Q185" t="s">
        <v>4655</v>
      </c>
      <c r="R185" t="s">
        <v>4656</v>
      </c>
      <c r="S185" t="s">
        <v>4657</v>
      </c>
      <c r="T185" t="s">
        <v>4658</v>
      </c>
      <c r="U185" t="s">
        <v>78</v>
      </c>
      <c r="V185" t="s">
        <v>79</v>
      </c>
      <c r="W185" t="s">
        <v>2511</v>
      </c>
      <c r="Y185" t="s">
        <v>2513</v>
      </c>
      <c r="Z185" t="s">
        <v>4659</v>
      </c>
    </row>
    <row r="186" spans="1:26" x14ac:dyDescent="0.25">
      <c r="A186" t="s">
        <v>4660</v>
      </c>
      <c r="B186" t="s">
        <v>4661</v>
      </c>
      <c r="C186" t="s">
        <v>4662</v>
      </c>
      <c r="D186" t="s">
        <v>365</v>
      </c>
      <c r="E186">
        <v>2014</v>
      </c>
      <c r="F186" t="s">
        <v>2504</v>
      </c>
      <c r="G186">
        <v>381</v>
      </c>
      <c r="H186" s="2">
        <v>44928</v>
      </c>
      <c r="J186">
        <v>307</v>
      </c>
      <c r="K186">
        <v>321</v>
      </c>
      <c r="L186">
        <v>14</v>
      </c>
      <c r="M186">
        <v>45</v>
      </c>
      <c r="N186" t="s">
        <v>382</v>
      </c>
      <c r="O186" t="s">
        <v>4663</v>
      </c>
      <c r="P186" t="s">
        <v>4664</v>
      </c>
      <c r="Q186" t="s">
        <v>4665</v>
      </c>
      <c r="R186" t="s">
        <v>4666</v>
      </c>
      <c r="S186" t="s">
        <v>4667</v>
      </c>
      <c r="T186" t="s">
        <v>4668</v>
      </c>
      <c r="U186" t="s">
        <v>78</v>
      </c>
      <c r="V186" t="s">
        <v>79</v>
      </c>
      <c r="W186" t="s">
        <v>2511</v>
      </c>
      <c r="X186" t="s">
        <v>2512</v>
      </c>
      <c r="Y186" t="s">
        <v>2513</v>
      </c>
      <c r="Z186" t="s">
        <v>4669</v>
      </c>
    </row>
    <row r="187" spans="1:26" x14ac:dyDescent="0.25">
      <c r="A187" t="s">
        <v>4670</v>
      </c>
      <c r="B187" t="s">
        <v>4671</v>
      </c>
      <c r="C187" t="s">
        <v>4672</v>
      </c>
      <c r="D187" t="s">
        <v>4673</v>
      </c>
      <c r="E187">
        <v>2013</v>
      </c>
      <c r="F187" t="s">
        <v>2833</v>
      </c>
      <c r="G187">
        <v>138</v>
      </c>
      <c r="J187">
        <v>321</v>
      </c>
      <c r="K187">
        <v>328</v>
      </c>
      <c r="L187">
        <v>7</v>
      </c>
      <c r="M187">
        <v>101</v>
      </c>
      <c r="N187" t="s">
        <v>4674</v>
      </c>
      <c r="O187" t="s">
        <v>4675</v>
      </c>
      <c r="P187" t="s">
        <v>4676</v>
      </c>
      <c r="Q187" t="s">
        <v>4677</v>
      </c>
      <c r="R187" t="s">
        <v>4678</v>
      </c>
      <c r="S187" t="s">
        <v>4679</v>
      </c>
      <c r="T187" t="s">
        <v>4680</v>
      </c>
      <c r="U187" t="s">
        <v>78</v>
      </c>
      <c r="V187" t="s">
        <v>79</v>
      </c>
      <c r="W187" t="s">
        <v>2511</v>
      </c>
      <c r="Y187" t="s">
        <v>2513</v>
      </c>
      <c r="Z187" t="s">
        <v>4681</v>
      </c>
    </row>
    <row r="188" spans="1:26" x14ac:dyDescent="0.25">
      <c r="A188" t="s">
        <v>4682</v>
      </c>
      <c r="B188" t="s">
        <v>4683</v>
      </c>
      <c r="C188" t="s">
        <v>4684</v>
      </c>
      <c r="D188" t="s">
        <v>4685</v>
      </c>
      <c r="E188">
        <v>2012</v>
      </c>
      <c r="F188" t="s">
        <v>777</v>
      </c>
      <c r="G188">
        <v>66</v>
      </c>
      <c r="H188">
        <v>3</v>
      </c>
      <c r="J188">
        <v>295</v>
      </c>
      <c r="K188">
        <v>302</v>
      </c>
      <c r="L188">
        <v>7</v>
      </c>
      <c r="M188">
        <v>37</v>
      </c>
      <c r="N188" t="s">
        <v>4686</v>
      </c>
      <c r="O188" t="s">
        <v>4687</v>
      </c>
      <c r="P188" t="s">
        <v>4688</v>
      </c>
      <c r="Q188" t="s">
        <v>4689</v>
      </c>
      <c r="R188" t="s">
        <v>4690</v>
      </c>
      <c r="S188" t="s">
        <v>4691</v>
      </c>
      <c r="T188" t="s">
        <v>4692</v>
      </c>
      <c r="U188" t="s">
        <v>78</v>
      </c>
      <c r="V188" t="s">
        <v>79</v>
      </c>
      <c r="W188" t="s">
        <v>2511</v>
      </c>
      <c r="Y188" t="s">
        <v>2513</v>
      </c>
      <c r="Z188" t="s">
        <v>4693</v>
      </c>
    </row>
    <row r="189" spans="1:26" x14ac:dyDescent="0.25">
      <c r="A189" t="s">
        <v>4694</v>
      </c>
      <c r="B189" t="s">
        <v>4695</v>
      </c>
      <c r="C189" t="s">
        <v>4696</v>
      </c>
      <c r="D189" t="s">
        <v>472</v>
      </c>
      <c r="E189">
        <v>2012</v>
      </c>
      <c r="F189" t="s">
        <v>2698</v>
      </c>
      <c r="G189">
        <v>51</v>
      </c>
      <c r="J189">
        <v>1</v>
      </c>
      <c r="K189">
        <v>15</v>
      </c>
      <c r="L189">
        <v>14</v>
      </c>
      <c r="M189">
        <v>72</v>
      </c>
      <c r="N189" t="s">
        <v>484</v>
      </c>
      <c r="O189" t="s">
        <v>4697</v>
      </c>
      <c r="P189" t="s">
        <v>4698</v>
      </c>
      <c r="Q189" t="s">
        <v>4699</v>
      </c>
      <c r="R189" t="s">
        <v>4700</v>
      </c>
      <c r="S189" t="s">
        <v>4701</v>
      </c>
      <c r="T189" t="s">
        <v>4702</v>
      </c>
      <c r="U189" t="s">
        <v>78</v>
      </c>
      <c r="V189" t="s">
        <v>79</v>
      </c>
      <c r="W189" t="s">
        <v>2511</v>
      </c>
      <c r="Y189" t="s">
        <v>2513</v>
      </c>
      <c r="Z189" t="s">
        <v>4703</v>
      </c>
    </row>
    <row r="190" spans="1:26" x14ac:dyDescent="0.25">
      <c r="A190" t="s">
        <v>4704</v>
      </c>
      <c r="B190" t="s">
        <v>4705</v>
      </c>
      <c r="C190" t="s">
        <v>4706</v>
      </c>
      <c r="D190" t="s">
        <v>4707</v>
      </c>
      <c r="E190">
        <v>2007</v>
      </c>
      <c r="F190" t="s">
        <v>4133</v>
      </c>
      <c r="G190">
        <v>60</v>
      </c>
      <c r="H190">
        <v>2</v>
      </c>
      <c r="J190">
        <v>90</v>
      </c>
      <c r="K190">
        <v>95</v>
      </c>
      <c r="L190">
        <v>5</v>
      </c>
      <c r="M190">
        <v>24</v>
      </c>
      <c r="N190" t="s">
        <v>4708</v>
      </c>
      <c r="O190" t="s">
        <v>4709</v>
      </c>
      <c r="P190" t="s">
        <v>4710</v>
      </c>
      <c r="Q190" t="s">
        <v>4711</v>
      </c>
      <c r="R190" t="s">
        <v>4712</v>
      </c>
      <c r="S190" t="s">
        <v>4713</v>
      </c>
      <c r="T190" t="s">
        <v>4714</v>
      </c>
      <c r="U190" t="s">
        <v>78</v>
      </c>
      <c r="V190" t="s">
        <v>79</v>
      </c>
      <c r="W190" t="s">
        <v>2511</v>
      </c>
      <c r="Y190" t="s">
        <v>2513</v>
      </c>
      <c r="Z190" t="s">
        <v>4715</v>
      </c>
    </row>
    <row r="191" spans="1:26" x14ac:dyDescent="0.25">
      <c r="A191" t="s">
        <v>4716</v>
      </c>
      <c r="B191" t="s">
        <v>4717</v>
      </c>
      <c r="C191" t="s">
        <v>4718</v>
      </c>
      <c r="D191" t="s">
        <v>4719</v>
      </c>
      <c r="E191">
        <v>2012</v>
      </c>
      <c r="F191" t="s">
        <v>4720</v>
      </c>
      <c r="G191">
        <v>67</v>
      </c>
      <c r="H191">
        <v>1</v>
      </c>
      <c r="J191">
        <v>35</v>
      </c>
      <c r="K191">
        <v>38</v>
      </c>
      <c r="L191">
        <v>3</v>
      </c>
      <c r="M191">
        <v>120</v>
      </c>
      <c r="N191" t="s">
        <v>4721</v>
      </c>
      <c r="O191" t="s">
        <v>4722</v>
      </c>
      <c r="P191" t="s">
        <v>4723</v>
      </c>
      <c r="Q191" t="s">
        <v>4724</v>
      </c>
      <c r="R191" t="s">
        <v>4725</v>
      </c>
      <c r="S191" t="s">
        <v>4726</v>
      </c>
      <c r="T191" t="s">
        <v>4727</v>
      </c>
      <c r="U191" t="s">
        <v>78</v>
      </c>
      <c r="V191" t="s">
        <v>79</v>
      </c>
      <c r="W191" t="s">
        <v>2511</v>
      </c>
      <c r="Y191" t="s">
        <v>2513</v>
      </c>
      <c r="Z191" t="s">
        <v>4728</v>
      </c>
    </row>
    <row r="192" spans="1:26" x14ac:dyDescent="0.25">
      <c r="A192" t="s">
        <v>4729</v>
      </c>
      <c r="B192" t="s">
        <v>4730</v>
      </c>
      <c r="C192" t="s">
        <v>4731</v>
      </c>
      <c r="D192" t="s">
        <v>4732</v>
      </c>
      <c r="E192">
        <v>2008</v>
      </c>
      <c r="F192" t="s">
        <v>4733</v>
      </c>
      <c r="J192">
        <v>213</v>
      </c>
      <c r="K192">
        <v>226</v>
      </c>
      <c r="L192">
        <v>13</v>
      </c>
      <c r="M192">
        <v>3</v>
      </c>
      <c r="N192" t="s">
        <v>4734</v>
      </c>
      <c r="O192" t="s">
        <v>4735</v>
      </c>
      <c r="P192" t="s">
        <v>4736</v>
      </c>
      <c r="Q192" t="s">
        <v>4737</v>
      </c>
      <c r="R192" t="s">
        <v>4738</v>
      </c>
      <c r="S192" t="s">
        <v>4739</v>
      </c>
      <c r="U192" t="s">
        <v>78</v>
      </c>
      <c r="V192" t="s">
        <v>3135</v>
      </c>
      <c r="W192" t="s">
        <v>2511</v>
      </c>
      <c r="Y192" t="s">
        <v>2513</v>
      </c>
      <c r="Z192" t="s">
        <v>4740</v>
      </c>
    </row>
    <row r="193" spans="1:26" x14ac:dyDescent="0.25">
      <c r="A193" t="s">
        <v>4741</v>
      </c>
      <c r="B193" t="s">
        <v>4742</v>
      </c>
      <c r="C193" t="s">
        <v>4743</v>
      </c>
      <c r="D193" t="s">
        <v>1302</v>
      </c>
      <c r="E193">
        <v>2013</v>
      </c>
      <c r="F193" t="s">
        <v>4744</v>
      </c>
      <c r="G193">
        <v>14</v>
      </c>
      <c r="H193">
        <v>8</v>
      </c>
      <c r="J193">
        <v>3176</v>
      </c>
      <c r="K193">
        <v>3191</v>
      </c>
      <c r="L193">
        <v>15</v>
      </c>
      <c r="M193">
        <v>25</v>
      </c>
      <c r="N193" t="s">
        <v>1320</v>
      </c>
      <c r="O193" t="s">
        <v>4745</v>
      </c>
      <c r="P193" t="s">
        <v>4746</v>
      </c>
      <c r="Q193" t="s">
        <v>4747</v>
      </c>
      <c r="R193" t="s">
        <v>4748</v>
      </c>
      <c r="S193" t="s">
        <v>4749</v>
      </c>
      <c r="T193" t="s">
        <v>4750</v>
      </c>
      <c r="U193" t="s">
        <v>78</v>
      </c>
      <c r="V193" t="s">
        <v>79</v>
      </c>
      <c r="W193" t="s">
        <v>2511</v>
      </c>
      <c r="X193" t="s">
        <v>2539</v>
      </c>
      <c r="Y193" t="s">
        <v>2513</v>
      </c>
      <c r="Z193" t="s">
        <v>4751</v>
      </c>
    </row>
    <row r="194" spans="1:26" x14ac:dyDescent="0.25">
      <c r="A194" t="s">
        <v>4464</v>
      </c>
      <c r="B194" t="s">
        <v>4465</v>
      </c>
      <c r="C194" t="s">
        <v>4466</v>
      </c>
      <c r="D194" t="s">
        <v>4752</v>
      </c>
      <c r="E194">
        <v>2007</v>
      </c>
      <c r="F194" t="s">
        <v>3983</v>
      </c>
      <c r="G194">
        <v>55</v>
      </c>
      <c r="H194">
        <v>6</v>
      </c>
      <c r="J194">
        <v>2303</v>
      </c>
      <c r="K194">
        <v>2311</v>
      </c>
      <c r="L194">
        <v>8</v>
      </c>
      <c r="M194">
        <v>69</v>
      </c>
      <c r="N194" t="s">
        <v>1438</v>
      </c>
      <c r="O194" t="s">
        <v>4753</v>
      </c>
      <c r="P194" t="s">
        <v>4754</v>
      </c>
      <c r="Q194" t="s">
        <v>4755</v>
      </c>
      <c r="R194" t="s">
        <v>4756</v>
      </c>
      <c r="S194" t="s">
        <v>4757</v>
      </c>
      <c r="T194" t="s">
        <v>4758</v>
      </c>
      <c r="U194" t="s">
        <v>78</v>
      </c>
      <c r="V194" t="s">
        <v>79</v>
      </c>
      <c r="W194" t="s">
        <v>2511</v>
      </c>
      <c r="Y194" t="s">
        <v>2513</v>
      </c>
      <c r="Z194" t="s">
        <v>4759</v>
      </c>
    </row>
    <row r="195" spans="1:26" x14ac:dyDescent="0.25">
      <c r="A195" t="s">
        <v>4760</v>
      </c>
      <c r="B195" t="s">
        <v>4761</v>
      </c>
      <c r="C195" t="s">
        <v>4762</v>
      </c>
      <c r="D195" t="s">
        <v>4763</v>
      </c>
      <c r="E195">
        <v>2013</v>
      </c>
      <c r="F195" t="s">
        <v>3972</v>
      </c>
      <c r="G195">
        <v>13</v>
      </c>
      <c r="H195">
        <v>2</v>
      </c>
      <c r="J195">
        <v>253</v>
      </c>
      <c r="K195">
        <v>264</v>
      </c>
      <c r="L195">
        <v>11</v>
      </c>
      <c r="M195">
        <v>13</v>
      </c>
      <c r="N195" t="s">
        <v>4764</v>
      </c>
      <c r="O195" t="s">
        <v>4765</v>
      </c>
      <c r="P195" t="s">
        <v>4766</v>
      </c>
      <c r="Q195" t="s">
        <v>4767</v>
      </c>
      <c r="R195" t="s">
        <v>4768</v>
      </c>
      <c r="S195" t="s">
        <v>4769</v>
      </c>
      <c r="T195" t="s">
        <v>4770</v>
      </c>
      <c r="U195" t="s">
        <v>78</v>
      </c>
      <c r="V195" t="s">
        <v>79</v>
      </c>
      <c r="W195" t="s">
        <v>2511</v>
      </c>
      <c r="Y195" t="s">
        <v>2513</v>
      </c>
      <c r="Z195" t="s">
        <v>4771</v>
      </c>
    </row>
    <row r="196" spans="1:26" x14ac:dyDescent="0.25">
      <c r="A196" t="s">
        <v>4772</v>
      </c>
      <c r="B196" t="s">
        <v>4773</v>
      </c>
      <c r="C196" t="s">
        <v>4774</v>
      </c>
      <c r="D196" t="s">
        <v>4775</v>
      </c>
      <c r="E196">
        <v>2012</v>
      </c>
      <c r="F196" t="s">
        <v>4032</v>
      </c>
      <c r="G196">
        <v>37</v>
      </c>
      <c r="J196">
        <v>177</v>
      </c>
      <c r="K196">
        <v>187</v>
      </c>
      <c r="L196">
        <v>10</v>
      </c>
      <c r="M196">
        <v>40</v>
      </c>
      <c r="N196" t="s">
        <v>4776</v>
      </c>
      <c r="O196" t="s">
        <v>4777</v>
      </c>
      <c r="P196" t="s">
        <v>4778</v>
      </c>
      <c r="Q196" t="s">
        <v>4779</v>
      </c>
      <c r="R196" t="s">
        <v>4780</v>
      </c>
      <c r="S196" t="s">
        <v>4781</v>
      </c>
      <c r="T196" t="s">
        <v>4782</v>
      </c>
      <c r="U196" t="s">
        <v>78</v>
      </c>
      <c r="V196" t="s">
        <v>79</v>
      </c>
      <c r="W196" t="s">
        <v>2511</v>
      </c>
      <c r="Y196" t="s">
        <v>2513</v>
      </c>
      <c r="Z196" t="s">
        <v>4783</v>
      </c>
    </row>
    <row r="197" spans="1:26" x14ac:dyDescent="0.25">
      <c r="A197" t="s">
        <v>4784</v>
      </c>
      <c r="B197" t="s">
        <v>4785</v>
      </c>
      <c r="C197" t="s">
        <v>4786</v>
      </c>
      <c r="D197" t="s">
        <v>4787</v>
      </c>
      <c r="E197">
        <v>2007</v>
      </c>
      <c r="F197" t="s">
        <v>3365</v>
      </c>
      <c r="G197">
        <v>27</v>
      </c>
      <c r="H197">
        <v>2</v>
      </c>
      <c r="J197">
        <v>83</v>
      </c>
      <c r="K197">
        <v>98</v>
      </c>
      <c r="L197">
        <v>15</v>
      </c>
      <c r="M197">
        <v>45</v>
      </c>
      <c r="N197" t="s">
        <v>4788</v>
      </c>
      <c r="O197" t="s">
        <v>4789</v>
      </c>
      <c r="P197" t="s">
        <v>4790</v>
      </c>
      <c r="Q197" t="s">
        <v>4791</v>
      </c>
      <c r="R197" t="s">
        <v>4792</v>
      </c>
      <c r="S197" t="s">
        <v>4793</v>
      </c>
      <c r="T197" t="s">
        <v>4794</v>
      </c>
      <c r="U197" t="s">
        <v>78</v>
      </c>
      <c r="V197" t="s">
        <v>79</v>
      </c>
      <c r="W197" t="s">
        <v>2511</v>
      </c>
      <c r="Y197" t="s">
        <v>2513</v>
      </c>
      <c r="Z197" t="s">
        <v>4795</v>
      </c>
    </row>
    <row r="198" spans="1:26" x14ac:dyDescent="0.25">
      <c r="A198" t="s">
        <v>4796</v>
      </c>
      <c r="B198" t="s">
        <v>4797</v>
      </c>
      <c r="C198" t="s">
        <v>4798</v>
      </c>
      <c r="D198" t="s">
        <v>711</v>
      </c>
      <c r="E198">
        <v>2015</v>
      </c>
      <c r="F198" t="s">
        <v>4799</v>
      </c>
      <c r="G198">
        <v>120</v>
      </c>
      <c r="H198" t="s">
        <v>4800</v>
      </c>
      <c r="J198">
        <v>169</v>
      </c>
      <c r="K198">
        <v>177</v>
      </c>
      <c r="L198">
        <v>8</v>
      </c>
      <c r="M198">
        <v>25</v>
      </c>
      <c r="N198" t="s">
        <v>726</v>
      </c>
      <c r="O198" t="s">
        <v>4801</v>
      </c>
      <c r="P198" t="s">
        <v>4802</v>
      </c>
      <c r="Q198" t="s">
        <v>4803</v>
      </c>
      <c r="R198" t="s">
        <v>4804</v>
      </c>
      <c r="S198" t="s">
        <v>4805</v>
      </c>
      <c r="T198" t="s">
        <v>4806</v>
      </c>
      <c r="U198" t="s">
        <v>78</v>
      </c>
      <c r="V198" t="s">
        <v>79</v>
      </c>
      <c r="W198" t="s">
        <v>2511</v>
      </c>
      <c r="Y198" t="s">
        <v>2513</v>
      </c>
      <c r="Z198" t="s">
        <v>4807</v>
      </c>
    </row>
    <row r="199" spans="1:26" x14ac:dyDescent="0.25">
      <c r="A199" t="s">
        <v>4808</v>
      </c>
      <c r="B199" t="s">
        <v>4809</v>
      </c>
      <c r="C199" t="s">
        <v>4810</v>
      </c>
      <c r="D199" t="s">
        <v>4811</v>
      </c>
      <c r="E199">
        <v>2008</v>
      </c>
      <c r="F199" t="s">
        <v>1004</v>
      </c>
      <c r="G199">
        <v>143</v>
      </c>
      <c r="H199" s="2">
        <v>44989</v>
      </c>
      <c r="J199">
        <v>231</v>
      </c>
      <c r="K199">
        <v>242</v>
      </c>
      <c r="L199">
        <v>11</v>
      </c>
      <c r="M199">
        <v>25</v>
      </c>
      <c r="N199" t="s">
        <v>4812</v>
      </c>
      <c r="O199" t="s">
        <v>4813</v>
      </c>
      <c r="P199" t="s">
        <v>4814</v>
      </c>
      <c r="Q199" t="s">
        <v>4815</v>
      </c>
      <c r="R199" t="s">
        <v>4816</v>
      </c>
      <c r="S199" t="s">
        <v>4817</v>
      </c>
      <c r="T199" t="s">
        <v>4818</v>
      </c>
      <c r="U199" t="s">
        <v>78</v>
      </c>
      <c r="V199" t="s">
        <v>79</v>
      </c>
      <c r="W199" t="s">
        <v>2511</v>
      </c>
      <c r="Y199" t="s">
        <v>2513</v>
      </c>
      <c r="Z199" t="s">
        <v>4819</v>
      </c>
    </row>
    <row r="200" spans="1:26" x14ac:dyDescent="0.25">
      <c r="A200" t="s">
        <v>4820</v>
      </c>
      <c r="B200" t="s">
        <v>4821</v>
      </c>
      <c r="C200" t="s">
        <v>4822</v>
      </c>
      <c r="D200" t="s">
        <v>4823</v>
      </c>
      <c r="E200">
        <v>2010</v>
      </c>
      <c r="F200" t="s">
        <v>3475</v>
      </c>
      <c r="G200">
        <v>74</v>
      </c>
      <c r="H200">
        <v>1</v>
      </c>
      <c r="J200">
        <v>161</v>
      </c>
      <c r="K200">
        <v>171</v>
      </c>
      <c r="L200">
        <v>10</v>
      </c>
      <c r="M200">
        <v>9</v>
      </c>
      <c r="N200" t="s">
        <v>4824</v>
      </c>
      <c r="O200" t="s">
        <v>4825</v>
      </c>
      <c r="P200" t="s">
        <v>4826</v>
      </c>
      <c r="Q200" t="s">
        <v>4827</v>
      </c>
      <c r="R200" t="s">
        <v>4828</v>
      </c>
      <c r="S200" t="s">
        <v>4829</v>
      </c>
      <c r="T200" t="s">
        <v>4830</v>
      </c>
      <c r="U200" t="s">
        <v>78</v>
      </c>
      <c r="V200" t="s">
        <v>79</v>
      </c>
      <c r="W200" t="s">
        <v>2511</v>
      </c>
      <c r="Y200" t="s">
        <v>2513</v>
      </c>
      <c r="Z200" t="s">
        <v>4831</v>
      </c>
    </row>
    <row r="201" spans="1:26" x14ac:dyDescent="0.25">
      <c r="A201" t="s">
        <v>4832</v>
      </c>
      <c r="B201" t="s">
        <v>4833</v>
      </c>
      <c r="C201" t="s">
        <v>4834</v>
      </c>
      <c r="D201" t="s">
        <v>4835</v>
      </c>
      <c r="E201">
        <v>2011</v>
      </c>
      <c r="F201" t="s">
        <v>1004</v>
      </c>
      <c r="G201" t="s">
        <v>4836</v>
      </c>
      <c r="J201">
        <v>148</v>
      </c>
      <c r="K201">
        <v>155</v>
      </c>
      <c r="L201">
        <v>7</v>
      </c>
      <c r="M201">
        <v>111</v>
      </c>
      <c r="N201" t="s">
        <v>4837</v>
      </c>
      <c r="O201" t="s">
        <v>4838</v>
      </c>
      <c r="P201" t="s">
        <v>4839</v>
      </c>
      <c r="Q201" t="s">
        <v>4840</v>
      </c>
      <c r="R201" t="s">
        <v>4841</v>
      </c>
      <c r="S201" t="s">
        <v>4842</v>
      </c>
      <c r="T201" t="s">
        <v>4843</v>
      </c>
      <c r="U201" t="s">
        <v>78</v>
      </c>
      <c r="V201" t="s">
        <v>79</v>
      </c>
      <c r="W201" t="s">
        <v>2511</v>
      </c>
      <c r="Y201" t="s">
        <v>2513</v>
      </c>
      <c r="Z201" t="s">
        <v>4844</v>
      </c>
    </row>
    <row r="202" spans="1:26" x14ac:dyDescent="0.25">
      <c r="A202" t="s">
        <v>4845</v>
      </c>
      <c r="B202" t="s">
        <v>4846</v>
      </c>
      <c r="C202" t="s">
        <v>4847</v>
      </c>
      <c r="D202" t="s">
        <v>4848</v>
      </c>
      <c r="E202">
        <v>2000</v>
      </c>
      <c r="F202" t="s">
        <v>3983</v>
      </c>
      <c r="G202">
        <v>48</v>
      </c>
      <c r="H202">
        <v>4</v>
      </c>
      <c r="J202">
        <v>1253</v>
      </c>
      <c r="K202">
        <v>1262</v>
      </c>
      <c r="L202">
        <v>9</v>
      </c>
      <c r="M202">
        <v>86</v>
      </c>
      <c r="N202" t="s">
        <v>4849</v>
      </c>
      <c r="O202" t="s">
        <v>4850</v>
      </c>
      <c r="P202" t="s">
        <v>4851</v>
      </c>
      <c r="Q202" t="s">
        <v>4852</v>
      </c>
      <c r="R202" t="s">
        <v>4853</v>
      </c>
      <c r="S202" t="s">
        <v>4854</v>
      </c>
      <c r="T202" t="s">
        <v>4855</v>
      </c>
      <c r="U202" t="s">
        <v>78</v>
      </c>
      <c r="V202" t="s">
        <v>79</v>
      </c>
      <c r="W202" t="s">
        <v>2511</v>
      </c>
      <c r="Y202" t="s">
        <v>2513</v>
      </c>
      <c r="Z202" t="s">
        <v>4856</v>
      </c>
    </row>
    <row r="203" spans="1:26" x14ac:dyDescent="0.25">
      <c r="A203" t="s">
        <v>4857</v>
      </c>
      <c r="B203" t="s">
        <v>4858</v>
      </c>
      <c r="C203" t="s">
        <v>4859</v>
      </c>
      <c r="D203" t="s">
        <v>4860</v>
      </c>
      <c r="E203">
        <v>2004</v>
      </c>
      <c r="F203" t="s">
        <v>2698</v>
      </c>
      <c r="G203">
        <v>36</v>
      </c>
      <c r="H203">
        <v>4</v>
      </c>
      <c r="J203">
        <v>609</v>
      </c>
      <c r="K203">
        <v>618</v>
      </c>
      <c r="L203">
        <v>9</v>
      </c>
      <c r="M203">
        <v>45</v>
      </c>
      <c r="N203" t="s">
        <v>4861</v>
      </c>
      <c r="O203" t="s">
        <v>4862</v>
      </c>
      <c r="P203" t="s">
        <v>4863</v>
      </c>
      <c r="Q203" t="s">
        <v>4864</v>
      </c>
      <c r="R203" t="s">
        <v>4865</v>
      </c>
      <c r="S203" t="s">
        <v>4866</v>
      </c>
      <c r="T203" t="s">
        <v>4867</v>
      </c>
      <c r="U203" t="s">
        <v>78</v>
      </c>
      <c r="V203" t="s">
        <v>79</v>
      </c>
      <c r="W203" t="s">
        <v>2511</v>
      </c>
      <c r="X203" t="s">
        <v>2512</v>
      </c>
      <c r="Y203" t="s">
        <v>2513</v>
      </c>
      <c r="Z203" t="s">
        <v>4868</v>
      </c>
    </row>
    <row r="204" spans="1:26" x14ac:dyDescent="0.25">
      <c r="A204" t="s">
        <v>4869</v>
      </c>
      <c r="B204" t="s">
        <v>4870</v>
      </c>
      <c r="C204" t="s">
        <v>4871</v>
      </c>
      <c r="D204" t="s">
        <v>4872</v>
      </c>
      <c r="E204">
        <v>2005</v>
      </c>
      <c r="F204" t="s">
        <v>2685</v>
      </c>
      <c r="G204">
        <v>35</v>
      </c>
      <c r="H204">
        <v>8</v>
      </c>
      <c r="J204">
        <v>1821</v>
      </c>
      <c r="K204">
        <v>1831</v>
      </c>
      <c r="L204">
        <v>10</v>
      </c>
      <c r="M204">
        <v>26</v>
      </c>
      <c r="N204" t="s">
        <v>4873</v>
      </c>
      <c r="O204" t="s">
        <v>4874</v>
      </c>
      <c r="P204" t="s">
        <v>4875</v>
      </c>
      <c r="Q204" t="s">
        <v>4876</v>
      </c>
      <c r="R204" t="s">
        <v>4877</v>
      </c>
      <c r="T204" t="s">
        <v>4878</v>
      </c>
      <c r="U204" t="s">
        <v>78</v>
      </c>
      <c r="V204" t="s">
        <v>79</v>
      </c>
      <c r="W204" t="s">
        <v>2511</v>
      </c>
      <c r="X204" t="s">
        <v>2512</v>
      </c>
      <c r="Y204" t="s">
        <v>2513</v>
      </c>
      <c r="Z204" t="s">
        <v>4879</v>
      </c>
    </row>
    <row r="205" spans="1:26" x14ac:dyDescent="0.25">
      <c r="A205" t="s">
        <v>4880</v>
      </c>
      <c r="B205" t="s">
        <v>4881</v>
      </c>
      <c r="C205" t="s">
        <v>4882</v>
      </c>
      <c r="D205" t="s">
        <v>4883</v>
      </c>
      <c r="E205">
        <v>2000</v>
      </c>
      <c r="F205" t="s">
        <v>4884</v>
      </c>
      <c r="G205">
        <v>32</v>
      </c>
      <c r="H205">
        <v>3</v>
      </c>
      <c r="J205">
        <v>194</v>
      </c>
      <c r="K205">
        <v>201</v>
      </c>
      <c r="L205">
        <v>7</v>
      </c>
      <c r="M205">
        <v>29</v>
      </c>
      <c r="N205" t="s">
        <v>4885</v>
      </c>
      <c r="O205" t="s">
        <v>4886</v>
      </c>
      <c r="P205" t="s">
        <v>4887</v>
      </c>
      <c r="Q205" t="s">
        <v>4888</v>
      </c>
      <c r="R205" t="s">
        <v>4889</v>
      </c>
      <c r="S205" t="s">
        <v>4890</v>
      </c>
      <c r="T205" t="s">
        <v>4891</v>
      </c>
      <c r="U205" t="s">
        <v>78</v>
      </c>
      <c r="V205" t="s">
        <v>79</v>
      </c>
      <c r="W205" t="s">
        <v>2511</v>
      </c>
      <c r="X205" t="s">
        <v>2512</v>
      </c>
      <c r="Y205" t="s">
        <v>2513</v>
      </c>
      <c r="Z205" t="s">
        <v>4892</v>
      </c>
    </row>
    <row r="206" spans="1:26" x14ac:dyDescent="0.25">
      <c r="A206" t="s">
        <v>4893</v>
      </c>
      <c r="B206" t="s">
        <v>4894</v>
      </c>
      <c r="C206" t="s">
        <v>4895</v>
      </c>
      <c r="D206" t="s">
        <v>2187</v>
      </c>
      <c r="E206">
        <v>2000</v>
      </c>
      <c r="F206" t="s">
        <v>1004</v>
      </c>
      <c r="G206">
        <v>98</v>
      </c>
      <c r="H206" s="2">
        <v>44989</v>
      </c>
      <c r="J206">
        <v>177</v>
      </c>
      <c r="K206">
        <v>192</v>
      </c>
      <c r="L206">
        <v>15</v>
      </c>
      <c r="M206">
        <v>20</v>
      </c>
      <c r="N206" t="s">
        <v>2196</v>
      </c>
      <c r="O206" t="s">
        <v>4896</v>
      </c>
      <c r="P206" t="s">
        <v>4897</v>
      </c>
      <c r="Q206" t="s">
        <v>4898</v>
      </c>
      <c r="R206" t="s">
        <v>4899</v>
      </c>
      <c r="S206" t="s">
        <v>4900</v>
      </c>
      <c r="T206" t="s">
        <v>4901</v>
      </c>
      <c r="U206" t="s">
        <v>78</v>
      </c>
      <c r="V206" t="s">
        <v>79</v>
      </c>
      <c r="W206" t="s">
        <v>2511</v>
      </c>
      <c r="X206" t="s">
        <v>2512</v>
      </c>
      <c r="Y206" t="s">
        <v>2513</v>
      </c>
      <c r="Z206" t="s">
        <v>4902</v>
      </c>
    </row>
    <row r="207" spans="1:26" x14ac:dyDescent="0.25">
      <c r="A207" t="s">
        <v>4903</v>
      </c>
      <c r="B207" t="s">
        <v>4904</v>
      </c>
      <c r="C207" t="s">
        <v>4905</v>
      </c>
      <c r="D207" t="s">
        <v>4906</v>
      </c>
      <c r="E207">
        <v>1997</v>
      </c>
      <c r="F207" t="s">
        <v>2833</v>
      </c>
      <c r="G207">
        <v>60</v>
      </c>
      <c r="H207">
        <v>3</v>
      </c>
      <c r="J207">
        <v>191</v>
      </c>
      <c r="K207">
        <v>198</v>
      </c>
      <c r="L207">
        <v>7</v>
      </c>
      <c r="M207">
        <v>121</v>
      </c>
      <c r="N207" t="s">
        <v>4907</v>
      </c>
      <c r="O207" t="s">
        <v>4908</v>
      </c>
      <c r="P207" t="s">
        <v>4909</v>
      </c>
      <c r="Q207" t="s">
        <v>4910</v>
      </c>
      <c r="R207" t="s">
        <v>4911</v>
      </c>
      <c r="S207" t="s">
        <v>4912</v>
      </c>
      <c r="T207" t="s">
        <v>4913</v>
      </c>
      <c r="U207" t="s">
        <v>78</v>
      </c>
      <c r="V207" t="s">
        <v>79</v>
      </c>
      <c r="W207" t="s">
        <v>2511</v>
      </c>
      <c r="Y207" t="s">
        <v>2513</v>
      </c>
      <c r="Z207" t="s">
        <v>4914</v>
      </c>
    </row>
    <row r="208" spans="1:26" x14ac:dyDescent="0.25">
      <c r="A208" t="s">
        <v>4915</v>
      </c>
      <c r="B208" t="s">
        <v>4916</v>
      </c>
      <c r="C208" t="s">
        <v>4917</v>
      </c>
      <c r="D208" t="s">
        <v>4918</v>
      </c>
      <c r="E208">
        <v>1997</v>
      </c>
      <c r="F208" t="s">
        <v>4919</v>
      </c>
      <c r="G208">
        <v>75</v>
      </c>
      <c r="H208">
        <v>9</v>
      </c>
      <c r="J208">
        <v>1601</v>
      </c>
      <c r="K208">
        <v>1613</v>
      </c>
      <c r="L208">
        <v>12</v>
      </c>
      <c r="M208">
        <v>262</v>
      </c>
      <c r="N208" t="s">
        <v>162</v>
      </c>
      <c r="O208" t="s">
        <v>4920</v>
      </c>
      <c r="P208" t="s">
        <v>4205</v>
      </c>
      <c r="Q208" t="s">
        <v>4921</v>
      </c>
      <c r="R208" t="s">
        <v>4922</v>
      </c>
      <c r="S208" t="s">
        <v>4923</v>
      </c>
      <c r="U208" t="s">
        <v>78</v>
      </c>
      <c r="V208" t="s">
        <v>79</v>
      </c>
      <c r="W208" t="s">
        <v>2511</v>
      </c>
      <c r="Y208" t="s">
        <v>2513</v>
      </c>
      <c r="Z208" t="s">
        <v>4924</v>
      </c>
    </row>
    <row r="209" spans="1:26" x14ac:dyDescent="0.25">
      <c r="A209" t="s">
        <v>4925</v>
      </c>
      <c r="B209" t="s">
        <v>4926</v>
      </c>
      <c r="C209" t="s">
        <v>4927</v>
      </c>
      <c r="D209" t="s">
        <v>2437</v>
      </c>
      <c r="E209">
        <v>2004</v>
      </c>
      <c r="F209" t="s">
        <v>2698</v>
      </c>
      <c r="G209">
        <v>36</v>
      </c>
      <c r="H209">
        <v>1</v>
      </c>
      <c r="J209">
        <v>177</v>
      </c>
      <c r="K209">
        <v>190</v>
      </c>
      <c r="L209">
        <v>13</v>
      </c>
      <c r="M209">
        <v>165</v>
      </c>
      <c r="N209" t="s">
        <v>2446</v>
      </c>
      <c r="O209" t="s">
        <v>4928</v>
      </c>
      <c r="P209" t="s">
        <v>4929</v>
      </c>
      <c r="Q209" t="s">
        <v>4930</v>
      </c>
      <c r="R209" t="s">
        <v>4931</v>
      </c>
      <c r="S209" t="s">
        <v>4932</v>
      </c>
      <c r="T209" t="s">
        <v>4933</v>
      </c>
      <c r="U209" t="s">
        <v>78</v>
      </c>
      <c r="V209" t="s">
        <v>79</v>
      </c>
      <c r="W209" t="s">
        <v>2511</v>
      </c>
      <c r="Y209" t="s">
        <v>2513</v>
      </c>
      <c r="Z209" t="s">
        <v>4934</v>
      </c>
    </row>
    <row r="210" spans="1:26" x14ac:dyDescent="0.25">
      <c r="A210" t="s">
        <v>4935</v>
      </c>
      <c r="B210" t="s">
        <v>4936</v>
      </c>
      <c r="C210" t="s">
        <v>4937</v>
      </c>
      <c r="D210" t="s">
        <v>731</v>
      </c>
      <c r="E210">
        <v>2003</v>
      </c>
      <c r="F210" t="s">
        <v>4938</v>
      </c>
      <c r="G210">
        <v>175</v>
      </c>
      <c r="H210" s="2">
        <v>44929</v>
      </c>
      <c r="J210">
        <v>467</v>
      </c>
      <c r="K210">
        <v>488</v>
      </c>
      <c r="L210">
        <v>21</v>
      </c>
      <c r="M210">
        <v>50</v>
      </c>
      <c r="N210" t="s">
        <v>744</v>
      </c>
      <c r="O210" t="s">
        <v>4939</v>
      </c>
      <c r="P210" t="s">
        <v>4940</v>
      </c>
      <c r="Q210" t="s">
        <v>4941</v>
      </c>
      <c r="R210" t="s">
        <v>4942</v>
      </c>
      <c r="S210" t="s">
        <v>4943</v>
      </c>
      <c r="T210" t="s">
        <v>4944</v>
      </c>
      <c r="U210" t="s">
        <v>78</v>
      </c>
      <c r="V210" t="s">
        <v>79</v>
      </c>
      <c r="W210" t="s">
        <v>2511</v>
      </c>
      <c r="Y210" t="s">
        <v>2513</v>
      </c>
      <c r="Z210" t="s">
        <v>4945</v>
      </c>
    </row>
    <row r="211" spans="1:26" x14ac:dyDescent="0.25">
      <c r="A211" t="s">
        <v>4946</v>
      </c>
      <c r="B211" t="s">
        <v>4947</v>
      </c>
      <c r="C211" t="s">
        <v>4948</v>
      </c>
      <c r="D211" t="s">
        <v>4949</v>
      </c>
      <c r="E211">
        <v>2004</v>
      </c>
      <c r="F211" t="s">
        <v>4950</v>
      </c>
      <c r="G211">
        <v>5</v>
      </c>
      <c r="H211">
        <v>4</v>
      </c>
      <c r="J211">
        <v>1385</v>
      </c>
      <c r="K211">
        <v>1391</v>
      </c>
      <c r="L211">
        <v>6</v>
      </c>
      <c r="M211">
        <v>243</v>
      </c>
      <c r="N211" t="s">
        <v>4951</v>
      </c>
      <c r="O211" t="s">
        <v>4952</v>
      </c>
      <c r="P211" t="s">
        <v>4953</v>
      </c>
      <c r="Q211" t="s">
        <v>4954</v>
      </c>
      <c r="R211" t="s">
        <v>4955</v>
      </c>
      <c r="T211" t="s">
        <v>4956</v>
      </c>
      <c r="U211" t="s">
        <v>78</v>
      </c>
      <c r="V211" t="s">
        <v>79</v>
      </c>
      <c r="W211" t="s">
        <v>2511</v>
      </c>
      <c r="Y211" t="s">
        <v>2513</v>
      </c>
      <c r="Z211" t="s">
        <v>4957</v>
      </c>
    </row>
    <row r="212" spans="1:26" x14ac:dyDescent="0.25">
      <c r="A212" t="s">
        <v>4958</v>
      </c>
      <c r="B212" t="s">
        <v>4959</v>
      </c>
      <c r="C212" t="s">
        <v>4960</v>
      </c>
      <c r="D212" t="s">
        <v>4961</v>
      </c>
      <c r="E212">
        <v>2003</v>
      </c>
      <c r="F212" t="s">
        <v>4962</v>
      </c>
      <c r="G212">
        <v>338</v>
      </c>
      <c r="H212">
        <v>8</v>
      </c>
      <c r="J212">
        <v>761</v>
      </c>
      <c r="K212">
        <v>770</v>
      </c>
      <c r="L212">
        <v>9</v>
      </c>
      <c r="M212">
        <v>14</v>
      </c>
      <c r="N212" t="s">
        <v>4963</v>
      </c>
      <c r="O212" t="s">
        <v>4964</v>
      </c>
      <c r="P212" t="s">
        <v>4965</v>
      </c>
      <c r="Q212" t="s">
        <v>4966</v>
      </c>
      <c r="R212" t="s">
        <v>4967</v>
      </c>
      <c r="S212" t="s">
        <v>4968</v>
      </c>
      <c r="T212" t="s">
        <v>4969</v>
      </c>
      <c r="U212" t="s">
        <v>78</v>
      </c>
      <c r="V212" t="s">
        <v>79</v>
      </c>
      <c r="W212" t="s">
        <v>2511</v>
      </c>
      <c r="Y212" t="s">
        <v>2513</v>
      </c>
      <c r="Z212" t="s">
        <v>4970</v>
      </c>
    </row>
    <row r="213" spans="1:26" x14ac:dyDescent="0.25">
      <c r="A213" t="s">
        <v>4971</v>
      </c>
      <c r="B213" t="s">
        <v>4972</v>
      </c>
      <c r="C213" t="s">
        <v>4973</v>
      </c>
      <c r="D213" t="s">
        <v>4974</v>
      </c>
      <c r="E213">
        <v>1996</v>
      </c>
      <c r="F213" t="s">
        <v>3668</v>
      </c>
      <c r="G213">
        <v>3</v>
      </c>
      <c r="H213">
        <v>3</v>
      </c>
      <c r="J213">
        <v>263</v>
      </c>
      <c r="K213">
        <v>274</v>
      </c>
      <c r="L213">
        <v>11</v>
      </c>
      <c r="M213">
        <v>108</v>
      </c>
      <c r="N213" t="s">
        <v>4975</v>
      </c>
      <c r="O213" t="s">
        <v>4976</v>
      </c>
      <c r="P213" t="s">
        <v>4977</v>
      </c>
      <c r="Q213" t="s">
        <v>4978</v>
      </c>
      <c r="R213" t="s">
        <v>4979</v>
      </c>
      <c r="S213" t="s">
        <v>4980</v>
      </c>
      <c r="U213" t="s">
        <v>78</v>
      </c>
      <c r="V213" t="s">
        <v>79</v>
      </c>
      <c r="W213" t="s">
        <v>2511</v>
      </c>
      <c r="Y213" t="s">
        <v>2513</v>
      </c>
      <c r="Z213" t="s">
        <v>4981</v>
      </c>
    </row>
    <row r="214" spans="1:26" x14ac:dyDescent="0.25">
      <c r="A214" t="s">
        <v>4982</v>
      </c>
      <c r="B214" t="s">
        <v>4983</v>
      </c>
      <c r="C214" t="s">
        <v>4984</v>
      </c>
      <c r="D214" t="s">
        <v>4985</v>
      </c>
      <c r="E214">
        <v>2001</v>
      </c>
      <c r="F214" t="s">
        <v>777</v>
      </c>
      <c r="G214">
        <v>55</v>
      </c>
      <c r="H214">
        <v>6</v>
      </c>
      <c r="J214">
        <v>645</v>
      </c>
      <c r="K214">
        <v>651</v>
      </c>
      <c r="L214">
        <v>6</v>
      </c>
      <c r="M214">
        <v>23</v>
      </c>
      <c r="N214" t="s">
        <v>4986</v>
      </c>
      <c r="O214" t="s">
        <v>4987</v>
      </c>
      <c r="P214" t="s">
        <v>4988</v>
      </c>
      <c r="Q214" t="s">
        <v>4989</v>
      </c>
      <c r="R214" t="s">
        <v>4990</v>
      </c>
      <c r="S214" t="s">
        <v>4991</v>
      </c>
      <c r="T214" t="s">
        <v>4992</v>
      </c>
      <c r="U214" t="s">
        <v>78</v>
      </c>
      <c r="V214" t="s">
        <v>79</v>
      </c>
      <c r="W214" t="s">
        <v>2511</v>
      </c>
      <c r="Y214" t="s">
        <v>2513</v>
      </c>
      <c r="Z214" t="s">
        <v>4993</v>
      </c>
    </row>
    <row r="215" spans="1:26" x14ac:dyDescent="0.25">
      <c r="A215" t="s">
        <v>4994</v>
      </c>
      <c r="B215" t="s">
        <v>4995</v>
      </c>
      <c r="C215" t="s">
        <v>4996</v>
      </c>
      <c r="D215" t="s">
        <v>4997</v>
      </c>
      <c r="E215">
        <v>2000</v>
      </c>
      <c r="F215" t="s">
        <v>4456</v>
      </c>
      <c r="G215">
        <v>34</v>
      </c>
      <c r="H215">
        <v>14</v>
      </c>
      <c r="J215">
        <v>2925</v>
      </c>
      <c r="K215">
        <v>2930</v>
      </c>
      <c r="L215">
        <v>5</v>
      </c>
      <c r="M215">
        <v>289</v>
      </c>
      <c r="N215" t="s">
        <v>4998</v>
      </c>
      <c r="O215" t="s">
        <v>4999</v>
      </c>
      <c r="P215" t="s">
        <v>5000</v>
      </c>
      <c r="Q215" t="s">
        <v>5001</v>
      </c>
      <c r="R215" t="s">
        <v>5002</v>
      </c>
      <c r="T215" t="s">
        <v>5003</v>
      </c>
      <c r="U215" t="s">
        <v>78</v>
      </c>
      <c r="V215" t="s">
        <v>79</v>
      </c>
      <c r="W215" t="s">
        <v>2511</v>
      </c>
      <c r="Y215" t="s">
        <v>2513</v>
      </c>
      <c r="Z215" t="s">
        <v>5004</v>
      </c>
    </row>
    <row r="216" spans="1:26" x14ac:dyDescent="0.25">
      <c r="A216" t="s">
        <v>5005</v>
      </c>
      <c r="B216" t="s">
        <v>5006</v>
      </c>
      <c r="C216" t="s">
        <v>5007</v>
      </c>
      <c r="D216" t="s">
        <v>5008</v>
      </c>
      <c r="E216">
        <v>2002</v>
      </c>
      <c r="F216" t="s">
        <v>3231</v>
      </c>
      <c r="G216">
        <v>33</v>
      </c>
      <c r="H216">
        <v>2</v>
      </c>
      <c r="J216">
        <v>111</v>
      </c>
      <c r="K216">
        <v>124</v>
      </c>
      <c r="L216">
        <v>13</v>
      </c>
      <c r="M216">
        <v>229</v>
      </c>
      <c r="N216" t="s">
        <v>5009</v>
      </c>
      <c r="O216" t="s">
        <v>5010</v>
      </c>
      <c r="P216" t="s">
        <v>5011</v>
      </c>
      <c r="Q216" t="s">
        <v>5012</v>
      </c>
      <c r="R216" t="s">
        <v>5013</v>
      </c>
      <c r="T216" t="s">
        <v>5014</v>
      </c>
      <c r="U216" t="s">
        <v>78</v>
      </c>
      <c r="V216" t="s">
        <v>79</v>
      </c>
      <c r="W216" t="s">
        <v>2511</v>
      </c>
      <c r="Y216" t="s">
        <v>2513</v>
      </c>
      <c r="Z216" t="s">
        <v>5015</v>
      </c>
    </row>
    <row r="217" spans="1:26" x14ac:dyDescent="0.25">
      <c r="A217" t="s">
        <v>5016</v>
      </c>
      <c r="B217" t="s">
        <v>5017</v>
      </c>
      <c r="C217" t="s">
        <v>5018</v>
      </c>
      <c r="D217" t="s">
        <v>1969</v>
      </c>
      <c r="E217">
        <v>1998</v>
      </c>
      <c r="F217" t="s">
        <v>2698</v>
      </c>
      <c r="G217">
        <v>30</v>
      </c>
      <c r="H217">
        <v>12</v>
      </c>
      <c r="J217">
        <v>1517</v>
      </c>
      <c r="K217">
        <v>1528</v>
      </c>
      <c r="L217">
        <v>11</v>
      </c>
      <c r="M217">
        <v>66</v>
      </c>
      <c r="N217" t="s">
        <v>1976</v>
      </c>
      <c r="O217" t="s">
        <v>5019</v>
      </c>
      <c r="P217" t="s">
        <v>5020</v>
      </c>
      <c r="Q217" t="s">
        <v>5021</v>
      </c>
      <c r="R217" t="s">
        <v>5022</v>
      </c>
      <c r="T217" t="s">
        <v>5023</v>
      </c>
      <c r="U217" t="s">
        <v>78</v>
      </c>
      <c r="V217" t="s">
        <v>79</v>
      </c>
      <c r="W217" t="s">
        <v>2511</v>
      </c>
      <c r="Y217" t="s">
        <v>2513</v>
      </c>
      <c r="Z217" t="s">
        <v>5024</v>
      </c>
    </row>
    <row r="218" spans="1:26" x14ac:dyDescent="0.25">
      <c r="A218" t="s">
        <v>5025</v>
      </c>
      <c r="B218" t="s">
        <v>5026</v>
      </c>
      <c r="C218" t="s">
        <v>5027</v>
      </c>
      <c r="D218" t="s">
        <v>5028</v>
      </c>
      <c r="E218">
        <v>2007</v>
      </c>
      <c r="F218" t="s">
        <v>4108</v>
      </c>
      <c r="G218">
        <v>66</v>
      </c>
      <c r="H218">
        <v>11</v>
      </c>
      <c r="J218">
        <v>2166</v>
      </c>
      <c r="K218">
        <v>2176</v>
      </c>
      <c r="L218">
        <v>10</v>
      </c>
      <c r="M218">
        <v>99</v>
      </c>
      <c r="N218" t="s">
        <v>5029</v>
      </c>
      <c r="O218" t="s">
        <v>5030</v>
      </c>
      <c r="P218" t="s">
        <v>5031</v>
      </c>
      <c r="Q218" t="s">
        <v>5032</v>
      </c>
      <c r="R218" t="s">
        <v>5033</v>
      </c>
      <c r="S218" t="s">
        <v>5034</v>
      </c>
      <c r="T218" t="s">
        <v>5035</v>
      </c>
      <c r="U218" t="s">
        <v>78</v>
      </c>
      <c r="V218" t="s">
        <v>79</v>
      </c>
      <c r="W218" t="s">
        <v>2511</v>
      </c>
      <c r="Y218" t="s">
        <v>2513</v>
      </c>
      <c r="Z218" t="s">
        <v>5036</v>
      </c>
    </row>
    <row r="219" spans="1:26" x14ac:dyDescent="0.25">
      <c r="A219" t="s">
        <v>5037</v>
      </c>
      <c r="B219" t="s">
        <v>5038</v>
      </c>
      <c r="C219">
        <v>7006343995</v>
      </c>
      <c r="D219" t="s">
        <v>5039</v>
      </c>
      <c r="E219">
        <v>1995</v>
      </c>
      <c r="F219" t="s">
        <v>3983</v>
      </c>
      <c r="G219">
        <v>43</v>
      </c>
      <c r="H219">
        <v>11</v>
      </c>
      <c r="J219">
        <v>2858</v>
      </c>
      <c r="K219">
        <v>2868</v>
      </c>
      <c r="L219">
        <v>10</v>
      </c>
      <c r="M219">
        <v>17</v>
      </c>
      <c r="N219" t="s">
        <v>5040</v>
      </c>
      <c r="O219" t="s">
        <v>5041</v>
      </c>
      <c r="P219" t="s">
        <v>5042</v>
      </c>
      <c r="Q219" t="s">
        <v>5043</v>
      </c>
      <c r="R219" t="s">
        <v>5044</v>
      </c>
      <c r="S219" t="s">
        <v>5045</v>
      </c>
      <c r="U219" t="s">
        <v>78</v>
      </c>
      <c r="V219" t="s">
        <v>79</v>
      </c>
      <c r="W219" t="s">
        <v>2511</v>
      </c>
      <c r="Y219" t="s">
        <v>2513</v>
      </c>
      <c r="Z219" t="s">
        <v>5046</v>
      </c>
    </row>
    <row r="220" spans="1:26" x14ac:dyDescent="0.25">
      <c r="A220" t="s">
        <v>5047</v>
      </c>
      <c r="B220" t="s">
        <v>5048</v>
      </c>
      <c r="C220" t="s">
        <v>5049</v>
      </c>
      <c r="D220" t="s">
        <v>5050</v>
      </c>
      <c r="E220">
        <v>2004</v>
      </c>
      <c r="F220" t="s">
        <v>2698</v>
      </c>
      <c r="G220">
        <v>36</v>
      </c>
      <c r="H220">
        <v>7</v>
      </c>
      <c r="J220">
        <v>1161</v>
      </c>
      <c r="K220">
        <v>1169</v>
      </c>
      <c r="L220">
        <v>8</v>
      </c>
      <c r="M220">
        <v>27</v>
      </c>
      <c r="N220" t="s">
        <v>1148</v>
      </c>
      <c r="O220" t="s">
        <v>5051</v>
      </c>
      <c r="P220" t="s">
        <v>5052</v>
      </c>
      <c r="Q220" t="s">
        <v>5053</v>
      </c>
      <c r="R220" t="s">
        <v>5054</v>
      </c>
      <c r="S220" t="s">
        <v>5055</v>
      </c>
      <c r="T220" t="s">
        <v>5056</v>
      </c>
      <c r="U220" t="s">
        <v>78</v>
      </c>
      <c r="V220" t="s">
        <v>79</v>
      </c>
      <c r="W220" t="s">
        <v>2511</v>
      </c>
      <c r="Y220" t="s">
        <v>2513</v>
      </c>
      <c r="Z220" t="s">
        <v>5057</v>
      </c>
    </row>
    <row r="221" spans="1:26" x14ac:dyDescent="0.25">
      <c r="A221" t="s">
        <v>5058</v>
      </c>
      <c r="B221" t="s">
        <v>5059</v>
      </c>
      <c r="C221" t="s">
        <v>5060</v>
      </c>
      <c r="D221" t="s">
        <v>1388</v>
      </c>
      <c r="E221">
        <v>2000</v>
      </c>
      <c r="F221" t="s">
        <v>2698</v>
      </c>
      <c r="G221">
        <v>32</v>
      </c>
      <c r="H221">
        <v>6</v>
      </c>
      <c r="J221">
        <v>793</v>
      </c>
      <c r="K221">
        <v>804</v>
      </c>
      <c r="L221">
        <v>11</v>
      </c>
      <c r="M221">
        <v>179</v>
      </c>
      <c r="N221" t="s">
        <v>1397</v>
      </c>
      <c r="O221" t="s">
        <v>5061</v>
      </c>
      <c r="P221" t="s">
        <v>5062</v>
      </c>
      <c r="Q221" t="s">
        <v>5063</v>
      </c>
      <c r="R221" t="s">
        <v>5064</v>
      </c>
      <c r="S221" t="s">
        <v>5065</v>
      </c>
      <c r="T221" t="s">
        <v>5066</v>
      </c>
      <c r="U221" t="s">
        <v>78</v>
      </c>
      <c r="V221" t="s">
        <v>79</v>
      </c>
      <c r="W221" t="s">
        <v>2511</v>
      </c>
      <c r="Y221" t="s">
        <v>2513</v>
      </c>
      <c r="Z221" t="s">
        <v>5067</v>
      </c>
    </row>
    <row r="222" spans="1:26" x14ac:dyDescent="0.25">
      <c r="A222" t="s">
        <v>5068</v>
      </c>
      <c r="B222" t="s">
        <v>5069</v>
      </c>
      <c r="C222" t="s">
        <v>5070</v>
      </c>
      <c r="D222" t="s">
        <v>5071</v>
      </c>
      <c r="E222">
        <v>1996</v>
      </c>
      <c r="F222" t="s">
        <v>3231</v>
      </c>
      <c r="G222">
        <v>24</v>
      </c>
      <c r="H222">
        <v>2</v>
      </c>
      <c r="J222">
        <v>111</v>
      </c>
      <c r="K222">
        <v>125</v>
      </c>
      <c r="L222">
        <v>14</v>
      </c>
      <c r="M222">
        <v>66</v>
      </c>
      <c r="N222" t="s">
        <v>5072</v>
      </c>
      <c r="O222" t="s">
        <v>5073</v>
      </c>
      <c r="P222" t="s">
        <v>5074</v>
      </c>
      <c r="Q222" t="s">
        <v>5075</v>
      </c>
      <c r="R222" t="s">
        <v>5076</v>
      </c>
      <c r="S222" t="s">
        <v>5077</v>
      </c>
      <c r="T222" t="s">
        <v>5078</v>
      </c>
      <c r="U222" t="s">
        <v>78</v>
      </c>
      <c r="V222" t="s">
        <v>3226</v>
      </c>
      <c r="W222" t="s">
        <v>2511</v>
      </c>
      <c r="Y222" t="s">
        <v>2513</v>
      </c>
      <c r="Z222" t="s">
        <v>5079</v>
      </c>
    </row>
    <row r="223" spans="1:26" x14ac:dyDescent="0.25">
      <c r="A223" t="s">
        <v>5080</v>
      </c>
      <c r="B223" t="s">
        <v>5081</v>
      </c>
      <c r="C223" t="s">
        <v>5082</v>
      </c>
      <c r="D223" t="s">
        <v>5083</v>
      </c>
      <c r="E223">
        <v>2004</v>
      </c>
      <c r="F223" t="s">
        <v>5084</v>
      </c>
      <c r="G223">
        <v>45</v>
      </c>
      <c r="H223">
        <v>4</v>
      </c>
      <c r="J223">
        <v>1217</v>
      </c>
      <c r="K223">
        <v>1222</v>
      </c>
      <c r="L223">
        <v>5</v>
      </c>
      <c r="M223">
        <v>8</v>
      </c>
      <c r="N223" t="s">
        <v>5085</v>
      </c>
      <c r="O223" t="s">
        <v>5086</v>
      </c>
      <c r="P223" t="s">
        <v>5087</v>
      </c>
      <c r="Q223" t="s">
        <v>5088</v>
      </c>
      <c r="R223" t="s">
        <v>5089</v>
      </c>
      <c r="S223" t="s">
        <v>5090</v>
      </c>
      <c r="T223" t="s">
        <v>5091</v>
      </c>
      <c r="U223" t="s">
        <v>78</v>
      </c>
      <c r="V223" t="s">
        <v>79</v>
      </c>
      <c r="W223" t="s">
        <v>2511</v>
      </c>
      <c r="Y223" t="s">
        <v>2513</v>
      </c>
      <c r="Z223" t="s">
        <v>5092</v>
      </c>
    </row>
    <row r="224" spans="1:26" x14ac:dyDescent="0.25">
      <c r="A224" t="s">
        <v>5093</v>
      </c>
      <c r="B224" t="s">
        <v>5094</v>
      </c>
      <c r="C224" t="s">
        <v>5095</v>
      </c>
      <c r="D224" t="s">
        <v>694</v>
      </c>
      <c r="E224">
        <v>2001</v>
      </c>
      <c r="F224" t="s">
        <v>2504</v>
      </c>
      <c r="G224">
        <v>234</v>
      </c>
      <c r="H224">
        <v>1</v>
      </c>
      <c r="J224">
        <v>61</v>
      </c>
      <c r="K224">
        <v>72</v>
      </c>
      <c r="L224">
        <v>11</v>
      </c>
      <c r="M224">
        <v>30</v>
      </c>
      <c r="N224" t="s">
        <v>706</v>
      </c>
      <c r="O224" t="s">
        <v>5096</v>
      </c>
      <c r="P224" t="s">
        <v>5097</v>
      </c>
      <c r="Q224" t="s">
        <v>5098</v>
      </c>
      <c r="R224" t="s">
        <v>5099</v>
      </c>
      <c r="S224" t="s">
        <v>5100</v>
      </c>
      <c r="T224" t="s">
        <v>5101</v>
      </c>
      <c r="U224" t="s">
        <v>78</v>
      </c>
      <c r="V224" t="s">
        <v>79</v>
      </c>
      <c r="W224" t="s">
        <v>2511</v>
      </c>
      <c r="Y224" t="s">
        <v>2513</v>
      </c>
      <c r="Z224" t="s">
        <v>5102</v>
      </c>
    </row>
    <row r="225" spans="1:26" x14ac:dyDescent="0.25">
      <c r="A225" t="s">
        <v>5103</v>
      </c>
      <c r="B225" t="s">
        <v>5104</v>
      </c>
      <c r="C225" t="s">
        <v>5105</v>
      </c>
      <c r="D225" t="s">
        <v>5106</v>
      </c>
      <c r="E225">
        <v>1997</v>
      </c>
      <c r="F225" t="s">
        <v>1004</v>
      </c>
      <c r="G225">
        <v>76</v>
      </c>
      <c r="H225" s="2">
        <v>44989</v>
      </c>
      <c r="J225">
        <v>193</v>
      </c>
      <c r="K225">
        <v>219</v>
      </c>
      <c r="L225">
        <v>26</v>
      </c>
      <c r="M225">
        <v>37</v>
      </c>
      <c r="N225" t="s">
        <v>5107</v>
      </c>
      <c r="O225" t="s">
        <v>5108</v>
      </c>
      <c r="P225" t="s">
        <v>5109</v>
      </c>
      <c r="Q225" t="s">
        <v>5110</v>
      </c>
      <c r="R225" t="s">
        <v>5111</v>
      </c>
      <c r="S225" t="s">
        <v>5112</v>
      </c>
      <c r="T225" t="s">
        <v>5113</v>
      </c>
      <c r="U225" t="s">
        <v>78</v>
      </c>
      <c r="V225" t="s">
        <v>79</v>
      </c>
      <c r="W225" t="s">
        <v>2511</v>
      </c>
      <c r="Y225" t="s">
        <v>2513</v>
      </c>
      <c r="Z225" t="s">
        <v>5114</v>
      </c>
    </row>
    <row r="226" spans="1:26" x14ac:dyDescent="0.25">
      <c r="A226" t="s">
        <v>5115</v>
      </c>
      <c r="B226" t="s">
        <v>5116</v>
      </c>
      <c r="C226" t="s">
        <v>5117</v>
      </c>
      <c r="D226" t="s">
        <v>5118</v>
      </c>
      <c r="E226">
        <v>2002</v>
      </c>
      <c r="F226" t="s">
        <v>5119</v>
      </c>
      <c r="G226">
        <v>74</v>
      </c>
      <c r="H226">
        <v>17</v>
      </c>
      <c r="J226">
        <v>4386</v>
      </c>
      <c r="K226">
        <v>4390</v>
      </c>
      <c r="L226">
        <v>4</v>
      </c>
      <c r="M226">
        <v>96</v>
      </c>
      <c r="N226" t="s">
        <v>5120</v>
      </c>
      <c r="O226" t="s">
        <v>5121</v>
      </c>
      <c r="P226" t="s">
        <v>5122</v>
      </c>
      <c r="Q226" t="s">
        <v>5123</v>
      </c>
      <c r="R226" t="s">
        <v>5124</v>
      </c>
      <c r="T226" t="s">
        <v>5125</v>
      </c>
      <c r="U226" t="s">
        <v>78</v>
      </c>
      <c r="V226" t="s">
        <v>79</v>
      </c>
      <c r="W226" t="s">
        <v>2511</v>
      </c>
      <c r="Y226" t="s">
        <v>2513</v>
      </c>
      <c r="Z226" t="s">
        <v>5126</v>
      </c>
    </row>
    <row r="227" spans="1:26" x14ac:dyDescent="0.25">
      <c r="A227" t="s">
        <v>5127</v>
      </c>
      <c r="B227" t="s">
        <v>5128</v>
      </c>
      <c r="C227" t="s">
        <v>5129</v>
      </c>
      <c r="D227" t="s">
        <v>5130</v>
      </c>
      <c r="E227">
        <v>2002</v>
      </c>
      <c r="F227" t="s">
        <v>5131</v>
      </c>
      <c r="G227">
        <v>1</v>
      </c>
      <c r="H227">
        <v>6</v>
      </c>
      <c r="J227">
        <v>407</v>
      </c>
      <c r="K227">
        <v>411</v>
      </c>
      <c r="L227">
        <v>4</v>
      </c>
      <c r="M227">
        <v>16</v>
      </c>
      <c r="N227" t="s">
        <v>5132</v>
      </c>
      <c r="O227" t="s">
        <v>5133</v>
      </c>
      <c r="P227" t="s">
        <v>5134</v>
      </c>
      <c r="Q227" t="s">
        <v>5135</v>
      </c>
      <c r="R227" t="s">
        <v>5136</v>
      </c>
      <c r="T227" t="s">
        <v>5137</v>
      </c>
      <c r="U227" t="s">
        <v>78</v>
      </c>
      <c r="V227" t="s">
        <v>79</v>
      </c>
      <c r="W227" t="s">
        <v>2511</v>
      </c>
      <c r="Y227" t="s">
        <v>2513</v>
      </c>
      <c r="Z227" t="s">
        <v>5138</v>
      </c>
    </row>
    <row r="228" spans="1:26" x14ac:dyDescent="0.25">
      <c r="A228" t="s">
        <v>5139</v>
      </c>
      <c r="B228" t="s">
        <v>5140</v>
      </c>
      <c r="C228" t="s">
        <v>5141</v>
      </c>
      <c r="D228" t="s">
        <v>5142</v>
      </c>
      <c r="E228">
        <v>1994</v>
      </c>
      <c r="F228" t="s">
        <v>2504</v>
      </c>
      <c r="G228">
        <v>158</v>
      </c>
      <c r="H228">
        <v>1</v>
      </c>
      <c r="J228">
        <v>69</v>
      </c>
      <c r="K228">
        <v>82</v>
      </c>
      <c r="L228">
        <v>13</v>
      </c>
      <c r="M228">
        <v>75</v>
      </c>
      <c r="N228" t="s">
        <v>5143</v>
      </c>
      <c r="O228" t="s">
        <v>5144</v>
      </c>
      <c r="P228" t="s">
        <v>5145</v>
      </c>
      <c r="Q228" t="s">
        <v>5146</v>
      </c>
      <c r="R228" t="s">
        <v>5147</v>
      </c>
      <c r="S228" t="s">
        <v>5148</v>
      </c>
      <c r="T228" t="s">
        <v>5149</v>
      </c>
      <c r="U228" t="s">
        <v>78</v>
      </c>
      <c r="V228" t="s">
        <v>79</v>
      </c>
      <c r="W228" t="s">
        <v>2511</v>
      </c>
      <c r="Y228" t="s">
        <v>2513</v>
      </c>
      <c r="Z228" t="s">
        <v>5150</v>
      </c>
    </row>
    <row r="229" spans="1:26" x14ac:dyDescent="0.25">
      <c r="A229" t="s">
        <v>5151</v>
      </c>
      <c r="B229" t="s">
        <v>5152</v>
      </c>
      <c r="C229" t="s">
        <v>5153</v>
      </c>
      <c r="D229" t="s">
        <v>5154</v>
      </c>
      <c r="E229">
        <v>2000</v>
      </c>
      <c r="F229" t="s">
        <v>2698</v>
      </c>
      <c r="G229">
        <v>32</v>
      </c>
      <c r="H229">
        <v>3</v>
      </c>
      <c r="J229">
        <v>301</v>
      </c>
      <c r="K229">
        <v>314</v>
      </c>
      <c r="L229">
        <v>13</v>
      </c>
      <c r="M229">
        <v>68</v>
      </c>
      <c r="N229" t="s">
        <v>5155</v>
      </c>
      <c r="O229" t="s">
        <v>5156</v>
      </c>
      <c r="P229" t="s">
        <v>5157</v>
      </c>
      <c r="Q229" t="s">
        <v>5158</v>
      </c>
      <c r="R229" t="s">
        <v>5159</v>
      </c>
      <c r="S229" t="s">
        <v>5160</v>
      </c>
      <c r="T229" t="s">
        <v>5161</v>
      </c>
      <c r="U229" t="s">
        <v>78</v>
      </c>
      <c r="V229" t="s">
        <v>79</v>
      </c>
      <c r="W229" t="s">
        <v>2511</v>
      </c>
      <c r="Y229" t="s">
        <v>2513</v>
      </c>
      <c r="Z229" t="s">
        <v>5162</v>
      </c>
    </row>
    <row r="230" spans="1:26" x14ac:dyDescent="0.25">
      <c r="A230" t="s">
        <v>5163</v>
      </c>
      <c r="B230" t="s">
        <v>5164</v>
      </c>
      <c r="C230" t="s">
        <v>5165</v>
      </c>
      <c r="D230" t="s">
        <v>5166</v>
      </c>
      <c r="E230">
        <v>1997</v>
      </c>
      <c r="F230" t="s">
        <v>1004</v>
      </c>
      <c r="G230">
        <v>76</v>
      </c>
      <c r="H230" s="2">
        <v>44989</v>
      </c>
      <c r="J230">
        <v>175</v>
      </c>
      <c r="K230">
        <v>192</v>
      </c>
      <c r="L230">
        <v>17</v>
      </c>
      <c r="M230">
        <v>114</v>
      </c>
      <c r="N230" t="s">
        <v>5167</v>
      </c>
      <c r="O230" t="s">
        <v>5168</v>
      </c>
      <c r="P230" t="s">
        <v>5169</v>
      </c>
      <c r="Q230" t="s">
        <v>5170</v>
      </c>
      <c r="R230" t="s">
        <v>5171</v>
      </c>
      <c r="S230" t="s">
        <v>5172</v>
      </c>
      <c r="T230" t="s">
        <v>5173</v>
      </c>
      <c r="U230" t="s">
        <v>78</v>
      </c>
      <c r="V230" t="s">
        <v>79</v>
      </c>
      <c r="W230" t="s">
        <v>2511</v>
      </c>
      <c r="Y230" t="s">
        <v>2513</v>
      </c>
      <c r="Z230" t="s">
        <v>5174</v>
      </c>
    </row>
    <row r="231" spans="1:26" x14ac:dyDescent="0.25">
      <c r="A231" t="s">
        <v>5175</v>
      </c>
      <c r="B231" t="s">
        <v>5176</v>
      </c>
      <c r="C231" t="s">
        <v>5177</v>
      </c>
      <c r="D231" t="s">
        <v>939</v>
      </c>
      <c r="E231">
        <v>2005</v>
      </c>
      <c r="F231" t="s">
        <v>4133</v>
      </c>
      <c r="G231">
        <v>55</v>
      </c>
      <c r="H231">
        <v>3</v>
      </c>
      <c r="J231">
        <v>175</v>
      </c>
      <c r="K231">
        <v>185</v>
      </c>
      <c r="L231">
        <v>10</v>
      </c>
      <c r="M231">
        <v>40</v>
      </c>
      <c r="N231" t="s">
        <v>958</v>
      </c>
      <c r="O231" t="s">
        <v>5178</v>
      </c>
      <c r="P231" t="s">
        <v>5179</v>
      </c>
      <c r="Q231" t="s">
        <v>5180</v>
      </c>
      <c r="R231" t="s">
        <v>5181</v>
      </c>
      <c r="S231" t="s">
        <v>5182</v>
      </c>
      <c r="T231" t="s">
        <v>5183</v>
      </c>
      <c r="U231" t="s">
        <v>78</v>
      </c>
      <c r="V231" t="s">
        <v>79</v>
      </c>
      <c r="W231" t="s">
        <v>2511</v>
      </c>
      <c r="Y231" t="s">
        <v>2513</v>
      </c>
      <c r="Z231" t="s">
        <v>5184</v>
      </c>
    </row>
    <row r="232" spans="1:26" x14ac:dyDescent="0.25">
      <c r="A232" t="s">
        <v>5185</v>
      </c>
      <c r="B232" t="s">
        <v>5186</v>
      </c>
      <c r="C232" t="s">
        <v>5187</v>
      </c>
      <c r="D232" t="s">
        <v>5188</v>
      </c>
      <c r="E232">
        <v>2001</v>
      </c>
      <c r="F232" t="s">
        <v>5189</v>
      </c>
      <c r="G232">
        <v>74</v>
      </c>
      <c r="H232">
        <v>4</v>
      </c>
      <c r="J232">
        <v>417</v>
      </c>
      <c r="K232">
        <v>422</v>
      </c>
      <c r="L232">
        <v>5</v>
      </c>
      <c r="M232">
        <v>59</v>
      </c>
      <c r="N232" t="s">
        <v>5190</v>
      </c>
      <c r="O232" t="s">
        <v>5191</v>
      </c>
      <c r="P232" t="s">
        <v>5192</v>
      </c>
      <c r="Q232" t="s">
        <v>5193</v>
      </c>
      <c r="R232" t="s">
        <v>5194</v>
      </c>
      <c r="S232" t="s">
        <v>5195</v>
      </c>
      <c r="T232" t="s">
        <v>5196</v>
      </c>
      <c r="U232" t="s">
        <v>78</v>
      </c>
      <c r="V232" t="s">
        <v>79</v>
      </c>
      <c r="W232" t="s">
        <v>2511</v>
      </c>
      <c r="Y232" t="s">
        <v>2513</v>
      </c>
      <c r="Z232" t="s">
        <v>5197</v>
      </c>
    </row>
    <row r="233" spans="1:26" x14ac:dyDescent="0.25">
      <c r="A233" t="s">
        <v>5198</v>
      </c>
      <c r="B233" t="s">
        <v>5199</v>
      </c>
      <c r="C233" t="s">
        <v>5200</v>
      </c>
      <c r="D233" t="s">
        <v>5201</v>
      </c>
      <c r="E233">
        <v>2002</v>
      </c>
      <c r="F233" t="s">
        <v>5202</v>
      </c>
      <c r="G233">
        <v>40</v>
      </c>
      <c r="H233">
        <v>6</v>
      </c>
      <c r="J233">
        <v>977</v>
      </c>
      <c r="K233">
        <v>998</v>
      </c>
      <c r="L233">
        <v>21</v>
      </c>
      <c r="M233">
        <v>19</v>
      </c>
      <c r="N233" t="s">
        <v>5203</v>
      </c>
      <c r="O233" t="s">
        <v>5204</v>
      </c>
      <c r="P233" t="s">
        <v>5205</v>
      </c>
      <c r="Q233" t="s">
        <v>5206</v>
      </c>
      <c r="R233" t="s">
        <v>5207</v>
      </c>
      <c r="S233" t="s">
        <v>5208</v>
      </c>
      <c r="T233" t="s">
        <v>5209</v>
      </c>
      <c r="U233" t="s">
        <v>78</v>
      </c>
      <c r="V233" t="s">
        <v>79</v>
      </c>
      <c r="W233" t="s">
        <v>2511</v>
      </c>
      <c r="Y233" t="s">
        <v>2513</v>
      </c>
      <c r="Z233" t="s">
        <v>5210</v>
      </c>
    </row>
    <row r="234" spans="1:26" x14ac:dyDescent="0.25">
      <c r="A234" t="s">
        <v>5211</v>
      </c>
      <c r="B234" t="s">
        <v>5212</v>
      </c>
      <c r="C234" t="s">
        <v>5213</v>
      </c>
      <c r="D234" t="s">
        <v>5214</v>
      </c>
      <c r="E234">
        <v>2000</v>
      </c>
      <c r="F234" t="s">
        <v>3961</v>
      </c>
      <c r="G234">
        <v>29</v>
      </c>
      <c r="H234">
        <v>2</v>
      </c>
      <c r="J234">
        <v>592</v>
      </c>
      <c r="K234">
        <v>602</v>
      </c>
      <c r="L234">
        <v>10</v>
      </c>
      <c r="M234">
        <v>23</v>
      </c>
      <c r="N234" t="s">
        <v>5215</v>
      </c>
      <c r="O234" t="s">
        <v>5216</v>
      </c>
      <c r="P234" t="s">
        <v>5217</v>
      </c>
      <c r="Q234" t="s">
        <v>5218</v>
      </c>
      <c r="R234" t="s">
        <v>5219</v>
      </c>
      <c r="T234" t="s">
        <v>5220</v>
      </c>
      <c r="U234" t="s">
        <v>78</v>
      </c>
      <c r="V234" t="s">
        <v>79</v>
      </c>
      <c r="W234" t="s">
        <v>2511</v>
      </c>
      <c r="Y234" t="s">
        <v>2513</v>
      </c>
      <c r="Z234" t="s">
        <v>5221</v>
      </c>
    </row>
    <row r="235" spans="1:26" x14ac:dyDescent="0.25">
      <c r="A235" t="s">
        <v>5222</v>
      </c>
      <c r="B235" t="s">
        <v>5223</v>
      </c>
      <c r="C235" t="s">
        <v>5224</v>
      </c>
      <c r="D235" t="s">
        <v>488</v>
      </c>
      <c r="E235">
        <v>2000</v>
      </c>
      <c r="F235" t="s">
        <v>2504</v>
      </c>
      <c r="G235">
        <v>219</v>
      </c>
      <c r="H235" s="2">
        <v>44928</v>
      </c>
      <c r="J235">
        <v>273</v>
      </c>
      <c r="K235">
        <v>278</v>
      </c>
      <c r="L235">
        <v>5</v>
      </c>
      <c r="M235">
        <v>33</v>
      </c>
      <c r="N235" t="s">
        <v>5225</v>
      </c>
      <c r="O235" t="s">
        <v>5226</v>
      </c>
      <c r="P235" t="s">
        <v>5227</v>
      </c>
      <c r="Q235" t="s">
        <v>5228</v>
      </c>
      <c r="R235" t="s">
        <v>5229</v>
      </c>
      <c r="S235" t="s">
        <v>5230</v>
      </c>
      <c r="T235" t="s">
        <v>5231</v>
      </c>
      <c r="U235" t="s">
        <v>78</v>
      </c>
      <c r="V235" t="s">
        <v>79</v>
      </c>
      <c r="W235" t="s">
        <v>2511</v>
      </c>
      <c r="Y235" t="s">
        <v>2513</v>
      </c>
      <c r="Z235" t="s">
        <v>5232</v>
      </c>
    </row>
    <row r="236" spans="1:26" x14ac:dyDescent="0.25">
      <c r="A236" t="s">
        <v>5233</v>
      </c>
      <c r="B236" t="s">
        <v>5234</v>
      </c>
      <c r="C236" t="s">
        <v>5235</v>
      </c>
      <c r="D236" t="s">
        <v>1024</v>
      </c>
      <c r="E236">
        <v>2001</v>
      </c>
      <c r="F236" t="s">
        <v>4133</v>
      </c>
      <c r="G236">
        <v>47</v>
      </c>
      <c r="H236">
        <v>1</v>
      </c>
      <c r="J236">
        <v>37</v>
      </c>
      <c r="K236">
        <v>45</v>
      </c>
      <c r="L236">
        <v>8</v>
      </c>
      <c r="M236">
        <v>17</v>
      </c>
      <c r="N236" t="s">
        <v>1032</v>
      </c>
      <c r="O236" t="s">
        <v>5236</v>
      </c>
      <c r="P236" t="s">
        <v>5237</v>
      </c>
      <c r="Q236" t="s">
        <v>5238</v>
      </c>
      <c r="R236" t="s">
        <v>5239</v>
      </c>
      <c r="T236" t="s">
        <v>5240</v>
      </c>
      <c r="U236" t="s">
        <v>78</v>
      </c>
      <c r="V236" t="s">
        <v>79</v>
      </c>
      <c r="W236" t="s">
        <v>2511</v>
      </c>
      <c r="Y236" t="s">
        <v>2513</v>
      </c>
      <c r="Z236" t="s">
        <v>5241</v>
      </c>
    </row>
    <row r="237" spans="1:26" x14ac:dyDescent="0.25">
      <c r="A237" t="s">
        <v>5242</v>
      </c>
      <c r="B237" t="s">
        <v>5243</v>
      </c>
      <c r="C237" t="s">
        <v>5244</v>
      </c>
      <c r="D237" t="s">
        <v>5245</v>
      </c>
      <c r="E237">
        <v>2004</v>
      </c>
      <c r="F237" t="s">
        <v>3983</v>
      </c>
      <c r="G237">
        <v>52</v>
      </c>
      <c r="H237">
        <v>7</v>
      </c>
      <c r="J237">
        <v>1850</v>
      </c>
      <c r="K237">
        <v>1860</v>
      </c>
      <c r="L237">
        <v>10</v>
      </c>
      <c r="M237">
        <v>450</v>
      </c>
      <c r="N237" t="s">
        <v>5246</v>
      </c>
      <c r="O237" t="s">
        <v>5247</v>
      </c>
      <c r="P237" t="s">
        <v>5248</v>
      </c>
      <c r="Q237" t="s">
        <v>5249</v>
      </c>
      <c r="R237" t="s">
        <v>5250</v>
      </c>
      <c r="S237" t="s">
        <v>5251</v>
      </c>
      <c r="T237" t="s">
        <v>5252</v>
      </c>
      <c r="U237" t="s">
        <v>78</v>
      </c>
      <c r="V237" t="s">
        <v>79</v>
      </c>
      <c r="W237" t="s">
        <v>2511</v>
      </c>
      <c r="Y237" t="s">
        <v>2513</v>
      </c>
      <c r="Z237" t="s">
        <v>5253</v>
      </c>
    </row>
    <row r="238" spans="1:26" x14ac:dyDescent="0.25">
      <c r="A238" t="s">
        <v>5254</v>
      </c>
      <c r="B238" t="s">
        <v>5255</v>
      </c>
      <c r="C238" t="s">
        <v>5256</v>
      </c>
      <c r="D238" t="s">
        <v>5257</v>
      </c>
      <c r="E238">
        <v>1997</v>
      </c>
      <c r="F238" t="s">
        <v>5202</v>
      </c>
      <c r="G238">
        <v>35</v>
      </c>
      <c r="H238">
        <v>5</v>
      </c>
      <c r="J238">
        <v>1061</v>
      </c>
      <c r="K238">
        <v>1083</v>
      </c>
      <c r="L238">
        <v>22</v>
      </c>
      <c r="M238">
        <v>549</v>
      </c>
      <c r="N238" t="s">
        <v>1560</v>
      </c>
      <c r="O238" t="s">
        <v>5258</v>
      </c>
      <c r="P238" t="s">
        <v>5259</v>
      </c>
      <c r="Q238" t="s">
        <v>5260</v>
      </c>
      <c r="R238" t="s">
        <v>5261</v>
      </c>
      <c r="S238" t="s">
        <v>5262</v>
      </c>
      <c r="T238" t="s">
        <v>5263</v>
      </c>
      <c r="U238" t="s">
        <v>78</v>
      </c>
      <c r="V238" t="s">
        <v>79</v>
      </c>
      <c r="W238" t="s">
        <v>2511</v>
      </c>
      <c r="Y238" t="s">
        <v>2513</v>
      </c>
      <c r="Z238" t="s">
        <v>5264</v>
      </c>
    </row>
    <row r="239" spans="1:26" x14ac:dyDescent="0.25">
      <c r="A239" t="s">
        <v>5265</v>
      </c>
      <c r="B239" t="s">
        <v>5266</v>
      </c>
      <c r="C239" t="s">
        <v>5267</v>
      </c>
      <c r="D239" t="s">
        <v>2200</v>
      </c>
      <c r="E239">
        <v>1996</v>
      </c>
      <c r="F239" t="s">
        <v>5268</v>
      </c>
      <c r="G239">
        <v>72</v>
      </c>
      <c r="H239">
        <v>2</v>
      </c>
      <c r="J239">
        <v>155</v>
      </c>
      <c r="K239">
        <v>165</v>
      </c>
      <c r="L239">
        <v>10</v>
      </c>
      <c r="M239">
        <v>104</v>
      </c>
      <c r="N239" t="s">
        <v>5269</v>
      </c>
      <c r="O239" t="s">
        <v>5270</v>
      </c>
      <c r="P239" t="s">
        <v>5271</v>
      </c>
      <c r="Q239" t="s">
        <v>5272</v>
      </c>
      <c r="R239" t="s">
        <v>5273</v>
      </c>
      <c r="S239" t="s">
        <v>5274</v>
      </c>
      <c r="U239" t="s">
        <v>78</v>
      </c>
      <c r="V239" t="s">
        <v>79</v>
      </c>
      <c r="W239" t="s">
        <v>2511</v>
      </c>
      <c r="Y239" t="s">
        <v>2513</v>
      </c>
      <c r="Z239" t="s">
        <v>5275</v>
      </c>
    </row>
    <row r="240" spans="1:26" x14ac:dyDescent="0.25">
      <c r="A240" t="s">
        <v>5276</v>
      </c>
      <c r="B240" t="s">
        <v>5277</v>
      </c>
      <c r="C240" t="s">
        <v>5278</v>
      </c>
      <c r="D240" t="s">
        <v>5279</v>
      </c>
      <c r="E240">
        <v>1996</v>
      </c>
      <c r="F240" t="s">
        <v>3231</v>
      </c>
      <c r="G240">
        <v>24</v>
      </c>
      <c r="H240" s="2">
        <v>45084</v>
      </c>
      <c r="J240">
        <v>593</v>
      </c>
      <c r="K240">
        <v>600</v>
      </c>
      <c r="L240">
        <v>7</v>
      </c>
      <c r="M240">
        <v>50</v>
      </c>
      <c r="N240" t="s">
        <v>5280</v>
      </c>
      <c r="O240" t="s">
        <v>5281</v>
      </c>
      <c r="P240" t="s">
        <v>5282</v>
      </c>
      <c r="Q240" t="s">
        <v>5283</v>
      </c>
      <c r="R240" t="s">
        <v>5284</v>
      </c>
      <c r="S240" t="s">
        <v>5285</v>
      </c>
      <c r="T240" t="s">
        <v>5286</v>
      </c>
      <c r="U240" t="s">
        <v>78</v>
      </c>
      <c r="V240" t="s">
        <v>3226</v>
      </c>
      <c r="W240" t="s">
        <v>2511</v>
      </c>
      <c r="Y240" t="s">
        <v>2513</v>
      </c>
      <c r="Z240" t="s">
        <v>5287</v>
      </c>
    </row>
    <row r="241" spans="1:26" x14ac:dyDescent="0.25">
      <c r="A241" t="s">
        <v>5288</v>
      </c>
      <c r="B241" t="s">
        <v>5289</v>
      </c>
      <c r="C241" t="s">
        <v>5290</v>
      </c>
      <c r="D241" t="s">
        <v>5291</v>
      </c>
      <c r="E241">
        <v>2004</v>
      </c>
      <c r="F241" t="s">
        <v>2698</v>
      </c>
      <c r="G241">
        <v>36</v>
      </c>
      <c r="H241">
        <v>11</v>
      </c>
      <c r="J241">
        <v>1761</v>
      </c>
      <c r="K241">
        <v>1768</v>
      </c>
      <c r="L241">
        <v>7</v>
      </c>
      <c r="M241">
        <v>83</v>
      </c>
      <c r="N241" t="s">
        <v>5292</v>
      </c>
      <c r="O241" t="s">
        <v>5293</v>
      </c>
      <c r="P241" t="s">
        <v>5294</v>
      </c>
      <c r="Q241" t="s">
        <v>5295</v>
      </c>
      <c r="R241" t="s">
        <v>5296</v>
      </c>
      <c r="S241" t="s">
        <v>5297</v>
      </c>
      <c r="T241" t="s">
        <v>5298</v>
      </c>
      <c r="U241" t="s">
        <v>78</v>
      </c>
      <c r="V241" t="s">
        <v>79</v>
      </c>
      <c r="W241" t="s">
        <v>2511</v>
      </c>
      <c r="Y241" t="s">
        <v>2513</v>
      </c>
      <c r="Z241" t="s">
        <v>5299</v>
      </c>
    </row>
    <row r="242" spans="1:26" x14ac:dyDescent="0.25">
      <c r="A242" t="s">
        <v>5300</v>
      </c>
      <c r="B242" t="s">
        <v>5301</v>
      </c>
      <c r="C242" t="s">
        <v>5302</v>
      </c>
      <c r="D242" t="s">
        <v>5303</v>
      </c>
      <c r="E242">
        <v>2005</v>
      </c>
      <c r="F242" t="s">
        <v>5304</v>
      </c>
      <c r="G242">
        <v>39</v>
      </c>
      <c r="H242">
        <v>2</v>
      </c>
      <c r="J242">
        <v>391</v>
      </c>
      <c r="K242">
        <v>411</v>
      </c>
      <c r="L242">
        <v>20</v>
      </c>
      <c r="M242">
        <v>51</v>
      </c>
      <c r="N242" t="s">
        <v>5305</v>
      </c>
      <c r="O242" t="s">
        <v>5306</v>
      </c>
      <c r="P242" t="s">
        <v>5307</v>
      </c>
      <c r="Q242" t="s">
        <v>5308</v>
      </c>
      <c r="R242" t="s">
        <v>5309</v>
      </c>
      <c r="S242" t="s">
        <v>5310</v>
      </c>
      <c r="T242" t="s">
        <v>5311</v>
      </c>
      <c r="U242" t="s">
        <v>78</v>
      </c>
      <c r="V242" t="s">
        <v>79</v>
      </c>
      <c r="W242" t="s">
        <v>2511</v>
      </c>
      <c r="Y242" t="s">
        <v>2513</v>
      </c>
      <c r="Z242" t="s">
        <v>5312</v>
      </c>
    </row>
    <row r="243" spans="1:26" x14ac:dyDescent="0.25">
      <c r="A243" t="s">
        <v>5313</v>
      </c>
      <c r="B243" t="s">
        <v>5314</v>
      </c>
      <c r="C243" t="s">
        <v>5315</v>
      </c>
      <c r="D243" t="s">
        <v>5316</v>
      </c>
      <c r="E243">
        <v>1994</v>
      </c>
      <c r="F243" t="s">
        <v>3231</v>
      </c>
      <c r="G243">
        <v>22</v>
      </c>
      <c r="H243" s="2">
        <v>44990</v>
      </c>
      <c r="J243">
        <v>683</v>
      </c>
      <c r="K243">
        <v>702</v>
      </c>
      <c r="L243">
        <v>19</v>
      </c>
      <c r="M243">
        <v>31</v>
      </c>
      <c r="N243" t="s">
        <v>5317</v>
      </c>
      <c r="O243" t="s">
        <v>5318</v>
      </c>
      <c r="P243" t="s">
        <v>5319</v>
      </c>
      <c r="Q243" t="s">
        <v>5320</v>
      </c>
      <c r="R243" t="s">
        <v>5321</v>
      </c>
      <c r="S243" t="s">
        <v>5322</v>
      </c>
      <c r="T243" t="s">
        <v>5323</v>
      </c>
      <c r="U243" t="s">
        <v>78</v>
      </c>
      <c r="V243" t="s">
        <v>79</v>
      </c>
      <c r="W243" t="s">
        <v>2511</v>
      </c>
      <c r="Y243" t="s">
        <v>2513</v>
      </c>
      <c r="Z243" t="s">
        <v>5324</v>
      </c>
    </row>
    <row r="244" spans="1:26" x14ac:dyDescent="0.25">
      <c r="A244" t="s">
        <v>5325</v>
      </c>
      <c r="B244" t="s">
        <v>5326</v>
      </c>
      <c r="C244" t="s">
        <v>5327</v>
      </c>
      <c r="D244" t="s">
        <v>5328</v>
      </c>
      <c r="E244">
        <v>2004</v>
      </c>
      <c r="F244" t="s">
        <v>5329</v>
      </c>
      <c r="G244">
        <v>140</v>
      </c>
      <c r="H244" s="2">
        <v>44928</v>
      </c>
      <c r="J244">
        <v>55</v>
      </c>
      <c r="K244">
        <v>64</v>
      </c>
      <c r="L244">
        <v>9</v>
      </c>
      <c r="M244">
        <v>39</v>
      </c>
      <c r="N244" t="s">
        <v>5330</v>
      </c>
      <c r="O244" t="s">
        <v>5331</v>
      </c>
      <c r="P244" t="s">
        <v>5332</v>
      </c>
      <c r="Q244" t="s">
        <v>5333</v>
      </c>
      <c r="R244" t="s">
        <v>5334</v>
      </c>
      <c r="S244" t="s">
        <v>5335</v>
      </c>
      <c r="U244" t="s">
        <v>78</v>
      </c>
      <c r="V244" t="s">
        <v>3226</v>
      </c>
      <c r="W244" t="s">
        <v>2511</v>
      </c>
      <c r="Y244" t="s">
        <v>2513</v>
      </c>
      <c r="Z244" t="s">
        <v>5336</v>
      </c>
    </row>
    <row r="245" spans="1:26" x14ac:dyDescent="0.25">
      <c r="A245" t="s">
        <v>5337</v>
      </c>
      <c r="B245" t="s">
        <v>5338</v>
      </c>
      <c r="C245" t="s">
        <v>5339</v>
      </c>
      <c r="D245" t="s">
        <v>5340</v>
      </c>
      <c r="E245">
        <v>1997</v>
      </c>
      <c r="F245" t="s">
        <v>5341</v>
      </c>
      <c r="G245">
        <v>143</v>
      </c>
      <c r="H245">
        <v>4</v>
      </c>
      <c r="J245">
        <v>1359</v>
      </c>
      <c r="K245">
        <v>1367</v>
      </c>
      <c r="L245">
        <v>8</v>
      </c>
      <c r="M245">
        <v>18</v>
      </c>
      <c r="N245" t="s">
        <v>5342</v>
      </c>
      <c r="O245" t="s">
        <v>5343</v>
      </c>
      <c r="P245" t="s">
        <v>5344</v>
      </c>
      <c r="Q245" t="s">
        <v>5345</v>
      </c>
      <c r="R245" t="s">
        <v>5346</v>
      </c>
      <c r="S245" t="s">
        <v>5347</v>
      </c>
      <c r="T245" t="s">
        <v>5348</v>
      </c>
      <c r="U245" t="s">
        <v>78</v>
      </c>
      <c r="V245" t="s">
        <v>79</v>
      </c>
      <c r="W245" t="s">
        <v>2511</v>
      </c>
      <c r="X245" t="s">
        <v>3322</v>
      </c>
      <c r="Y245" t="s">
        <v>2513</v>
      </c>
      <c r="Z245" t="s">
        <v>5349</v>
      </c>
    </row>
    <row r="246" spans="1:26" x14ac:dyDescent="0.25">
      <c r="A246" t="s">
        <v>5350</v>
      </c>
      <c r="B246" t="s">
        <v>5351</v>
      </c>
      <c r="C246" t="s">
        <v>5352</v>
      </c>
      <c r="D246" t="s">
        <v>5353</v>
      </c>
      <c r="E246">
        <v>2002</v>
      </c>
      <c r="F246" t="s">
        <v>5131</v>
      </c>
      <c r="G246">
        <v>1</v>
      </c>
      <c r="H246">
        <v>8</v>
      </c>
      <c r="J246">
        <v>570</v>
      </c>
      <c r="K246">
        <v>573</v>
      </c>
      <c r="L246">
        <v>3</v>
      </c>
      <c r="M246">
        <v>17</v>
      </c>
      <c r="N246" t="s">
        <v>5354</v>
      </c>
      <c r="O246" t="s">
        <v>5355</v>
      </c>
      <c r="P246" t="s">
        <v>5134</v>
      </c>
      <c r="Q246" t="s">
        <v>5356</v>
      </c>
      <c r="R246" t="s">
        <v>5357</v>
      </c>
      <c r="T246" t="s">
        <v>5358</v>
      </c>
      <c r="U246" t="s">
        <v>78</v>
      </c>
      <c r="V246" t="s">
        <v>79</v>
      </c>
      <c r="W246" t="s">
        <v>2511</v>
      </c>
      <c r="Y246" t="s">
        <v>2513</v>
      </c>
      <c r="Z246" t="s">
        <v>5359</v>
      </c>
    </row>
    <row r="247" spans="1:26" x14ac:dyDescent="0.25">
      <c r="A247" t="s">
        <v>5360</v>
      </c>
      <c r="B247" t="s">
        <v>5361</v>
      </c>
      <c r="C247" t="s">
        <v>5362</v>
      </c>
      <c r="D247" t="s">
        <v>5363</v>
      </c>
      <c r="E247">
        <v>2000</v>
      </c>
      <c r="F247" t="s">
        <v>5364</v>
      </c>
      <c r="G247">
        <v>31</v>
      </c>
      <c r="H247" t="s">
        <v>5365</v>
      </c>
      <c r="J247">
        <v>3011</v>
      </c>
      <c r="K247">
        <v>3026</v>
      </c>
      <c r="L247">
        <v>15</v>
      </c>
      <c r="M247">
        <v>25</v>
      </c>
      <c r="N247" t="s">
        <v>5366</v>
      </c>
      <c r="O247" t="s">
        <v>5367</v>
      </c>
      <c r="P247" t="s">
        <v>5368</v>
      </c>
      <c r="Q247" t="s">
        <v>5369</v>
      </c>
      <c r="R247" t="s">
        <v>5370</v>
      </c>
      <c r="T247" t="s">
        <v>5371</v>
      </c>
      <c r="U247" t="s">
        <v>78</v>
      </c>
      <c r="V247" t="s">
        <v>79</v>
      </c>
      <c r="W247" t="s">
        <v>2511</v>
      </c>
      <c r="Y247" t="s">
        <v>2513</v>
      </c>
      <c r="Z247" t="s">
        <v>5372</v>
      </c>
    </row>
    <row r="248" spans="1:26" x14ac:dyDescent="0.25">
      <c r="A248" t="s">
        <v>5373</v>
      </c>
      <c r="B248" t="s">
        <v>5374</v>
      </c>
      <c r="C248" t="s">
        <v>5375</v>
      </c>
      <c r="D248" t="s">
        <v>5376</v>
      </c>
      <c r="E248">
        <v>1996</v>
      </c>
      <c r="F248" t="s">
        <v>3281</v>
      </c>
      <c r="G248">
        <v>159</v>
      </c>
      <c r="H248">
        <v>3</v>
      </c>
      <c r="J248">
        <v>257</v>
      </c>
      <c r="K248">
        <v>262</v>
      </c>
      <c r="L248">
        <v>5</v>
      </c>
      <c r="M248">
        <v>1</v>
      </c>
      <c r="N248" t="s">
        <v>5377</v>
      </c>
      <c r="O248" t="s">
        <v>5378</v>
      </c>
      <c r="P248" t="s">
        <v>5379</v>
      </c>
      <c r="Q248" t="s">
        <v>5380</v>
      </c>
      <c r="R248" t="s">
        <v>5381</v>
      </c>
      <c r="U248" t="s">
        <v>78</v>
      </c>
      <c r="V248" t="s">
        <v>79</v>
      </c>
      <c r="W248" t="s">
        <v>2511</v>
      </c>
      <c r="Y248" t="s">
        <v>2513</v>
      </c>
      <c r="Z248" t="s">
        <v>5382</v>
      </c>
    </row>
    <row r="249" spans="1:26" x14ac:dyDescent="0.25">
      <c r="A249" t="s">
        <v>5383</v>
      </c>
      <c r="B249" t="s">
        <v>5384</v>
      </c>
      <c r="C249" t="s">
        <v>5385</v>
      </c>
      <c r="D249" t="s">
        <v>5386</v>
      </c>
      <c r="E249">
        <v>1994</v>
      </c>
      <c r="F249" t="s">
        <v>3231</v>
      </c>
      <c r="G249">
        <v>21</v>
      </c>
      <c r="H249">
        <v>12</v>
      </c>
      <c r="J249">
        <v>1219</v>
      </c>
      <c r="K249">
        <v>1228</v>
      </c>
      <c r="L249">
        <v>9</v>
      </c>
      <c r="M249">
        <v>40</v>
      </c>
      <c r="N249" t="s">
        <v>5387</v>
      </c>
      <c r="O249" t="s">
        <v>5388</v>
      </c>
      <c r="P249" t="s">
        <v>5389</v>
      </c>
      <c r="Q249" t="s">
        <v>5390</v>
      </c>
      <c r="R249" t="s">
        <v>5391</v>
      </c>
      <c r="S249" t="s">
        <v>5392</v>
      </c>
      <c r="T249" t="s">
        <v>5393</v>
      </c>
      <c r="U249" t="s">
        <v>78</v>
      </c>
      <c r="V249" t="s">
        <v>79</v>
      </c>
      <c r="W249" t="s">
        <v>2511</v>
      </c>
      <c r="Y249" t="s">
        <v>2513</v>
      </c>
      <c r="Z249" t="s">
        <v>5394</v>
      </c>
    </row>
    <row r="250" spans="1:26" x14ac:dyDescent="0.25">
      <c r="A250" t="s">
        <v>5395</v>
      </c>
      <c r="B250" t="s">
        <v>5396</v>
      </c>
      <c r="C250" t="s">
        <v>5397</v>
      </c>
      <c r="D250" t="s">
        <v>5398</v>
      </c>
      <c r="E250">
        <v>1995</v>
      </c>
      <c r="F250" t="s">
        <v>5399</v>
      </c>
      <c r="G250">
        <v>9</v>
      </c>
      <c r="H250">
        <v>4</v>
      </c>
      <c r="J250">
        <v>281</v>
      </c>
      <c r="K250">
        <v>289</v>
      </c>
      <c r="L250">
        <v>8</v>
      </c>
      <c r="M250">
        <v>42</v>
      </c>
      <c r="N250" t="s">
        <v>5400</v>
      </c>
      <c r="O250" t="s">
        <v>5401</v>
      </c>
      <c r="P250" t="s">
        <v>5402</v>
      </c>
      <c r="Q250" t="s">
        <v>5403</v>
      </c>
      <c r="R250" t="s">
        <v>5404</v>
      </c>
      <c r="U250" t="s">
        <v>78</v>
      </c>
      <c r="V250" t="s">
        <v>79</v>
      </c>
      <c r="W250" t="s">
        <v>2511</v>
      </c>
      <c r="Y250" t="s">
        <v>2513</v>
      </c>
      <c r="Z250" t="s">
        <v>5405</v>
      </c>
    </row>
    <row r="251" spans="1:26" x14ac:dyDescent="0.25">
      <c r="A251" t="s">
        <v>5406</v>
      </c>
      <c r="B251" t="s">
        <v>5407</v>
      </c>
      <c r="C251" t="s">
        <v>5408</v>
      </c>
      <c r="D251" t="s">
        <v>5409</v>
      </c>
      <c r="E251">
        <v>2002</v>
      </c>
      <c r="F251" t="s">
        <v>5410</v>
      </c>
      <c r="G251">
        <v>124</v>
      </c>
      <c r="H251">
        <v>25</v>
      </c>
      <c r="J251">
        <v>7506</v>
      </c>
      <c r="K251">
        <v>7511</v>
      </c>
      <c r="L251">
        <v>5</v>
      </c>
      <c r="M251">
        <v>268</v>
      </c>
      <c r="N251" t="s">
        <v>5411</v>
      </c>
      <c r="O251" t="s">
        <v>5412</v>
      </c>
      <c r="P251" t="s">
        <v>5413</v>
      </c>
      <c r="Q251" t="s">
        <v>5414</v>
      </c>
      <c r="R251" t="s">
        <v>5415</v>
      </c>
      <c r="T251" t="s">
        <v>5416</v>
      </c>
      <c r="U251" t="s">
        <v>78</v>
      </c>
      <c r="V251" t="s">
        <v>79</v>
      </c>
      <c r="W251" t="s">
        <v>2511</v>
      </c>
      <c r="Y251" t="s">
        <v>2513</v>
      </c>
      <c r="Z251" t="s">
        <v>5417</v>
      </c>
    </row>
    <row r="252" spans="1:26" x14ac:dyDescent="0.25">
      <c r="A252" t="s">
        <v>5185</v>
      </c>
      <c r="B252" t="s">
        <v>5418</v>
      </c>
      <c r="C252" t="s">
        <v>5187</v>
      </c>
      <c r="D252" t="s">
        <v>5419</v>
      </c>
      <c r="E252">
        <v>2002</v>
      </c>
      <c r="F252" t="s">
        <v>3983</v>
      </c>
      <c r="G252">
        <v>50</v>
      </c>
      <c r="H252">
        <v>22</v>
      </c>
      <c r="J252">
        <v>6485</v>
      </c>
      <c r="K252">
        <v>6489</v>
      </c>
      <c r="L252">
        <v>4</v>
      </c>
      <c r="M252">
        <v>16</v>
      </c>
      <c r="N252" t="s">
        <v>5420</v>
      </c>
      <c r="O252" t="s">
        <v>5421</v>
      </c>
      <c r="P252" t="s">
        <v>5192</v>
      </c>
      <c r="Q252" t="s">
        <v>5193</v>
      </c>
      <c r="R252" t="s">
        <v>5422</v>
      </c>
      <c r="S252" t="s">
        <v>5423</v>
      </c>
      <c r="T252" t="s">
        <v>5424</v>
      </c>
      <c r="U252" t="s">
        <v>78</v>
      </c>
      <c r="V252" t="s">
        <v>79</v>
      </c>
      <c r="W252" t="s">
        <v>2511</v>
      </c>
      <c r="Y252" t="s">
        <v>2513</v>
      </c>
      <c r="Z252" t="s">
        <v>5425</v>
      </c>
    </row>
    <row r="253" spans="1:26" x14ac:dyDescent="0.25">
      <c r="A253" t="s">
        <v>5426</v>
      </c>
      <c r="B253" t="s">
        <v>5427</v>
      </c>
      <c r="C253" t="s">
        <v>5428</v>
      </c>
      <c r="D253" t="s">
        <v>5429</v>
      </c>
      <c r="E253">
        <v>2002</v>
      </c>
      <c r="F253" t="s">
        <v>4884</v>
      </c>
      <c r="G253">
        <v>36</v>
      </c>
      <c r="H253">
        <v>5</v>
      </c>
      <c r="J253">
        <v>321</v>
      </c>
      <c r="K253">
        <v>329</v>
      </c>
      <c r="L253">
        <v>8</v>
      </c>
      <c r="M253">
        <v>89</v>
      </c>
      <c r="N253" t="s">
        <v>5430</v>
      </c>
      <c r="O253" t="s">
        <v>5431</v>
      </c>
      <c r="P253" t="s">
        <v>5432</v>
      </c>
      <c r="Q253" t="s">
        <v>5433</v>
      </c>
      <c r="R253" t="s">
        <v>5434</v>
      </c>
      <c r="S253" t="s">
        <v>5435</v>
      </c>
      <c r="T253" t="s">
        <v>5436</v>
      </c>
      <c r="U253" t="s">
        <v>78</v>
      </c>
      <c r="V253" t="s">
        <v>79</v>
      </c>
      <c r="W253" t="s">
        <v>2511</v>
      </c>
      <c r="Y253" t="s">
        <v>2513</v>
      </c>
      <c r="Z253" t="s">
        <v>5437</v>
      </c>
    </row>
    <row r="254" spans="1:26" x14ac:dyDescent="0.25">
      <c r="A254" t="s">
        <v>5438</v>
      </c>
      <c r="B254" t="s">
        <v>5439</v>
      </c>
      <c r="C254" t="s">
        <v>5440</v>
      </c>
      <c r="D254" t="s">
        <v>5441</v>
      </c>
      <c r="E254">
        <v>2001</v>
      </c>
      <c r="F254" t="s">
        <v>4108</v>
      </c>
      <c r="G254">
        <v>45</v>
      </c>
      <c r="H254" s="2">
        <v>45084</v>
      </c>
      <c r="J254">
        <v>1007</v>
      </c>
      <c r="K254">
        <v>1022</v>
      </c>
      <c r="L254">
        <v>15</v>
      </c>
      <c r="M254">
        <v>34</v>
      </c>
      <c r="N254" t="s">
        <v>5442</v>
      </c>
      <c r="O254" t="s">
        <v>5443</v>
      </c>
      <c r="P254" t="s">
        <v>5444</v>
      </c>
      <c r="Q254" t="s">
        <v>5445</v>
      </c>
      <c r="R254" t="s">
        <v>5446</v>
      </c>
      <c r="S254" t="s">
        <v>5447</v>
      </c>
      <c r="T254" t="s">
        <v>5448</v>
      </c>
      <c r="U254" t="s">
        <v>78</v>
      </c>
      <c r="V254" t="s">
        <v>79</v>
      </c>
      <c r="W254" t="s">
        <v>2511</v>
      </c>
      <c r="Y254" t="s">
        <v>2513</v>
      </c>
      <c r="Z254" t="s">
        <v>5449</v>
      </c>
    </row>
    <row r="255" spans="1:26" x14ac:dyDescent="0.25">
      <c r="A255" t="s">
        <v>5450</v>
      </c>
      <c r="B255" t="s">
        <v>5451</v>
      </c>
      <c r="C255" t="s">
        <v>5452</v>
      </c>
      <c r="D255" t="s">
        <v>5453</v>
      </c>
      <c r="E255">
        <v>2000</v>
      </c>
      <c r="F255" t="s">
        <v>5454</v>
      </c>
      <c r="G255">
        <v>54</v>
      </c>
      <c r="H255">
        <v>6</v>
      </c>
      <c r="J255">
        <v>603</v>
      </c>
      <c r="K255">
        <v>610</v>
      </c>
      <c r="L255">
        <v>7</v>
      </c>
      <c r="M255">
        <v>78</v>
      </c>
      <c r="N255" t="s">
        <v>5455</v>
      </c>
      <c r="O255" t="s">
        <v>5456</v>
      </c>
      <c r="P255" t="s">
        <v>5457</v>
      </c>
      <c r="Q255" t="s">
        <v>5458</v>
      </c>
      <c r="R255" t="s">
        <v>5459</v>
      </c>
      <c r="S255" t="s">
        <v>5460</v>
      </c>
      <c r="T255" t="s">
        <v>5461</v>
      </c>
      <c r="U255" t="s">
        <v>78</v>
      </c>
      <c r="V255" t="s">
        <v>79</v>
      </c>
      <c r="W255" t="s">
        <v>2511</v>
      </c>
      <c r="Y255" t="s">
        <v>2513</v>
      </c>
      <c r="Z255" t="s">
        <v>5462</v>
      </c>
    </row>
    <row r="256" spans="1:26" x14ac:dyDescent="0.25">
      <c r="A256" t="s">
        <v>5463</v>
      </c>
      <c r="B256" t="s">
        <v>5464</v>
      </c>
      <c r="C256" t="s">
        <v>5465</v>
      </c>
      <c r="D256" t="s">
        <v>5466</v>
      </c>
      <c r="E256">
        <v>1997</v>
      </c>
      <c r="F256" t="s">
        <v>5467</v>
      </c>
      <c r="G256">
        <v>61</v>
      </c>
      <c r="H256">
        <v>7</v>
      </c>
      <c r="J256">
        <v>1077</v>
      </c>
      <c r="K256">
        <v>1080</v>
      </c>
      <c r="L256">
        <v>3</v>
      </c>
      <c r="M256">
        <v>18</v>
      </c>
      <c r="N256" t="s">
        <v>5468</v>
      </c>
      <c r="O256" t="s">
        <v>5469</v>
      </c>
      <c r="P256" t="s">
        <v>5470</v>
      </c>
      <c r="Q256" t="s">
        <v>5471</v>
      </c>
      <c r="R256" t="s">
        <v>5472</v>
      </c>
      <c r="S256" t="s">
        <v>5473</v>
      </c>
      <c r="U256" t="s">
        <v>78</v>
      </c>
      <c r="V256" t="s">
        <v>79</v>
      </c>
      <c r="W256" t="s">
        <v>2511</v>
      </c>
      <c r="X256" t="s">
        <v>3322</v>
      </c>
      <c r="Y256" t="s">
        <v>2513</v>
      </c>
      <c r="Z256" t="s">
        <v>5474</v>
      </c>
    </row>
    <row r="257" spans="1:26" x14ac:dyDescent="0.25">
      <c r="A257" t="s">
        <v>5475</v>
      </c>
      <c r="B257" t="s">
        <v>5476</v>
      </c>
      <c r="C257" t="s">
        <v>5477</v>
      </c>
      <c r="D257" t="s">
        <v>5478</v>
      </c>
      <c r="E257">
        <v>1993</v>
      </c>
      <c r="F257" t="s">
        <v>1004</v>
      </c>
      <c r="G257">
        <v>56</v>
      </c>
      <c r="H257" s="2">
        <v>44930</v>
      </c>
      <c r="J257">
        <v>515</v>
      </c>
      <c r="K257">
        <v>525</v>
      </c>
      <c r="L257">
        <v>10</v>
      </c>
      <c r="M257">
        <v>28</v>
      </c>
      <c r="N257" t="s">
        <v>5479</v>
      </c>
      <c r="O257" t="s">
        <v>5480</v>
      </c>
      <c r="P257" t="s">
        <v>5481</v>
      </c>
      <c r="Q257" t="s">
        <v>5482</v>
      </c>
      <c r="R257" t="s">
        <v>5483</v>
      </c>
      <c r="T257" t="s">
        <v>5484</v>
      </c>
      <c r="U257" t="s">
        <v>78</v>
      </c>
      <c r="V257" t="s">
        <v>79</v>
      </c>
      <c r="W257" t="s">
        <v>2511</v>
      </c>
      <c r="Y257" t="s">
        <v>2513</v>
      </c>
      <c r="Z257" t="s">
        <v>5485</v>
      </c>
    </row>
    <row r="258" spans="1:26" x14ac:dyDescent="0.25">
      <c r="A258" t="s">
        <v>5486</v>
      </c>
      <c r="B258" t="s">
        <v>5487</v>
      </c>
      <c r="C258" t="s">
        <v>5488</v>
      </c>
      <c r="D258" t="s">
        <v>5489</v>
      </c>
      <c r="E258">
        <v>2003</v>
      </c>
      <c r="F258" t="s">
        <v>1004</v>
      </c>
      <c r="G258">
        <v>114</v>
      </c>
      <c r="H258" s="2">
        <v>44928</v>
      </c>
      <c r="J258">
        <v>19</v>
      </c>
      <c r="K258">
        <v>31</v>
      </c>
      <c r="L258">
        <v>12</v>
      </c>
      <c r="M258">
        <v>105</v>
      </c>
      <c r="N258" t="s">
        <v>1006</v>
      </c>
      <c r="O258" t="s">
        <v>5490</v>
      </c>
      <c r="P258" t="s">
        <v>5491</v>
      </c>
      <c r="Q258" t="s">
        <v>5492</v>
      </c>
      <c r="R258" t="s">
        <v>5493</v>
      </c>
      <c r="S258" t="s">
        <v>5494</v>
      </c>
      <c r="T258" t="s">
        <v>5495</v>
      </c>
      <c r="U258" t="s">
        <v>78</v>
      </c>
      <c r="V258" t="s">
        <v>79</v>
      </c>
      <c r="W258" t="s">
        <v>2511</v>
      </c>
      <c r="Y258" t="s">
        <v>2513</v>
      </c>
      <c r="Z258" t="s">
        <v>5496</v>
      </c>
    </row>
    <row r="259" spans="1:26" x14ac:dyDescent="0.25">
      <c r="A259" t="s">
        <v>5497</v>
      </c>
      <c r="B259" t="s">
        <v>5498</v>
      </c>
      <c r="C259" t="s">
        <v>5499</v>
      </c>
      <c r="D259" t="s">
        <v>5500</v>
      </c>
      <c r="E259">
        <v>1998</v>
      </c>
      <c r="F259" t="s">
        <v>4938</v>
      </c>
      <c r="G259">
        <v>111</v>
      </c>
      <c r="H259">
        <v>1</v>
      </c>
      <c r="J259">
        <v>51</v>
      </c>
      <c r="K259">
        <v>68</v>
      </c>
      <c r="L259">
        <v>17</v>
      </c>
      <c r="M259">
        <v>111</v>
      </c>
      <c r="N259" t="s">
        <v>5501</v>
      </c>
      <c r="O259" t="s">
        <v>5502</v>
      </c>
      <c r="P259" t="s">
        <v>5503</v>
      </c>
      <c r="Q259" t="s">
        <v>5504</v>
      </c>
      <c r="R259" t="s">
        <v>5505</v>
      </c>
      <c r="S259" t="s">
        <v>5506</v>
      </c>
      <c r="T259" t="s">
        <v>5507</v>
      </c>
      <c r="U259" t="s">
        <v>78</v>
      </c>
      <c r="V259" t="s">
        <v>79</v>
      </c>
      <c r="W259" t="s">
        <v>2511</v>
      </c>
      <c r="Y259" t="s">
        <v>2513</v>
      </c>
      <c r="Z259" t="s">
        <v>5508</v>
      </c>
    </row>
    <row r="260" spans="1:26" x14ac:dyDescent="0.25">
      <c r="A260" t="s">
        <v>5509</v>
      </c>
      <c r="B260" t="s">
        <v>5510</v>
      </c>
      <c r="C260" t="s">
        <v>5511</v>
      </c>
      <c r="D260" t="s">
        <v>5512</v>
      </c>
      <c r="E260">
        <v>2004</v>
      </c>
      <c r="F260" t="s">
        <v>3983</v>
      </c>
      <c r="G260">
        <v>52</v>
      </c>
      <c r="H260">
        <v>4</v>
      </c>
      <c r="J260">
        <v>720</v>
      </c>
      <c r="K260">
        <v>726</v>
      </c>
      <c r="L260">
        <v>6</v>
      </c>
      <c r="M260">
        <v>90</v>
      </c>
      <c r="N260" t="s">
        <v>5513</v>
      </c>
      <c r="O260" t="s">
        <v>5514</v>
      </c>
      <c r="P260" t="s">
        <v>5515</v>
      </c>
      <c r="Q260" t="s">
        <v>5516</v>
      </c>
      <c r="R260" t="s">
        <v>5517</v>
      </c>
      <c r="S260" t="s">
        <v>5518</v>
      </c>
      <c r="T260" t="s">
        <v>5519</v>
      </c>
      <c r="U260" t="s">
        <v>78</v>
      </c>
      <c r="V260" t="s">
        <v>79</v>
      </c>
      <c r="W260" t="s">
        <v>2511</v>
      </c>
      <c r="Y260" t="s">
        <v>2513</v>
      </c>
      <c r="Z260" t="s">
        <v>5520</v>
      </c>
    </row>
    <row r="261" spans="1:26" x14ac:dyDescent="0.25">
      <c r="A261" t="s">
        <v>2842</v>
      </c>
      <c r="B261" t="s">
        <v>5521</v>
      </c>
      <c r="C261" t="s">
        <v>2844</v>
      </c>
      <c r="D261" t="s">
        <v>106</v>
      </c>
      <c r="E261">
        <v>2000</v>
      </c>
      <c r="F261" t="s">
        <v>4919</v>
      </c>
      <c r="G261">
        <v>78</v>
      </c>
      <c r="H261">
        <v>10</v>
      </c>
      <c r="J261">
        <v>1269</v>
      </c>
      <c r="K261">
        <v>1287</v>
      </c>
      <c r="L261">
        <v>18</v>
      </c>
      <c r="M261">
        <v>169</v>
      </c>
      <c r="N261" t="s">
        <v>5522</v>
      </c>
      <c r="O261" t="s">
        <v>5523</v>
      </c>
      <c r="P261" t="s">
        <v>5524</v>
      </c>
      <c r="Q261" t="s">
        <v>5525</v>
      </c>
      <c r="R261" t="s">
        <v>5526</v>
      </c>
      <c r="S261" t="s">
        <v>5527</v>
      </c>
      <c r="T261" t="s">
        <v>5528</v>
      </c>
      <c r="U261" t="s">
        <v>78</v>
      </c>
      <c r="V261" t="s">
        <v>79</v>
      </c>
      <c r="W261" t="s">
        <v>2511</v>
      </c>
      <c r="Y261" t="s">
        <v>2513</v>
      </c>
      <c r="Z261" t="s">
        <v>5529</v>
      </c>
    </row>
    <row r="262" spans="1:26" x14ac:dyDescent="0.25">
      <c r="A262" t="s">
        <v>5530</v>
      </c>
      <c r="B262" t="s">
        <v>5531</v>
      </c>
      <c r="C262" t="s">
        <v>5532</v>
      </c>
      <c r="D262" t="s">
        <v>5533</v>
      </c>
      <c r="E262">
        <v>2001</v>
      </c>
      <c r="F262" t="s">
        <v>5534</v>
      </c>
      <c r="G262">
        <v>46</v>
      </c>
      <c r="H262">
        <v>4</v>
      </c>
      <c r="J262">
        <v>917</v>
      </c>
      <c r="K262">
        <v>926</v>
      </c>
      <c r="L262">
        <v>9</v>
      </c>
      <c r="M262">
        <v>59</v>
      </c>
      <c r="N262" t="s">
        <v>5535</v>
      </c>
      <c r="O262" t="s">
        <v>5536</v>
      </c>
      <c r="P262" t="s">
        <v>5537</v>
      </c>
      <c r="Q262" t="s">
        <v>5538</v>
      </c>
      <c r="R262" t="s">
        <v>5539</v>
      </c>
      <c r="T262" t="s">
        <v>5540</v>
      </c>
      <c r="U262" t="s">
        <v>78</v>
      </c>
      <c r="V262" t="s">
        <v>79</v>
      </c>
      <c r="W262" t="s">
        <v>2511</v>
      </c>
      <c r="Y262" t="s">
        <v>2513</v>
      </c>
      <c r="Z262" t="s">
        <v>5541</v>
      </c>
    </row>
    <row r="263" spans="1:26" x14ac:dyDescent="0.25">
      <c r="A263" t="s">
        <v>5542</v>
      </c>
      <c r="B263" t="s">
        <v>5543</v>
      </c>
      <c r="C263" t="s">
        <v>5544</v>
      </c>
      <c r="D263" t="s">
        <v>5545</v>
      </c>
      <c r="E263">
        <v>1997</v>
      </c>
      <c r="F263" t="s">
        <v>2833</v>
      </c>
      <c r="G263">
        <v>60</v>
      </c>
      <c r="H263">
        <v>3</v>
      </c>
      <c r="J263">
        <v>245</v>
      </c>
      <c r="K263">
        <v>249</v>
      </c>
      <c r="L263">
        <v>4</v>
      </c>
      <c r="M263">
        <v>6</v>
      </c>
      <c r="N263" t="s">
        <v>5546</v>
      </c>
      <c r="O263" t="s">
        <v>5547</v>
      </c>
      <c r="P263" t="s">
        <v>5548</v>
      </c>
      <c r="Q263" t="s">
        <v>5549</v>
      </c>
      <c r="R263" t="s">
        <v>5550</v>
      </c>
      <c r="S263" t="s">
        <v>5551</v>
      </c>
      <c r="T263" t="s">
        <v>5552</v>
      </c>
      <c r="U263" t="s">
        <v>78</v>
      </c>
      <c r="V263" t="s">
        <v>79</v>
      </c>
      <c r="W263" t="s">
        <v>2511</v>
      </c>
      <c r="X263" t="s">
        <v>2512</v>
      </c>
      <c r="Y263" t="s">
        <v>2513</v>
      </c>
      <c r="Z263" t="s">
        <v>5553</v>
      </c>
    </row>
    <row r="264" spans="1:26" x14ac:dyDescent="0.25">
      <c r="A264" t="s">
        <v>5373</v>
      </c>
      <c r="B264" t="s">
        <v>5374</v>
      </c>
      <c r="C264" t="s">
        <v>5375</v>
      </c>
      <c r="D264" t="s">
        <v>5554</v>
      </c>
      <c r="E264">
        <v>1996</v>
      </c>
      <c r="F264" t="s">
        <v>3407</v>
      </c>
      <c r="G264">
        <v>159</v>
      </c>
      <c r="H264">
        <v>3</v>
      </c>
      <c r="J264">
        <v>257</v>
      </c>
      <c r="K264">
        <v>262</v>
      </c>
      <c r="L264">
        <v>5</v>
      </c>
      <c r="M264">
        <v>6</v>
      </c>
      <c r="O264" t="s">
        <v>5555</v>
      </c>
      <c r="P264" t="s">
        <v>5556</v>
      </c>
      <c r="Q264" t="s">
        <v>5557</v>
      </c>
      <c r="R264" t="s">
        <v>5558</v>
      </c>
      <c r="U264" t="s">
        <v>78</v>
      </c>
      <c r="V264" t="s">
        <v>79</v>
      </c>
      <c r="W264" t="s">
        <v>2511</v>
      </c>
      <c r="Y264" t="s">
        <v>2513</v>
      </c>
      <c r="Z264" t="s">
        <v>5559</v>
      </c>
    </row>
    <row r="265" spans="1:26" x14ac:dyDescent="0.25">
      <c r="A265" t="s">
        <v>5560</v>
      </c>
      <c r="B265" t="s">
        <v>5561</v>
      </c>
      <c r="C265" t="s">
        <v>5562</v>
      </c>
      <c r="D265" t="s">
        <v>1526</v>
      </c>
      <c r="E265">
        <v>1999</v>
      </c>
      <c r="F265" t="s">
        <v>2504</v>
      </c>
      <c r="G265">
        <v>213</v>
      </c>
      <c r="H265" s="2">
        <v>44928</v>
      </c>
      <c r="J265">
        <v>161</v>
      </c>
      <c r="K265">
        <v>168</v>
      </c>
      <c r="L265">
        <v>7</v>
      </c>
      <c r="M265">
        <v>60</v>
      </c>
      <c r="N265" t="s">
        <v>5563</v>
      </c>
      <c r="O265" t="s">
        <v>5564</v>
      </c>
      <c r="P265" t="s">
        <v>5565</v>
      </c>
      <c r="Q265" t="s">
        <v>5566</v>
      </c>
      <c r="R265" t="s">
        <v>5567</v>
      </c>
      <c r="S265" t="s">
        <v>5568</v>
      </c>
      <c r="T265" t="s">
        <v>5569</v>
      </c>
      <c r="U265" t="s">
        <v>78</v>
      </c>
      <c r="V265" t="s">
        <v>79</v>
      </c>
      <c r="W265" t="s">
        <v>2511</v>
      </c>
      <c r="Y265" t="s">
        <v>2513</v>
      </c>
      <c r="Z265" t="s">
        <v>5570</v>
      </c>
    </row>
    <row r="266" spans="1:26" x14ac:dyDescent="0.25">
      <c r="A266" t="s">
        <v>5571</v>
      </c>
      <c r="B266" t="s">
        <v>5572</v>
      </c>
      <c r="C266" t="s">
        <v>5573</v>
      </c>
      <c r="D266" t="s">
        <v>1037</v>
      </c>
      <c r="E266">
        <v>2006</v>
      </c>
      <c r="F266" t="s">
        <v>5574</v>
      </c>
      <c r="G266">
        <v>86</v>
      </c>
      <c r="H266">
        <v>1</v>
      </c>
      <c r="J266">
        <v>35</v>
      </c>
      <c r="K266">
        <v>46</v>
      </c>
      <c r="L266">
        <v>11</v>
      </c>
      <c r="M266">
        <v>20</v>
      </c>
      <c r="N266" t="s">
        <v>1051</v>
      </c>
      <c r="O266" t="s">
        <v>5575</v>
      </c>
      <c r="P266" t="s">
        <v>5576</v>
      </c>
      <c r="Q266" t="s">
        <v>5577</v>
      </c>
      <c r="R266" t="s">
        <v>5578</v>
      </c>
      <c r="S266" t="s">
        <v>5579</v>
      </c>
      <c r="T266" t="s">
        <v>5580</v>
      </c>
      <c r="U266" t="s">
        <v>78</v>
      </c>
      <c r="V266" t="s">
        <v>79</v>
      </c>
      <c r="W266" t="s">
        <v>2511</v>
      </c>
      <c r="Y266" t="s">
        <v>2513</v>
      </c>
      <c r="Z266" t="s">
        <v>5581</v>
      </c>
    </row>
    <row r="267" spans="1:26" x14ac:dyDescent="0.25">
      <c r="A267" t="s">
        <v>5582</v>
      </c>
      <c r="B267" t="s">
        <v>5583</v>
      </c>
      <c r="C267" t="s">
        <v>5584</v>
      </c>
      <c r="D267" t="s">
        <v>5585</v>
      </c>
      <c r="E267">
        <v>2002</v>
      </c>
      <c r="F267" t="s">
        <v>4938</v>
      </c>
      <c r="G267">
        <v>166</v>
      </c>
      <c r="H267" s="2">
        <v>44929</v>
      </c>
      <c r="J267">
        <v>285</v>
      </c>
      <c r="K267">
        <v>294</v>
      </c>
      <c r="L267">
        <v>9</v>
      </c>
      <c r="M267">
        <v>173</v>
      </c>
      <c r="N267" t="s">
        <v>5586</v>
      </c>
      <c r="O267" t="s">
        <v>5587</v>
      </c>
      <c r="P267" t="s">
        <v>5588</v>
      </c>
      <c r="Q267" t="s">
        <v>5589</v>
      </c>
      <c r="R267" t="s">
        <v>5590</v>
      </c>
      <c r="S267" t="s">
        <v>5591</v>
      </c>
      <c r="T267" t="s">
        <v>5592</v>
      </c>
      <c r="U267" t="s">
        <v>78</v>
      </c>
      <c r="V267" t="s">
        <v>79</v>
      </c>
      <c r="W267" t="s">
        <v>2511</v>
      </c>
      <c r="Y267" t="s">
        <v>2513</v>
      </c>
      <c r="Z267" t="s">
        <v>5593</v>
      </c>
    </row>
    <row r="268" spans="1:26" x14ac:dyDescent="0.25">
      <c r="A268" t="s">
        <v>5594</v>
      </c>
      <c r="B268" t="s">
        <v>5595</v>
      </c>
      <c r="C268" t="s">
        <v>5596</v>
      </c>
      <c r="D268" t="s">
        <v>2343</v>
      </c>
      <c r="E268">
        <v>1998</v>
      </c>
      <c r="F268" t="s">
        <v>1004</v>
      </c>
      <c r="G268">
        <v>86</v>
      </c>
      <c r="H268" s="2">
        <v>44928</v>
      </c>
      <c r="J268">
        <v>123</v>
      </c>
      <c r="K268">
        <v>142</v>
      </c>
      <c r="L268">
        <v>19</v>
      </c>
      <c r="M268">
        <v>98</v>
      </c>
      <c r="N268" t="s">
        <v>2350</v>
      </c>
      <c r="O268" t="s">
        <v>5597</v>
      </c>
      <c r="P268" t="s">
        <v>5598</v>
      </c>
      <c r="Q268" t="s">
        <v>5599</v>
      </c>
      <c r="R268" t="s">
        <v>5600</v>
      </c>
      <c r="S268" t="s">
        <v>5601</v>
      </c>
      <c r="T268" t="s">
        <v>5602</v>
      </c>
      <c r="U268" t="s">
        <v>78</v>
      </c>
      <c r="V268" t="s">
        <v>79</v>
      </c>
      <c r="W268" t="s">
        <v>2511</v>
      </c>
      <c r="X268" t="s">
        <v>2512</v>
      </c>
      <c r="Y268" t="s">
        <v>2513</v>
      </c>
      <c r="Z268" t="s">
        <v>5603</v>
      </c>
    </row>
    <row r="269" spans="1:26" x14ac:dyDescent="0.25">
      <c r="A269" t="s">
        <v>5604</v>
      </c>
      <c r="B269" t="s">
        <v>5605</v>
      </c>
      <c r="C269" t="s">
        <v>5606</v>
      </c>
      <c r="D269" t="s">
        <v>5607</v>
      </c>
      <c r="E269">
        <v>1995</v>
      </c>
      <c r="F269" t="s">
        <v>2698</v>
      </c>
      <c r="G269">
        <v>27</v>
      </c>
      <c r="H269">
        <v>10</v>
      </c>
      <c r="J269">
        <v>1279</v>
      </c>
      <c r="K269">
        <v>1288</v>
      </c>
      <c r="L269">
        <v>9</v>
      </c>
      <c r="M269">
        <v>48</v>
      </c>
      <c r="N269" t="s">
        <v>5608</v>
      </c>
      <c r="O269" t="s">
        <v>5609</v>
      </c>
      <c r="P269" t="s">
        <v>5610</v>
      </c>
      <c r="Q269" t="s">
        <v>5611</v>
      </c>
      <c r="R269" t="s">
        <v>5612</v>
      </c>
      <c r="T269" t="s">
        <v>5613</v>
      </c>
      <c r="U269" t="s">
        <v>78</v>
      </c>
      <c r="V269" t="s">
        <v>79</v>
      </c>
      <c r="W269" t="s">
        <v>2511</v>
      </c>
      <c r="Y269" t="s">
        <v>2513</v>
      </c>
      <c r="Z269" t="s">
        <v>5614</v>
      </c>
    </row>
    <row r="270" spans="1:26" x14ac:dyDescent="0.25">
      <c r="A270" t="s">
        <v>5615</v>
      </c>
      <c r="B270" t="s">
        <v>5616</v>
      </c>
      <c r="C270" t="s">
        <v>5617</v>
      </c>
      <c r="D270" t="s">
        <v>5618</v>
      </c>
      <c r="E270">
        <v>2005</v>
      </c>
      <c r="F270" t="s">
        <v>2685</v>
      </c>
      <c r="G270">
        <v>35</v>
      </c>
      <c r="H270">
        <v>10</v>
      </c>
      <c r="J270">
        <v>2457</v>
      </c>
      <c r="K270">
        <v>2468</v>
      </c>
      <c r="L270">
        <v>11</v>
      </c>
      <c r="M270">
        <v>28</v>
      </c>
      <c r="N270" t="s">
        <v>5619</v>
      </c>
      <c r="O270" t="s">
        <v>5620</v>
      </c>
      <c r="P270" t="s">
        <v>5621</v>
      </c>
      <c r="Q270" t="s">
        <v>5622</v>
      </c>
      <c r="R270" t="s">
        <v>5623</v>
      </c>
      <c r="T270" t="s">
        <v>5624</v>
      </c>
      <c r="U270" t="s">
        <v>78</v>
      </c>
      <c r="V270" t="s">
        <v>79</v>
      </c>
      <c r="W270" t="s">
        <v>2511</v>
      </c>
      <c r="Y270" t="s">
        <v>2513</v>
      </c>
      <c r="Z270" t="s">
        <v>5625</v>
      </c>
    </row>
    <row r="271" spans="1:26" x14ac:dyDescent="0.25">
      <c r="A271" t="s">
        <v>5626</v>
      </c>
      <c r="B271" t="s">
        <v>5627</v>
      </c>
      <c r="C271" t="s">
        <v>5628</v>
      </c>
      <c r="D271" t="s">
        <v>5629</v>
      </c>
      <c r="E271">
        <v>1993</v>
      </c>
      <c r="F271" t="s">
        <v>2698</v>
      </c>
      <c r="G271">
        <v>25</v>
      </c>
      <c r="H271">
        <v>5</v>
      </c>
      <c r="J271">
        <v>587</v>
      </c>
      <c r="K271">
        <v>596</v>
      </c>
      <c r="L271">
        <v>9</v>
      </c>
      <c r="M271">
        <v>40</v>
      </c>
      <c r="N271" t="s">
        <v>5630</v>
      </c>
      <c r="O271" t="s">
        <v>5631</v>
      </c>
      <c r="P271" t="s">
        <v>5632</v>
      </c>
      <c r="Q271" t="s">
        <v>5633</v>
      </c>
      <c r="R271" t="s">
        <v>5634</v>
      </c>
      <c r="T271" t="s">
        <v>5635</v>
      </c>
      <c r="U271" t="s">
        <v>78</v>
      </c>
      <c r="V271" t="s">
        <v>79</v>
      </c>
      <c r="W271" t="s">
        <v>2511</v>
      </c>
      <c r="Y271" t="s">
        <v>2513</v>
      </c>
      <c r="Z271" t="s">
        <v>5636</v>
      </c>
    </row>
    <row r="272" spans="1:26" x14ac:dyDescent="0.25">
      <c r="A272" t="s">
        <v>5637</v>
      </c>
      <c r="B272" t="s">
        <v>5638</v>
      </c>
      <c r="C272" t="s">
        <v>5639</v>
      </c>
      <c r="D272" t="s">
        <v>5640</v>
      </c>
      <c r="E272">
        <v>2000</v>
      </c>
      <c r="F272" t="s">
        <v>4938</v>
      </c>
      <c r="G272">
        <v>138</v>
      </c>
      <c r="H272" s="2">
        <v>44929</v>
      </c>
      <c r="J272">
        <v>19</v>
      </c>
      <c r="K272">
        <v>27</v>
      </c>
      <c r="L272">
        <v>8</v>
      </c>
      <c r="M272">
        <v>102</v>
      </c>
      <c r="N272" t="s">
        <v>1759</v>
      </c>
      <c r="O272" t="s">
        <v>5641</v>
      </c>
      <c r="P272" t="s">
        <v>5642</v>
      </c>
      <c r="Q272" t="s">
        <v>5643</v>
      </c>
      <c r="R272" t="s">
        <v>5644</v>
      </c>
      <c r="S272" t="s">
        <v>5645</v>
      </c>
      <c r="T272" t="s">
        <v>5646</v>
      </c>
      <c r="U272" t="s">
        <v>78</v>
      </c>
      <c r="V272" t="s">
        <v>79</v>
      </c>
      <c r="W272" t="s">
        <v>2511</v>
      </c>
      <c r="X272" t="s">
        <v>2512</v>
      </c>
      <c r="Y272" t="s">
        <v>2513</v>
      </c>
      <c r="Z272" t="s">
        <v>5647</v>
      </c>
    </row>
    <row r="273" spans="1:26" x14ac:dyDescent="0.25">
      <c r="A273" t="s">
        <v>5648</v>
      </c>
      <c r="B273" t="s">
        <v>5649</v>
      </c>
      <c r="C273" t="s">
        <v>5650</v>
      </c>
      <c r="D273" t="s">
        <v>5651</v>
      </c>
      <c r="E273">
        <v>2000</v>
      </c>
      <c r="F273" t="s">
        <v>2698</v>
      </c>
      <c r="G273">
        <v>32</v>
      </c>
      <c r="H273">
        <v>5</v>
      </c>
      <c r="J273">
        <v>653</v>
      </c>
      <c r="K273">
        <v>658</v>
      </c>
      <c r="L273">
        <v>5</v>
      </c>
      <c r="M273">
        <v>79</v>
      </c>
      <c r="N273" t="s">
        <v>5652</v>
      </c>
      <c r="O273" t="s">
        <v>5653</v>
      </c>
      <c r="P273" t="s">
        <v>5654</v>
      </c>
      <c r="Q273" t="s">
        <v>5655</v>
      </c>
      <c r="R273" t="s">
        <v>5656</v>
      </c>
      <c r="S273" t="s">
        <v>5657</v>
      </c>
      <c r="T273" t="s">
        <v>5658</v>
      </c>
      <c r="U273" t="s">
        <v>78</v>
      </c>
      <c r="V273" t="s">
        <v>79</v>
      </c>
      <c r="W273" t="s">
        <v>2511</v>
      </c>
      <c r="Y273" t="s">
        <v>2513</v>
      </c>
      <c r="Z273" t="s">
        <v>5659</v>
      </c>
    </row>
    <row r="274" spans="1:26" x14ac:dyDescent="0.25">
      <c r="A274" t="s">
        <v>5660</v>
      </c>
      <c r="B274" t="s">
        <v>5661</v>
      </c>
      <c r="C274" t="s">
        <v>5662</v>
      </c>
      <c r="D274" t="s">
        <v>5663</v>
      </c>
      <c r="E274">
        <v>1996</v>
      </c>
      <c r="F274" t="s">
        <v>4055</v>
      </c>
      <c r="G274">
        <v>47</v>
      </c>
      <c r="H274">
        <v>1</v>
      </c>
      <c r="J274">
        <v>61</v>
      </c>
      <c r="K274">
        <v>69</v>
      </c>
      <c r="L274">
        <v>8</v>
      </c>
      <c r="M274">
        <v>25</v>
      </c>
      <c r="N274" t="s">
        <v>5664</v>
      </c>
      <c r="O274" t="s">
        <v>5665</v>
      </c>
      <c r="P274" t="s">
        <v>5666</v>
      </c>
      <c r="Q274" t="s">
        <v>5667</v>
      </c>
      <c r="R274" t="s">
        <v>5668</v>
      </c>
      <c r="T274" t="s">
        <v>5669</v>
      </c>
      <c r="U274" t="s">
        <v>78</v>
      </c>
      <c r="V274" t="s">
        <v>79</v>
      </c>
      <c r="W274" t="s">
        <v>2511</v>
      </c>
      <c r="Y274" t="s">
        <v>2513</v>
      </c>
      <c r="Z274" t="s">
        <v>5670</v>
      </c>
    </row>
    <row r="275" spans="1:26" x14ac:dyDescent="0.25">
      <c r="A275" t="s">
        <v>5671</v>
      </c>
      <c r="B275" t="s">
        <v>5672</v>
      </c>
      <c r="C275" t="s">
        <v>5673</v>
      </c>
      <c r="D275" t="s">
        <v>5674</v>
      </c>
      <c r="E275">
        <v>2003</v>
      </c>
      <c r="F275" t="s">
        <v>4938</v>
      </c>
      <c r="G275">
        <v>179</v>
      </c>
      <c r="H275" s="2">
        <v>44929</v>
      </c>
      <c r="J275">
        <v>253</v>
      </c>
      <c r="K275">
        <v>267</v>
      </c>
      <c r="L275">
        <v>14</v>
      </c>
      <c r="M275">
        <v>40</v>
      </c>
      <c r="N275" t="s">
        <v>1202</v>
      </c>
      <c r="O275" t="s">
        <v>5675</v>
      </c>
      <c r="P275" t="s">
        <v>5676</v>
      </c>
      <c r="Q275" t="s">
        <v>5677</v>
      </c>
      <c r="R275" t="s">
        <v>5678</v>
      </c>
      <c r="S275" t="s">
        <v>5679</v>
      </c>
      <c r="T275" t="s">
        <v>5680</v>
      </c>
      <c r="U275" t="s">
        <v>78</v>
      </c>
      <c r="V275" t="s">
        <v>79</v>
      </c>
      <c r="W275" t="s">
        <v>2511</v>
      </c>
      <c r="Y275" t="s">
        <v>2513</v>
      </c>
      <c r="Z275" t="s">
        <v>5681</v>
      </c>
    </row>
    <row r="276" spans="1:26" x14ac:dyDescent="0.25">
      <c r="A276" t="s">
        <v>5682</v>
      </c>
      <c r="B276" t="s">
        <v>5683</v>
      </c>
      <c r="C276">
        <v>6507472658</v>
      </c>
      <c r="D276" t="s">
        <v>5684</v>
      </c>
      <c r="E276">
        <v>1998</v>
      </c>
      <c r="F276" t="s">
        <v>3407</v>
      </c>
      <c r="G276">
        <v>161</v>
      </c>
      <c r="H276">
        <v>3</v>
      </c>
      <c r="J276">
        <v>249</v>
      </c>
      <c r="K276">
        <v>254</v>
      </c>
      <c r="L276">
        <v>5</v>
      </c>
      <c r="M276">
        <v>3</v>
      </c>
      <c r="N276" t="s">
        <v>554</v>
      </c>
      <c r="O276" t="s">
        <v>5685</v>
      </c>
      <c r="P276" t="s">
        <v>5686</v>
      </c>
      <c r="Q276" t="s">
        <v>5687</v>
      </c>
      <c r="R276" t="s">
        <v>5688</v>
      </c>
      <c r="S276" t="s">
        <v>5689</v>
      </c>
      <c r="U276" t="s">
        <v>78</v>
      </c>
      <c r="V276" t="s">
        <v>79</v>
      </c>
      <c r="W276" t="s">
        <v>2511</v>
      </c>
      <c r="Y276" t="s">
        <v>2513</v>
      </c>
      <c r="Z276" t="s">
        <v>5690</v>
      </c>
    </row>
    <row r="277" spans="1:26" x14ac:dyDescent="0.25">
      <c r="A277" t="s">
        <v>5691</v>
      </c>
      <c r="B277" t="s">
        <v>5692</v>
      </c>
      <c r="C277" t="s">
        <v>5693</v>
      </c>
      <c r="D277" t="s">
        <v>5694</v>
      </c>
      <c r="E277">
        <v>1996</v>
      </c>
      <c r="F277" t="s">
        <v>149</v>
      </c>
      <c r="G277">
        <v>161</v>
      </c>
      <c r="H277">
        <v>10</v>
      </c>
      <c r="J277">
        <v>680</v>
      </c>
      <c r="K277">
        <v>693</v>
      </c>
      <c r="L277">
        <v>13</v>
      </c>
      <c r="M277">
        <v>137</v>
      </c>
      <c r="N277" t="s">
        <v>5695</v>
      </c>
      <c r="O277" t="s">
        <v>5696</v>
      </c>
      <c r="P277" t="s">
        <v>5697</v>
      </c>
      <c r="Q277" t="s">
        <v>5698</v>
      </c>
      <c r="R277" t="s">
        <v>5699</v>
      </c>
      <c r="T277" t="s">
        <v>5700</v>
      </c>
      <c r="U277" t="s">
        <v>78</v>
      </c>
      <c r="V277" t="s">
        <v>79</v>
      </c>
      <c r="W277" t="s">
        <v>2511</v>
      </c>
      <c r="Y277" t="s">
        <v>2513</v>
      </c>
      <c r="Z277" t="s">
        <v>5701</v>
      </c>
    </row>
    <row r="278" spans="1:26" x14ac:dyDescent="0.25">
      <c r="A278" t="s">
        <v>5702</v>
      </c>
      <c r="B278" t="s">
        <v>5703</v>
      </c>
      <c r="C278" t="s">
        <v>5704</v>
      </c>
      <c r="D278" t="s">
        <v>2216</v>
      </c>
      <c r="E278">
        <v>2006</v>
      </c>
      <c r="F278" t="s">
        <v>3231</v>
      </c>
      <c r="G278">
        <v>37</v>
      </c>
      <c r="H278">
        <v>11</v>
      </c>
      <c r="J278">
        <v>1437</v>
      </c>
      <c r="K278">
        <v>1451</v>
      </c>
      <c r="L278">
        <v>14</v>
      </c>
      <c r="M278">
        <v>132</v>
      </c>
      <c r="N278" t="s">
        <v>2225</v>
      </c>
      <c r="O278" t="s">
        <v>5705</v>
      </c>
      <c r="P278" t="s">
        <v>5706</v>
      </c>
      <c r="Q278" t="s">
        <v>5707</v>
      </c>
      <c r="R278" t="s">
        <v>5708</v>
      </c>
      <c r="T278" t="s">
        <v>5709</v>
      </c>
      <c r="U278" t="s">
        <v>78</v>
      </c>
      <c r="V278" t="s">
        <v>79</v>
      </c>
      <c r="W278" t="s">
        <v>2511</v>
      </c>
      <c r="Y278" t="s">
        <v>2513</v>
      </c>
      <c r="Z278" t="s">
        <v>5710</v>
      </c>
    </row>
    <row r="279" spans="1:26" x14ac:dyDescent="0.25">
      <c r="A279" t="s">
        <v>5711</v>
      </c>
      <c r="B279" t="s">
        <v>5712</v>
      </c>
      <c r="C279" t="s">
        <v>5713</v>
      </c>
      <c r="D279" t="s">
        <v>5714</v>
      </c>
      <c r="E279">
        <v>2002</v>
      </c>
      <c r="F279" t="s">
        <v>4962</v>
      </c>
      <c r="G279">
        <v>337</v>
      </c>
      <c r="H279">
        <v>4</v>
      </c>
      <c r="J279">
        <v>373</v>
      </c>
      <c r="K279">
        <v>377</v>
      </c>
      <c r="L279">
        <v>4</v>
      </c>
      <c r="M279">
        <v>220</v>
      </c>
      <c r="N279" t="s">
        <v>5715</v>
      </c>
      <c r="O279" t="s">
        <v>5716</v>
      </c>
      <c r="P279" t="s">
        <v>5717</v>
      </c>
      <c r="Q279" t="s">
        <v>5718</v>
      </c>
      <c r="R279" t="s">
        <v>5719</v>
      </c>
      <c r="S279" t="s">
        <v>5720</v>
      </c>
      <c r="T279" t="s">
        <v>5721</v>
      </c>
      <c r="U279" t="s">
        <v>78</v>
      </c>
      <c r="V279" t="s">
        <v>79</v>
      </c>
      <c r="W279" t="s">
        <v>2511</v>
      </c>
      <c r="Y279" t="s">
        <v>2513</v>
      </c>
      <c r="Z279" t="s">
        <v>5722</v>
      </c>
    </row>
    <row r="280" spans="1:26" x14ac:dyDescent="0.25">
      <c r="A280" t="s">
        <v>5723</v>
      </c>
      <c r="B280" t="s">
        <v>5724</v>
      </c>
      <c r="C280" t="s">
        <v>5725</v>
      </c>
      <c r="D280" t="s">
        <v>5726</v>
      </c>
      <c r="E280">
        <v>1999</v>
      </c>
      <c r="F280" t="s">
        <v>3407</v>
      </c>
      <c r="G280">
        <v>162</v>
      </c>
      <c r="H280">
        <v>1</v>
      </c>
      <c r="J280">
        <v>61</v>
      </c>
      <c r="K280">
        <v>69</v>
      </c>
      <c r="L280">
        <v>8</v>
      </c>
      <c r="M280">
        <v>5</v>
      </c>
      <c r="N280" t="s">
        <v>5727</v>
      </c>
      <c r="O280" t="s">
        <v>5728</v>
      </c>
      <c r="P280" t="s">
        <v>5729</v>
      </c>
      <c r="Q280" t="s">
        <v>5730</v>
      </c>
      <c r="R280" t="s">
        <v>5731</v>
      </c>
      <c r="S280" t="s">
        <v>5732</v>
      </c>
      <c r="U280" t="s">
        <v>78</v>
      </c>
      <c r="V280" t="s">
        <v>79</v>
      </c>
      <c r="W280" t="s">
        <v>2511</v>
      </c>
      <c r="Y280" t="s">
        <v>2513</v>
      </c>
      <c r="Z280" t="s">
        <v>5733</v>
      </c>
    </row>
    <row r="281" spans="1:26" x14ac:dyDescent="0.25">
      <c r="A281" t="s">
        <v>5734</v>
      </c>
      <c r="B281" t="s">
        <v>5735</v>
      </c>
      <c r="C281" t="s">
        <v>5736</v>
      </c>
      <c r="D281" t="s">
        <v>5737</v>
      </c>
      <c r="E281">
        <v>2003</v>
      </c>
      <c r="F281" t="s">
        <v>5738</v>
      </c>
      <c r="G281">
        <v>3</v>
      </c>
      <c r="H281" s="2">
        <v>45052</v>
      </c>
      <c r="J281">
        <v>229</v>
      </c>
      <c r="K281">
        <v>235</v>
      </c>
      <c r="L281">
        <v>6</v>
      </c>
      <c r="M281">
        <v>7</v>
      </c>
      <c r="N281" t="s">
        <v>5739</v>
      </c>
      <c r="O281" t="s">
        <v>5740</v>
      </c>
      <c r="P281" t="s">
        <v>5741</v>
      </c>
      <c r="Q281" t="s">
        <v>5742</v>
      </c>
      <c r="R281" t="s">
        <v>5743</v>
      </c>
      <c r="S281" t="s">
        <v>5744</v>
      </c>
      <c r="T281" t="s">
        <v>5745</v>
      </c>
      <c r="U281" t="s">
        <v>78</v>
      </c>
      <c r="V281" t="s">
        <v>3226</v>
      </c>
      <c r="W281" t="s">
        <v>2511</v>
      </c>
      <c r="Y281" t="s">
        <v>2513</v>
      </c>
      <c r="Z281" t="s">
        <v>5746</v>
      </c>
    </row>
    <row r="282" spans="1:26" x14ac:dyDescent="0.25">
      <c r="A282" t="s">
        <v>5747</v>
      </c>
      <c r="B282" t="s">
        <v>5748</v>
      </c>
      <c r="C282" t="s">
        <v>5749</v>
      </c>
      <c r="D282" t="s">
        <v>5750</v>
      </c>
      <c r="E282">
        <v>2000</v>
      </c>
      <c r="F282" t="s">
        <v>777</v>
      </c>
      <c r="G282">
        <v>54</v>
      </c>
      <c r="H282">
        <v>4</v>
      </c>
      <c r="J282">
        <v>381</v>
      </c>
      <c r="K282">
        <v>389</v>
      </c>
      <c r="L282">
        <v>8</v>
      </c>
      <c r="M282">
        <v>39</v>
      </c>
      <c r="N282" t="s">
        <v>807</v>
      </c>
      <c r="O282" t="s">
        <v>5751</v>
      </c>
      <c r="P282" t="s">
        <v>5752</v>
      </c>
      <c r="Q282" t="s">
        <v>5753</v>
      </c>
      <c r="R282" t="s">
        <v>5754</v>
      </c>
      <c r="S282" t="s">
        <v>5755</v>
      </c>
      <c r="T282" t="s">
        <v>5756</v>
      </c>
      <c r="U282" t="s">
        <v>78</v>
      </c>
      <c r="V282" t="s">
        <v>79</v>
      </c>
      <c r="W282" t="s">
        <v>2511</v>
      </c>
      <c r="Y282" t="s">
        <v>2513</v>
      </c>
      <c r="Z282" t="s">
        <v>5757</v>
      </c>
    </row>
    <row r="283" spans="1:26" x14ac:dyDescent="0.25">
      <c r="A283" t="s">
        <v>5758</v>
      </c>
      <c r="B283" t="s">
        <v>5759</v>
      </c>
      <c r="C283" t="s">
        <v>5760</v>
      </c>
      <c r="D283" t="s">
        <v>5761</v>
      </c>
      <c r="E283">
        <v>2000</v>
      </c>
      <c r="F283" t="s">
        <v>2698</v>
      </c>
      <c r="G283">
        <v>32</v>
      </c>
      <c r="H283">
        <v>6</v>
      </c>
      <c r="J283">
        <v>779</v>
      </c>
      <c r="K283">
        <v>792</v>
      </c>
      <c r="L283">
        <v>13</v>
      </c>
      <c r="M283">
        <v>190</v>
      </c>
      <c r="N283" t="s">
        <v>424</v>
      </c>
      <c r="O283" t="s">
        <v>5762</v>
      </c>
      <c r="P283" t="s">
        <v>5763</v>
      </c>
      <c r="Q283" t="s">
        <v>5764</v>
      </c>
      <c r="R283" t="s">
        <v>5765</v>
      </c>
      <c r="S283" t="s">
        <v>5766</v>
      </c>
      <c r="T283" t="s">
        <v>5767</v>
      </c>
      <c r="U283" t="s">
        <v>78</v>
      </c>
      <c r="V283" t="s">
        <v>79</v>
      </c>
      <c r="W283" t="s">
        <v>2511</v>
      </c>
      <c r="Y283" t="s">
        <v>2513</v>
      </c>
      <c r="Z283" t="s">
        <v>5768</v>
      </c>
    </row>
    <row r="284" spans="1:26" x14ac:dyDescent="0.25">
      <c r="A284" t="s">
        <v>5769</v>
      </c>
      <c r="B284" t="s">
        <v>5770</v>
      </c>
      <c r="C284" t="s">
        <v>5771</v>
      </c>
      <c r="D284" t="s">
        <v>5772</v>
      </c>
      <c r="E284">
        <v>2005</v>
      </c>
      <c r="F284" t="s">
        <v>2698</v>
      </c>
      <c r="G284">
        <v>37</v>
      </c>
      <c r="H284">
        <v>4</v>
      </c>
      <c r="J284">
        <v>701</v>
      </c>
      <c r="K284">
        <v>718</v>
      </c>
      <c r="L284">
        <v>17</v>
      </c>
      <c r="M284">
        <v>258</v>
      </c>
      <c r="N284" t="s">
        <v>2391</v>
      </c>
      <c r="O284" t="s">
        <v>5773</v>
      </c>
      <c r="P284" t="s">
        <v>5774</v>
      </c>
      <c r="Q284" t="s">
        <v>5775</v>
      </c>
      <c r="R284" t="s">
        <v>5776</v>
      </c>
      <c r="S284" t="s">
        <v>5777</v>
      </c>
      <c r="T284" t="s">
        <v>5778</v>
      </c>
      <c r="U284" t="s">
        <v>78</v>
      </c>
      <c r="V284" t="s">
        <v>79</v>
      </c>
      <c r="W284" t="s">
        <v>2511</v>
      </c>
      <c r="Y284" t="s">
        <v>2513</v>
      </c>
      <c r="Z284" t="s">
        <v>5779</v>
      </c>
    </row>
    <row r="285" spans="1:26" x14ac:dyDescent="0.25">
      <c r="A285" t="s">
        <v>5780</v>
      </c>
      <c r="B285" t="s">
        <v>5781</v>
      </c>
      <c r="C285" t="s">
        <v>5782</v>
      </c>
      <c r="D285" t="s">
        <v>5783</v>
      </c>
      <c r="E285">
        <v>2004</v>
      </c>
      <c r="F285" t="s">
        <v>4950</v>
      </c>
      <c r="G285">
        <v>5</v>
      </c>
      <c r="H285">
        <v>2</v>
      </c>
      <c r="J285">
        <v>511</v>
      </c>
      <c r="K285">
        <v>515</v>
      </c>
      <c r="L285">
        <v>4</v>
      </c>
      <c r="M285">
        <v>47</v>
      </c>
      <c r="N285" t="s">
        <v>5784</v>
      </c>
      <c r="O285" t="s">
        <v>5785</v>
      </c>
      <c r="P285" t="s">
        <v>5786</v>
      </c>
      <c r="Q285" t="s">
        <v>5787</v>
      </c>
      <c r="R285" t="s">
        <v>5788</v>
      </c>
      <c r="T285" t="s">
        <v>5789</v>
      </c>
      <c r="U285" t="s">
        <v>78</v>
      </c>
      <c r="V285" t="s">
        <v>79</v>
      </c>
      <c r="W285" t="s">
        <v>2511</v>
      </c>
      <c r="Y285" t="s">
        <v>2513</v>
      </c>
      <c r="Z285" t="s">
        <v>5790</v>
      </c>
    </row>
    <row r="286" spans="1:26" x14ac:dyDescent="0.25">
      <c r="A286" t="s">
        <v>5791</v>
      </c>
      <c r="B286" t="s">
        <v>5792</v>
      </c>
      <c r="C286" t="s">
        <v>5793</v>
      </c>
      <c r="D286" t="s">
        <v>5794</v>
      </c>
      <c r="E286">
        <v>1997</v>
      </c>
      <c r="F286" t="s">
        <v>5467</v>
      </c>
      <c r="G286">
        <v>61</v>
      </c>
      <c r="H286">
        <v>7</v>
      </c>
      <c r="J286">
        <v>1081</v>
      </c>
      <c r="K286">
        <v>1085</v>
      </c>
      <c r="L286">
        <v>4</v>
      </c>
      <c r="M286">
        <v>9</v>
      </c>
      <c r="N286" t="s">
        <v>5795</v>
      </c>
      <c r="O286" t="s">
        <v>5796</v>
      </c>
      <c r="P286" t="s">
        <v>5797</v>
      </c>
      <c r="Q286" t="s">
        <v>5798</v>
      </c>
      <c r="R286" t="s">
        <v>5799</v>
      </c>
      <c r="S286" t="s">
        <v>5800</v>
      </c>
      <c r="U286" t="s">
        <v>78</v>
      </c>
      <c r="V286" t="s">
        <v>79</v>
      </c>
      <c r="W286" t="s">
        <v>2511</v>
      </c>
      <c r="X286" t="s">
        <v>3322</v>
      </c>
      <c r="Y286" t="s">
        <v>2513</v>
      </c>
      <c r="Z286" t="s">
        <v>5801</v>
      </c>
    </row>
    <row r="287" spans="1:26" x14ac:dyDescent="0.25">
      <c r="A287" t="s">
        <v>5802</v>
      </c>
      <c r="B287" t="s">
        <v>5803</v>
      </c>
      <c r="C287" t="s">
        <v>5804</v>
      </c>
      <c r="D287" t="s">
        <v>5805</v>
      </c>
      <c r="E287">
        <v>1997</v>
      </c>
      <c r="F287" t="s">
        <v>5806</v>
      </c>
      <c r="G287">
        <v>29</v>
      </c>
      <c r="H287">
        <v>3</v>
      </c>
      <c r="J287">
        <v>358</v>
      </c>
      <c r="K287">
        <v>365</v>
      </c>
      <c r="L287">
        <v>7</v>
      </c>
      <c r="M287">
        <v>23</v>
      </c>
      <c r="N287" t="s">
        <v>5807</v>
      </c>
      <c r="O287" t="s">
        <v>5808</v>
      </c>
      <c r="P287" t="s">
        <v>5809</v>
      </c>
      <c r="Q287" t="s">
        <v>5810</v>
      </c>
      <c r="R287" t="s">
        <v>5811</v>
      </c>
      <c r="U287" t="s">
        <v>78</v>
      </c>
      <c r="V287" t="s">
        <v>79</v>
      </c>
      <c r="W287" t="s">
        <v>2511</v>
      </c>
      <c r="Y287" t="s">
        <v>2513</v>
      </c>
      <c r="Z287" t="s">
        <v>5812</v>
      </c>
    </row>
    <row r="288" spans="1:26" x14ac:dyDescent="0.25">
      <c r="A288" t="s">
        <v>5813</v>
      </c>
      <c r="B288" t="s">
        <v>5814</v>
      </c>
      <c r="C288" t="s">
        <v>5815</v>
      </c>
      <c r="D288" t="s">
        <v>5816</v>
      </c>
      <c r="E288">
        <v>2003</v>
      </c>
      <c r="F288" t="s">
        <v>5817</v>
      </c>
      <c r="G288">
        <v>17</v>
      </c>
      <c r="H288">
        <v>3</v>
      </c>
      <c r="J288">
        <v>1</v>
      </c>
      <c r="K288">
        <v>1</v>
      </c>
      <c r="L288">
        <v>0</v>
      </c>
      <c r="M288">
        <v>166</v>
      </c>
      <c r="N288" t="s">
        <v>5818</v>
      </c>
      <c r="O288" t="s">
        <v>5819</v>
      </c>
      <c r="P288" t="s">
        <v>5820</v>
      </c>
      <c r="Q288" t="s">
        <v>5821</v>
      </c>
      <c r="R288" t="s">
        <v>5822</v>
      </c>
      <c r="T288" t="s">
        <v>5823</v>
      </c>
      <c r="U288" t="s">
        <v>78</v>
      </c>
      <c r="V288" t="s">
        <v>79</v>
      </c>
      <c r="W288" t="s">
        <v>2511</v>
      </c>
      <c r="Y288" t="s">
        <v>2513</v>
      </c>
      <c r="Z288" t="s">
        <v>5824</v>
      </c>
    </row>
    <row r="289" spans="1:26" x14ac:dyDescent="0.25">
      <c r="A289" t="s">
        <v>5825</v>
      </c>
      <c r="B289" t="s">
        <v>5826</v>
      </c>
      <c r="C289" t="s">
        <v>5827</v>
      </c>
      <c r="D289" t="s">
        <v>5828</v>
      </c>
      <c r="E289">
        <v>1994</v>
      </c>
      <c r="F289" t="s">
        <v>5829</v>
      </c>
      <c r="G289">
        <v>58</v>
      </c>
      <c r="H289">
        <v>18</v>
      </c>
      <c r="J289">
        <v>3823</v>
      </c>
      <c r="K289">
        <v>3844</v>
      </c>
      <c r="L289">
        <v>21</v>
      </c>
      <c r="M289">
        <v>44</v>
      </c>
      <c r="N289" t="s">
        <v>5830</v>
      </c>
      <c r="O289" t="s">
        <v>5831</v>
      </c>
      <c r="P289" t="s">
        <v>5832</v>
      </c>
      <c r="Q289" t="s">
        <v>5833</v>
      </c>
      <c r="R289" t="s">
        <v>5834</v>
      </c>
      <c r="T289" t="s">
        <v>5835</v>
      </c>
      <c r="U289" t="s">
        <v>78</v>
      </c>
      <c r="V289" t="s">
        <v>79</v>
      </c>
      <c r="W289" t="s">
        <v>2511</v>
      </c>
      <c r="Y289" t="s">
        <v>2513</v>
      </c>
      <c r="Z289" t="s">
        <v>5836</v>
      </c>
    </row>
    <row r="290" spans="1:26" x14ac:dyDescent="0.25">
      <c r="A290" t="s">
        <v>5837</v>
      </c>
      <c r="B290" t="s">
        <v>5838</v>
      </c>
      <c r="C290" t="s">
        <v>5839</v>
      </c>
      <c r="D290" t="s">
        <v>5840</v>
      </c>
      <c r="E290">
        <v>2002</v>
      </c>
      <c r="F290" t="s">
        <v>1004</v>
      </c>
      <c r="G290">
        <v>107</v>
      </c>
      <c r="H290" s="2">
        <v>44928</v>
      </c>
      <c r="J290">
        <v>109</v>
      </c>
      <c r="K290">
        <v>141</v>
      </c>
      <c r="L290">
        <v>32</v>
      </c>
      <c r="M290">
        <v>421</v>
      </c>
      <c r="N290" t="s">
        <v>1774</v>
      </c>
      <c r="O290" t="s">
        <v>5841</v>
      </c>
      <c r="P290" t="s">
        <v>5842</v>
      </c>
      <c r="Q290" t="s">
        <v>5843</v>
      </c>
      <c r="R290" t="s">
        <v>5844</v>
      </c>
      <c r="S290" t="s">
        <v>5845</v>
      </c>
      <c r="T290" t="s">
        <v>5846</v>
      </c>
      <c r="U290" t="s">
        <v>78</v>
      </c>
      <c r="V290" t="s">
        <v>79</v>
      </c>
      <c r="W290" t="s">
        <v>2511</v>
      </c>
      <c r="Y290" t="s">
        <v>2513</v>
      </c>
      <c r="Z290" t="s">
        <v>5847</v>
      </c>
    </row>
    <row r="291" spans="1:26" x14ac:dyDescent="0.25">
      <c r="A291" t="s">
        <v>5848</v>
      </c>
      <c r="B291" t="s">
        <v>5849</v>
      </c>
      <c r="C291" t="s">
        <v>5850</v>
      </c>
      <c r="D291" t="s">
        <v>5851</v>
      </c>
      <c r="E291">
        <v>2001</v>
      </c>
      <c r="F291" t="s">
        <v>287</v>
      </c>
      <c r="G291">
        <v>55</v>
      </c>
      <c r="H291">
        <v>2</v>
      </c>
      <c r="J291">
        <v>103</v>
      </c>
      <c r="K291">
        <v>143</v>
      </c>
      <c r="L291">
        <v>40</v>
      </c>
      <c r="M291">
        <v>205</v>
      </c>
      <c r="N291" t="s">
        <v>5852</v>
      </c>
      <c r="O291" t="s">
        <v>5853</v>
      </c>
      <c r="P291" t="s">
        <v>5854</v>
      </c>
      <c r="Q291" t="s">
        <v>5855</v>
      </c>
      <c r="R291" t="s">
        <v>5856</v>
      </c>
      <c r="S291" t="s">
        <v>5857</v>
      </c>
      <c r="T291" t="s">
        <v>5858</v>
      </c>
      <c r="U291" t="s">
        <v>78</v>
      </c>
      <c r="V291" t="s">
        <v>79</v>
      </c>
      <c r="W291" t="s">
        <v>2511</v>
      </c>
      <c r="Y291" t="s">
        <v>2513</v>
      </c>
      <c r="Z291" t="s">
        <v>5859</v>
      </c>
    </row>
    <row r="292" spans="1:26" x14ac:dyDescent="0.25">
      <c r="A292" t="s">
        <v>5860</v>
      </c>
      <c r="B292" t="s">
        <v>5861</v>
      </c>
      <c r="C292" t="s">
        <v>5862</v>
      </c>
      <c r="D292" t="s">
        <v>5863</v>
      </c>
      <c r="E292">
        <v>1996</v>
      </c>
      <c r="F292" t="s">
        <v>149</v>
      </c>
      <c r="G292">
        <v>161</v>
      </c>
      <c r="H292">
        <v>10</v>
      </c>
      <c r="J292">
        <v>667</v>
      </c>
      <c r="K292">
        <v>679</v>
      </c>
      <c r="L292">
        <v>12</v>
      </c>
      <c r="M292">
        <v>53</v>
      </c>
      <c r="N292" t="s">
        <v>5864</v>
      </c>
      <c r="O292" t="s">
        <v>5865</v>
      </c>
      <c r="P292" t="s">
        <v>5866</v>
      </c>
      <c r="Q292" t="s">
        <v>5867</v>
      </c>
      <c r="R292" t="s">
        <v>5868</v>
      </c>
      <c r="T292" t="s">
        <v>5869</v>
      </c>
      <c r="U292" t="s">
        <v>78</v>
      </c>
      <c r="V292" t="s">
        <v>79</v>
      </c>
      <c r="W292" t="s">
        <v>2511</v>
      </c>
      <c r="Y292" t="s">
        <v>2513</v>
      </c>
      <c r="Z292" t="s">
        <v>5870</v>
      </c>
    </row>
    <row r="293" spans="1:26" x14ac:dyDescent="0.25">
      <c r="A293" t="s">
        <v>5871</v>
      </c>
      <c r="B293" t="s">
        <v>5872</v>
      </c>
      <c r="C293" t="s">
        <v>5873</v>
      </c>
      <c r="D293" t="s">
        <v>5874</v>
      </c>
      <c r="E293">
        <v>2005</v>
      </c>
      <c r="F293" t="s">
        <v>1004</v>
      </c>
      <c r="G293">
        <v>124</v>
      </c>
      <c r="H293" s="2">
        <v>44928</v>
      </c>
      <c r="J293">
        <v>143</v>
      </c>
      <c r="K293">
        <v>155</v>
      </c>
      <c r="L293">
        <v>12</v>
      </c>
      <c r="M293">
        <v>321</v>
      </c>
      <c r="N293" t="s">
        <v>5875</v>
      </c>
      <c r="O293" t="s">
        <v>5876</v>
      </c>
      <c r="P293" t="s">
        <v>5877</v>
      </c>
      <c r="Q293" t="s">
        <v>5878</v>
      </c>
      <c r="R293" t="s">
        <v>5879</v>
      </c>
      <c r="S293" t="s">
        <v>5880</v>
      </c>
      <c r="T293" t="s">
        <v>5881</v>
      </c>
      <c r="U293" t="s">
        <v>78</v>
      </c>
      <c r="V293" t="s">
        <v>79</v>
      </c>
      <c r="W293" t="s">
        <v>2511</v>
      </c>
      <c r="Y293" t="s">
        <v>2513</v>
      </c>
      <c r="Z293" t="s">
        <v>5882</v>
      </c>
    </row>
    <row r="294" spans="1:26" x14ac:dyDescent="0.25">
      <c r="A294" t="s">
        <v>5883</v>
      </c>
      <c r="B294" t="s">
        <v>5884</v>
      </c>
      <c r="C294" t="s">
        <v>5885</v>
      </c>
      <c r="D294" t="s">
        <v>5886</v>
      </c>
      <c r="E294">
        <v>2006</v>
      </c>
      <c r="F294" t="s">
        <v>5364</v>
      </c>
      <c r="G294">
        <v>37</v>
      </c>
      <c r="H294" t="s">
        <v>672</v>
      </c>
      <c r="J294">
        <v>1859</v>
      </c>
      <c r="K294">
        <v>1875</v>
      </c>
      <c r="L294">
        <v>16</v>
      </c>
      <c r="M294">
        <v>22</v>
      </c>
      <c r="N294" t="s">
        <v>673</v>
      </c>
      <c r="O294" t="s">
        <v>5887</v>
      </c>
      <c r="P294" t="s">
        <v>5888</v>
      </c>
      <c r="Q294" t="s">
        <v>5889</v>
      </c>
      <c r="R294" t="s">
        <v>5890</v>
      </c>
      <c r="S294" t="s">
        <v>5891</v>
      </c>
      <c r="T294" t="s">
        <v>5892</v>
      </c>
      <c r="U294" t="s">
        <v>78</v>
      </c>
      <c r="V294" t="s">
        <v>79</v>
      </c>
      <c r="W294" t="s">
        <v>2511</v>
      </c>
      <c r="Y294" t="s">
        <v>2513</v>
      </c>
      <c r="Z294" t="s">
        <v>5893</v>
      </c>
    </row>
    <row r="295" spans="1:26" x14ac:dyDescent="0.25">
      <c r="A295" t="s">
        <v>5894</v>
      </c>
      <c r="B295" t="s">
        <v>5895</v>
      </c>
      <c r="C295" t="s">
        <v>5896</v>
      </c>
      <c r="D295" t="s">
        <v>5897</v>
      </c>
      <c r="E295">
        <v>2005</v>
      </c>
      <c r="F295" t="s">
        <v>2037</v>
      </c>
      <c r="G295">
        <v>12</v>
      </c>
      <c r="H295">
        <v>1</v>
      </c>
      <c r="J295">
        <v>67</v>
      </c>
      <c r="K295">
        <v>84</v>
      </c>
      <c r="L295">
        <v>17</v>
      </c>
      <c r="M295">
        <v>31</v>
      </c>
      <c r="N295" t="s">
        <v>5898</v>
      </c>
      <c r="O295" t="s">
        <v>5899</v>
      </c>
      <c r="P295" t="s">
        <v>5900</v>
      </c>
      <c r="Q295" t="s">
        <v>5901</v>
      </c>
      <c r="R295" t="s">
        <v>5902</v>
      </c>
      <c r="S295" t="s">
        <v>5903</v>
      </c>
      <c r="T295" t="s">
        <v>5904</v>
      </c>
      <c r="U295" t="s">
        <v>78</v>
      </c>
      <c r="V295" t="s">
        <v>79</v>
      </c>
      <c r="W295" t="s">
        <v>2511</v>
      </c>
      <c r="Y295" t="s">
        <v>2513</v>
      </c>
      <c r="Z295" t="s">
        <v>5905</v>
      </c>
    </row>
    <row r="296" spans="1:26" x14ac:dyDescent="0.25">
      <c r="A296" t="s">
        <v>5906</v>
      </c>
      <c r="B296" t="s">
        <v>5907</v>
      </c>
      <c r="C296" t="s">
        <v>5908</v>
      </c>
      <c r="D296" t="s">
        <v>5909</v>
      </c>
      <c r="E296">
        <v>2004</v>
      </c>
      <c r="F296" t="s">
        <v>4962</v>
      </c>
      <c r="G296">
        <v>339</v>
      </c>
      <c r="H296">
        <v>1</v>
      </c>
      <c r="J296">
        <v>123</v>
      </c>
      <c r="K296">
        <v>131</v>
      </c>
      <c r="L296">
        <v>8</v>
      </c>
      <c r="M296">
        <v>84</v>
      </c>
      <c r="N296" t="s">
        <v>5910</v>
      </c>
      <c r="O296" t="s">
        <v>5911</v>
      </c>
      <c r="P296" t="s">
        <v>5912</v>
      </c>
      <c r="Q296" t="s">
        <v>5913</v>
      </c>
      <c r="R296" t="s">
        <v>5914</v>
      </c>
      <c r="S296" t="s">
        <v>5915</v>
      </c>
      <c r="T296" t="s">
        <v>5916</v>
      </c>
      <c r="U296" t="s">
        <v>78</v>
      </c>
      <c r="V296" t="s">
        <v>79</v>
      </c>
      <c r="W296" t="s">
        <v>2511</v>
      </c>
      <c r="Y296" t="s">
        <v>2513</v>
      </c>
      <c r="Z296" t="s">
        <v>5917</v>
      </c>
    </row>
    <row r="297" spans="1:26" x14ac:dyDescent="0.25">
      <c r="A297" t="s">
        <v>5918</v>
      </c>
      <c r="B297" t="s">
        <v>5919</v>
      </c>
      <c r="C297" t="s">
        <v>5920</v>
      </c>
      <c r="D297" t="s">
        <v>5921</v>
      </c>
      <c r="E297">
        <v>2002</v>
      </c>
      <c r="F297" t="s">
        <v>5922</v>
      </c>
      <c r="G297">
        <v>373</v>
      </c>
      <c r="H297">
        <v>8</v>
      </c>
      <c r="J297">
        <v>830</v>
      </c>
      <c r="K297">
        <v>838</v>
      </c>
      <c r="L297">
        <v>8</v>
      </c>
      <c r="M297">
        <v>24</v>
      </c>
      <c r="N297" t="s">
        <v>5923</v>
      </c>
      <c r="O297" t="s">
        <v>5924</v>
      </c>
      <c r="P297" t="s">
        <v>5925</v>
      </c>
      <c r="Q297" t="s">
        <v>5926</v>
      </c>
      <c r="R297" t="s">
        <v>5927</v>
      </c>
      <c r="S297" t="s">
        <v>5928</v>
      </c>
      <c r="T297" t="s">
        <v>5929</v>
      </c>
      <c r="U297" t="s">
        <v>78</v>
      </c>
      <c r="V297" t="s">
        <v>79</v>
      </c>
      <c r="W297" t="s">
        <v>2511</v>
      </c>
      <c r="Y297" t="s">
        <v>2513</v>
      </c>
      <c r="Z297" t="s">
        <v>5930</v>
      </c>
    </row>
    <row r="298" spans="1:26" x14ac:dyDescent="0.25">
      <c r="A298" t="s">
        <v>5931</v>
      </c>
      <c r="B298" t="s">
        <v>5932</v>
      </c>
      <c r="C298" t="s">
        <v>5933</v>
      </c>
      <c r="D298" t="s">
        <v>5934</v>
      </c>
      <c r="E298">
        <v>1994</v>
      </c>
      <c r="F298" t="s">
        <v>3231</v>
      </c>
      <c r="G298">
        <v>21</v>
      </c>
      <c r="H298">
        <v>1</v>
      </c>
      <c r="J298">
        <v>51</v>
      </c>
      <c r="K298">
        <v>66</v>
      </c>
      <c r="L298">
        <v>15</v>
      </c>
      <c r="M298">
        <v>250</v>
      </c>
      <c r="N298" t="s">
        <v>5935</v>
      </c>
      <c r="O298" t="s">
        <v>5936</v>
      </c>
      <c r="P298" t="s">
        <v>5937</v>
      </c>
      <c r="Q298" t="s">
        <v>5938</v>
      </c>
      <c r="R298" t="s">
        <v>5939</v>
      </c>
      <c r="S298" t="s">
        <v>5940</v>
      </c>
      <c r="T298" t="s">
        <v>5941</v>
      </c>
      <c r="U298" t="s">
        <v>78</v>
      </c>
      <c r="V298" t="s">
        <v>79</v>
      </c>
      <c r="W298" t="s">
        <v>2511</v>
      </c>
      <c r="Y298" t="s">
        <v>2513</v>
      </c>
      <c r="Z298" t="s">
        <v>5942</v>
      </c>
    </row>
    <row r="299" spans="1:26" x14ac:dyDescent="0.25">
      <c r="A299" t="s">
        <v>5943</v>
      </c>
      <c r="B299" t="s">
        <v>5944</v>
      </c>
      <c r="C299" t="s">
        <v>5945</v>
      </c>
      <c r="D299" t="s">
        <v>5946</v>
      </c>
      <c r="E299">
        <v>1997</v>
      </c>
      <c r="F299" t="s">
        <v>5467</v>
      </c>
      <c r="G299">
        <v>61</v>
      </c>
      <c r="H299">
        <v>7</v>
      </c>
      <c r="J299">
        <v>1086</v>
      </c>
      <c r="K299">
        <v>1090</v>
      </c>
      <c r="L299">
        <v>4</v>
      </c>
      <c r="M299">
        <v>4</v>
      </c>
      <c r="N299" t="s">
        <v>5947</v>
      </c>
      <c r="O299" t="s">
        <v>5948</v>
      </c>
      <c r="P299" t="s">
        <v>5949</v>
      </c>
      <c r="Q299" t="s">
        <v>5950</v>
      </c>
      <c r="R299" t="s">
        <v>5951</v>
      </c>
      <c r="S299" t="s">
        <v>5952</v>
      </c>
      <c r="T299" t="s">
        <v>5953</v>
      </c>
      <c r="U299" t="s">
        <v>78</v>
      </c>
      <c r="V299" t="s">
        <v>79</v>
      </c>
      <c r="W299" t="s">
        <v>2511</v>
      </c>
      <c r="X299" t="s">
        <v>3322</v>
      </c>
      <c r="Y299" t="s">
        <v>2513</v>
      </c>
      <c r="Z299" t="s">
        <v>5954</v>
      </c>
    </row>
    <row r="300" spans="1:26" x14ac:dyDescent="0.25">
      <c r="A300" t="s">
        <v>5955</v>
      </c>
      <c r="B300" t="s">
        <v>5956</v>
      </c>
      <c r="C300" t="s">
        <v>5957</v>
      </c>
      <c r="D300" t="s">
        <v>5958</v>
      </c>
      <c r="E300">
        <v>1999</v>
      </c>
      <c r="F300" t="s">
        <v>5959</v>
      </c>
      <c r="G300">
        <v>2</v>
      </c>
      <c r="J300">
        <v>641</v>
      </c>
      <c r="K300">
        <v>647</v>
      </c>
      <c r="L300">
        <v>6</v>
      </c>
      <c r="M300">
        <v>7</v>
      </c>
      <c r="O300" t="s">
        <v>5960</v>
      </c>
      <c r="P300" t="s">
        <v>5961</v>
      </c>
      <c r="Q300" t="s">
        <v>5962</v>
      </c>
      <c r="R300" t="s">
        <v>5963</v>
      </c>
      <c r="T300" t="s">
        <v>5964</v>
      </c>
      <c r="U300" t="s">
        <v>78</v>
      </c>
      <c r="V300" t="s">
        <v>79</v>
      </c>
      <c r="W300" t="s">
        <v>2511</v>
      </c>
      <c r="Y300" t="s">
        <v>2513</v>
      </c>
      <c r="Z300" t="s">
        <v>5965</v>
      </c>
    </row>
    <row r="301" spans="1:26" x14ac:dyDescent="0.25">
      <c r="A301" t="s">
        <v>5966</v>
      </c>
      <c r="B301" t="s">
        <v>5967</v>
      </c>
      <c r="C301" t="s">
        <v>5968</v>
      </c>
      <c r="D301" t="s">
        <v>5969</v>
      </c>
      <c r="E301">
        <v>1997</v>
      </c>
      <c r="F301" t="s">
        <v>2584</v>
      </c>
      <c r="G301">
        <v>6</v>
      </c>
      <c r="H301">
        <v>1</v>
      </c>
      <c r="J301">
        <v>51</v>
      </c>
      <c r="K301">
        <v>58</v>
      </c>
      <c r="L301">
        <v>7</v>
      </c>
      <c r="M301">
        <v>62</v>
      </c>
      <c r="N301" t="s">
        <v>5970</v>
      </c>
      <c r="O301" t="s">
        <v>5971</v>
      </c>
      <c r="P301" t="s">
        <v>5972</v>
      </c>
      <c r="Q301" t="s">
        <v>5973</v>
      </c>
      <c r="R301" t="s">
        <v>5974</v>
      </c>
      <c r="S301" t="s">
        <v>5975</v>
      </c>
      <c r="T301" t="s">
        <v>5976</v>
      </c>
      <c r="U301" t="s">
        <v>78</v>
      </c>
      <c r="V301" t="s">
        <v>79</v>
      </c>
      <c r="W301" t="s">
        <v>2511</v>
      </c>
      <c r="Y301" t="s">
        <v>2513</v>
      </c>
      <c r="Z301" t="s">
        <v>5977</v>
      </c>
    </row>
    <row r="302" spans="1:26" x14ac:dyDescent="0.25">
      <c r="A302" t="s">
        <v>5978</v>
      </c>
      <c r="B302" t="s">
        <v>5979</v>
      </c>
      <c r="C302" t="s">
        <v>5980</v>
      </c>
      <c r="D302" t="s">
        <v>5981</v>
      </c>
      <c r="E302">
        <v>1983</v>
      </c>
      <c r="F302" t="s">
        <v>3983</v>
      </c>
      <c r="G302">
        <v>31</v>
      </c>
      <c r="H302">
        <v>2</v>
      </c>
      <c r="J302">
        <v>401</v>
      </c>
      <c r="K302">
        <v>404</v>
      </c>
      <c r="L302">
        <v>3</v>
      </c>
      <c r="M302">
        <v>38</v>
      </c>
      <c r="N302" t="s">
        <v>5982</v>
      </c>
      <c r="O302" t="s">
        <v>5983</v>
      </c>
      <c r="P302" t="s">
        <v>5984</v>
      </c>
      <c r="Q302" t="s">
        <v>5985</v>
      </c>
      <c r="R302" t="s">
        <v>5986</v>
      </c>
      <c r="U302" t="s">
        <v>78</v>
      </c>
      <c r="V302" t="s">
        <v>79</v>
      </c>
      <c r="W302" t="s">
        <v>2511</v>
      </c>
      <c r="Y302" t="s">
        <v>2513</v>
      </c>
      <c r="Z302" t="s">
        <v>5987</v>
      </c>
    </row>
    <row r="303" spans="1:26" x14ac:dyDescent="0.25">
      <c r="A303" t="s">
        <v>5988</v>
      </c>
      <c r="B303" t="s">
        <v>5989</v>
      </c>
      <c r="C303" t="s">
        <v>5990</v>
      </c>
      <c r="D303" t="s">
        <v>5991</v>
      </c>
      <c r="E303">
        <v>1990</v>
      </c>
      <c r="F303" t="s">
        <v>5992</v>
      </c>
      <c r="G303">
        <v>153</v>
      </c>
      <c r="H303">
        <v>2</v>
      </c>
      <c r="J303">
        <v>97</v>
      </c>
      <c r="K303">
        <v>105</v>
      </c>
      <c r="L303">
        <v>8</v>
      </c>
      <c r="M303">
        <v>39</v>
      </c>
      <c r="N303" t="s">
        <v>5993</v>
      </c>
      <c r="O303" t="s">
        <v>5994</v>
      </c>
      <c r="P303" t="s">
        <v>5995</v>
      </c>
      <c r="Q303" t="s">
        <v>5996</v>
      </c>
      <c r="R303" t="s">
        <v>5997</v>
      </c>
      <c r="U303" t="s">
        <v>78</v>
      </c>
      <c r="V303" t="s">
        <v>79</v>
      </c>
      <c r="W303" t="s">
        <v>2511</v>
      </c>
      <c r="Y303" t="s">
        <v>2513</v>
      </c>
      <c r="Z303" t="s">
        <v>5998</v>
      </c>
    </row>
    <row r="304" spans="1:26" x14ac:dyDescent="0.25">
      <c r="A304" t="s">
        <v>5999</v>
      </c>
      <c r="B304" t="s">
        <v>6000</v>
      </c>
      <c r="C304" t="s">
        <v>6001</v>
      </c>
      <c r="D304" t="s">
        <v>6002</v>
      </c>
      <c r="E304">
        <v>1993</v>
      </c>
      <c r="F304" t="s">
        <v>3231</v>
      </c>
      <c r="G304">
        <v>20</v>
      </c>
      <c r="H304">
        <v>4</v>
      </c>
      <c r="J304">
        <v>463</v>
      </c>
      <c r="K304">
        <v>473</v>
      </c>
      <c r="L304">
        <v>10</v>
      </c>
      <c r="M304">
        <v>18</v>
      </c>
      <c r="N304" t="s">
        <v>6003</v>
      </c>
      <c r="O304" t="s">
        <v>6004</v>
      </c>
      <c r="P304" t="s">
        <v>6005</v>
      </c>
      <c r="Q304" t="s">
        <v>6006</v>
      </c>
      <c r="R304" t="s">
        <v>6007</v>
      </c>
      <c r="S304" t="s">
        <v>6008</v>
      </c>
      <c r="T304" t="s">
        <v>6009</v>
      </c>
      <c r="U304" t="s">
        <v>78</v>
      </c>
      <c r="V304" t="s">
        <v>79</v>
      </c>
      <c r="W304" t="s">
        <v>2511</v>
      </c>
      <c r="Y304" t="s">
        <v>2513</v>
      </c>
      <c r="Z304" t="s">
        <v>6010</v>
      </c>
    </row>
    <row r="305" spans="1:26" x14ac:dyDescent="0.25">
      <c r="A305" t="s">
        <v>6011</v>
      </c>
      <c r="B305" t="s">
        <v>6012</v>
      </c>
      <c r="C305" t="s">
        <v>6013</v>
      </c>
      <c r="D305" t="s">
        <v>6014</v>
      </c>
      <c r="E305">
        <v>1992</v>
      </c>
      <c r="F305" t="s">
        <v>5992</v>
      </c>
      <c r="G305">
        <v>155</v>
      </c>
      <c r="H305">
        <v>1</v>
      </c>
      <c r="J305">
        <v>69</v>
      </c>
      <c r="K305">
        <v>70</v>
      </c>
      <c r="L305">
        <v>1</v>
      </c>
      <c r="M305">
        <v>7</v>
      </c>
      <c r="N305" t="s">
        <v>6015</v>
      </c>
      <c r="O305" t="s">
        <v>6016</v>
      </c>
      <c r="P305" t="s">
        <v>6017</v>
      </c>
      <c r="Q305" t="s">
        <v>6018</v>
      </c>
      <c r="R305" t="s">
        <v>6019</v>
      </c>
      <c r="U305" t="s">
        <v>78</v>
      </c>
      <c r="V305" t="s">
        <v>79</v>
      </c>
      <c r="W305" t="s">
        <v>2511</v>
      </c>
      <c r="Y305" t="s">
        <v>2513</v>
      </c>
      <c r="Z305" t="s">
        <v>6020</v>
      </c>
    </row>
    <row r="306" spans="1:26" x14ac:dyDescent="0.25">
      <c r="A306" t="s">
        <v>6021</v>
      </c>
      <c r="B306" t="s">
        <v>6022</v>
      </c>
      <c r="C306" t="s">
        <v>6023</v>
      </c>
      <c r="D306" t="s">
        <v>6024</v>
      </c>
      <c r="E306">
        <v>1986</v>
      </c>
      <c r="F306" t="s">
        <v>6025</v>
      </c>
      <c r="G306">
        <v>12</v>
      </c>
      <c r="H306">
        <v>5</v>
      </c>
      <c r="J306">
        <v>670</v>
      </c>
      <c r="K306">
        <v>678</v>
      </c>
      <c r="L306">
        <v>8</v>
      </c>
      <c r="M306">
        <v>3</v>
      </c>
      <c r="O306" t="s">
        <v>6026</v>
      </c>
      <c r="R306" t="s">
        <v>6027</v>
      </c>
      <c r="T306" t="s">
        <v>6028</v>
      </c>
      <c r="U306" t="s">
        <v>6029</v>
      </c>
      <c r="V306" t="s">
        <v>79</v>
      </c>
      <c r="W306" t="s">
        <v>2511</v>
      </c>
      <c r="Y306" t="s">
        <v>2513</v>
      </c>
      <c r="Z306" t="s">
        <v>6030</v>
      </c>
    </row>
    <row r="307" spans="1:26" x14ac:dyDescent="0.25">
      <c r="A307" t="s">
        <v>6031</v>
      </c>
      <c r="B307" t="s">
        <v>6032</v>
      </c>
      <c r="C307" t="s">
        <v>6033</v>
      </c>
      <c r="D307" t="s">
        <v>6034</v>
      </c>
      <c r="E307">
        <v>1988</v>
      </c>
      <c r="F307" t="s">
        <v>5202</v>
      </c>
      <c r="G307">
        <v>26</v>
      </c>
      <c r="H307">
        <v>2</v>
      </c>
      <c r="J307">
        <v>289</v>
      </c>
      <c r="K307">
        <v>299</v>
      </c>
      <c r="L307">
        <v>10</v>
      </c>
      <c r="M307">
        <v>78</v>
      </c>
      <c r="N307" t="s">
        <v>6035</v>
      </c>
      <c r="O307" t="s">
        <v>6036</v>
      </c>
      <c r="P307" t="s">
        <v>6037</v>
      </c>
      <c r="Q307" t="s">
        <v>6038</v>
      </c>
      <c r="R307" t="s">
        <v>6039</v>
      </c>
      <c r="T307" t="s">
        <v>6040</v>
      </c>
      <c r="U307" t="s">
        <v>78</v>
      </c>
      <c r="V307" t="s">
        <v>79</v>
      </c>
      <c r="W307" t="s">
        <v>2511</v>
      </c>
      <c r="Y307" t="s">
        <v>2513</v>
      </c>
      <c r="Z307" t="s">
        <v>6041</v>
      </c>
    </row>
    <row r="308" spans="1:26" x14ac:dyDescent="0.25">
      <c r="A308" t="s">
        <v>6042</v>
      </c>
      <c r="B308" t="s">
        <v>6043</v>
      </c>
      <c r="C308" t="s">
        <v>6044</v>
      </c>
      <c r="D308" t="s">
        <v>6045</v>
      </c>
      <c r="E308">
        <v>1987</v>
      </c>
      <c r="F308" t="s">
        <v>5992</v>
      </c>
      <c r="G308">
        <v>150</v>
      </c>
      <c r="H308">
        <v>3</v>
      </c>
      <c r="J308">
        <v>179</v>
      </c>
      <c r="K308">
        <v>186</v>
      </c>
      <c r="L308">
        <v>7</v>
      </c>
      <c r="M308">
        <v>91</v>
      </c>
      <c r="N308" t="s">
        <v>6046</v>
      </c>
      <c r="O308" t="s">
        <v>6047</v>
      </c>
      <c r="P308" t="s">
        <v>6048</v>
      </c>
      <c r="Q308" t="s">
        <v>6049</v>
      </c>
      <c r="R308" t="s">
        <v>6050</v>
      </c>
      <c r="U308" t="s">
        <v>78</v>
      </c>
      <c r="V308" t="s">
        <v>79</v>
      </c>
      <c r="W308" t="s">
        <v>2511</v>
      </c>
      <c r="Y308" t="s">
        <v>2513</v>
      </c>
      <c r="Z308" t="s">
        <v>6051</v>
      </c>
    </row>
    <row r="309" spans="1:26" x14ac:dyDescent="0.25">
      <c r="A309" t="s">
        <v>6052</v>
      </c>
      <c r="B309" t="s">
        <v>6053</v>
      </c>
      <c r="C309" t="s">
        <v>6054</v>
      </c>
      <c r="D309" t="s">
        <v>6055</v>
      </c>
      <c r="E309">
        <v>1987</v>
      </c>
      <c r="F309" t="s">
        <v>5992</v>
      </c>
      <c r="G309">
        <v>150</v>
      </c>
      <c r="H309">
        <v>4</v>
      </c>
      <c r="J309">
        <v>262</v>
      </c>
      <c r="K309">
        <v>265</v>
      </c>
      <c r="L309">
        <v>3</v>
      </c>
      <c r="M309">
        <v>80</v>
      </c>
      <c r="N309" t="s">
        <v>6056</v>
      </c>
      <c r="O309" t="s">
        <v>6057</v>
      </c>
      <c r="P309" t="s">
        <v>6058</v>
      </c>
      <c r="Q309" t="s">
        <v>6059</v>
      </c>
      <c r="R309" t="s">
        <v>6060</v>
      </c>
      <c r="U309" t="s">
        <v>78</v>
      </c>
      <c r="V309" t="s">
        <v>79</v>
      </c>
      <c r="W309" t="s">
        <v>2511</v>
      </c>
      <c r="Y309" t="s">
        <v>2513</v>
      </c>
      <c r="Z309" t="s">
        <v>6061</v>
      </c>
    </row>
    <row r="310" spans="1:26" x14ac:dyDescent="0.25">
      <c r="A310" t="s">
        <v>6062</v>
      </c>
      <c r="B310" t="s">
        <v>6063</v>
      </c>
      <c r="C310" t="s">
        <v>6064</v>
      </c>
      <c r="D310" t="s">
        <v>6065</v>
      </c>
      <c r="E310">
        <v>1987</v>
      </c>
      <c r="F310" t="s">
        <v>6066</v>
      </c>
      <c r="G310">
        <v>62</v>
      </c>
      <c r="H310" t="s">
        <v>6067</v>
      </c>
      <c r="J310">
        <v>111</v>
      </c>
      <c r="K310">
        <v>113</v>
      </c>
      <c r="L310">
        <v>2</v>
      </c>
      <c r="M310">
        <v>19</v>
      </c>
      <c r="N310" t="s">
        <v>6068</v>
      </c>
      <c r="O310" t="s">
        <v>6069</v>
      </c>
      <c r="P310" t="s">
        <v>6070</v>
      </c>
      <c r="Q310" t="s">
        <v>6071</v>
      </c>
      <c r="R310" t="s">
        <v>6072</v>
      </c>
      <c r="T310" t="s">
        <v>6073</v>
      </c>
      <c r="U310" t="s">
        <v>78</v>
      </c>
      <c r="V310" t="s">
        <v>79</v>
      </c>
      <c r="W310" t="s">
        <v>2511</v>
      </c>
      <c r="Y310" t="s">
        <v>2513</v>
      </c>
      <c r="Z310" t="s">
        <v>6074</v>
      </c>
    </row>
    <row r="311" spans="1:26" x14ac:dyDescent="0.25">
      <c r="A311" t="s">
        <v>6075</v>
      </c>
      <c r="B311" t="s">
        <v>6076</v>
      </c>
      <c r="C311" t="s">
        <v>6077</v>
      </c>
      <c r="D311" t="s">
        <v>6078</v>
      </c>
      <c r="E311">
        <v>1990</v>
      </c>
      <c r="F311" t="s">
        <v>3034</v>
      </c>
      <c r="G311">
        <v>12</v>
      </c>
      <c r="H311">
        <v>3</v>
      </c>
      <c r="J311">
        <v>267</v>
      </c>
      <c r="K311">
        <v>277</v>
      </c>
      <c r="L311">
        <v>10</v>
      </c>
      <c r="M311">
        <v>138</v>
      </c>
      <c r="N311" t="s">
        <v>6079</v>
      </c>
      <c r="O311" t="s">
        <v>6080</v>
      </c>
      <c r="P311" t="s">
        <v>6081</v>
      </c>
      <c r="Q311" t="s">
        <v>6082</v>
      </c>
      <c r="R311" t="s">
        <v>6083</v>
      </c>
      <c r="T311" t="s">
        <v>6084</v>
      </c>
      <c r="U311" t="s">
        <v>78</v>
      </c>
      <c r="V311" t="s">
        <v>79</v>
      </c>
      <c r="W311" t="s">
        <v>2511</v>
      </c>
      <c r="Y311" t="s">
        <v>2513</v>
      </c>
      <c r="Z311" t="s">
        <v>6085</v>
      </c>
    </row>
    <row r="312" spans="1:26" x14ac:dyDescent="0.25">
      <c r="A312" t="s">
        <v>6086</v>
      </c>
      <c r="B312" t="s">
        <v>6087</v>
      </c>
      <c r="C312" t="s">
        <v>6088</v>
      </c>
      <c r="D312" t="s">
        <v>6089</v>
      </c>
      <c r="E312">
        <v>1990</v>
      </c>
      <c r="F312" t="s">
        <v>5454</v>
      </c>
      <c r="G312">
        <v>29</v>
      </c>
      <c r="H312">
        <v>8</v>
      </c>
      <c r="J312">
        <v>2535</v>
      </c>
      <c r="K312">
        <v>2538</v>
      </c>
      <c r="L312">
        <v>3</v>
      </c>
      <c r="M312">
        <v>36</v>
      </c>
      <c r="N312" t="s">
        <v>6090</v>
      </c>
      <c r="O312" t="s">
        <v>6091</v>
      </c>
      <c r="P312" t="s">
        <v>6092</v>
      </c>
      <c r="Q312" t="s">
        <v>6093</v>
      </c>
      <c r="R312" t="s">
        <v>6094</v>
      </c>
      <c r="S312" t="s">
        <v>6095</v>
      </c>
      <c r="U312" t="s">
        <v>78</v>
      </c>
      <c r="V312" t="s">
        <v>79</v>
      </c>
      <c r="W312" t="s">
        <v>2511</v>
      </c>
      <c r="Y312" t="s">
        <v>2513</v>
      </c>
      <c r="Z312" t="s">
        <v>6096</v>
      </c>
    </row>
    <row r="313" spans="1:26" x14ac:dyDescent="0.25">
      <c r="A313" t="s">
        <v>6097</v>
      </c>
      <c r="B313" t="s">
        <v>6098</v>
      </c>
      <c r="C313" t="s">
        <v>6099</v>
      </c>
      <c r="D313" t="s">
        <v>6100</v>
      </c>
      <c r="E313">
        <v>1987</v>
      </c>
      <c r="F313" t="s">
        <v>2545</v>
      </c>
      <c r="G313">
        <v>11</v>
      </c>
      <c r="H313" t="s">
        <v>6067</v>
      </c>
      <c r="J313">
        <v>437</v>
      </c>
      <c r="K313">
        <v>450</v>
      </c>
      <c r="L313">
        <v>13</v>
      </c>
      <c r="M313">
        <v>93</v>
      </c>
      <c r="N313" t="s">
        <v>6101</v>
      </c>
      <c r="O313" t="s">
        <v>6102</v>
      </c>
      <c r="P313" t="s">
        <v>6103</v>
      </c>
      <c r="Q313" t="s">
        <v>6104</v>
      </c>
      <c r="R313" t="s">
        <v>6105</v>
      </c>
      <c r="S313" t="s">
        <v>6106</v>
      </c>
      <c r="T313" t="s">
        <v>6107</v>
      </c>
      <c r="U313" t="s">
        <v>78</v>
      </c>
      <c r="V313" t="s">
        <v>79</v>
      </c>
      <c r="W313" t="s">
        <v>2511</v>
      </c>
      <c r="X313" t="s">
        <v>2512</v>
      </c>
      <c r="Y313" t="s">
        <v>2513</v>
      </c>
      <c r="Z313" t="s">
        <v>6108</v>
      </c>
    </row>
    <row r="314" spans="1:26" x14ac:dyDescent="0.25">
      <c r="A314" t="s">
        <v>6109</v>
      </c>
      <c r="B314" t="s">
        <v>6110</v>
      </c>
      <c r="C314" t="s">
        <v>6111</v>
      </c>
      <c r="D314" t="s">
        <v>6112</v>
      </c>
      <c r="E314">
        <v>1987</v>
      </c>
      <c r="F314" t="s">
        <v>3231</v>
      </c>
      <c r="G314">
        <v>11</v>
      </c>
      <c r="H314">
        <v>2</v>
      </c>
      <c r="J314">
        <v>73</v>
      </c>
      <c r="K314">
        <v>82</v>
      </c>
      <c r="L314">
        <v>9</v>
      </c>
      <c r="M314">
        <v>36</v>
      </c>
      <c r="N314" t="s">
        <v>6113</v>
      </c>
      <c r="O314" t="s">
        <v>6114</v>
      </c>
      <c r="P314" t="s">
        <v>6115</v>
      </c>
      <c r="Q314" t="s">
        <v>6116</v>
      </c>
      <c r="R314" t="s">
        <v>6117</v>
      </c>
      <c r="S314" t="s">
        <v>6118</v>
      </c>
      <c r="T314" t="s">
        <v>6119</v>
      </c>
      <c r="U314" t="s">
        <v>78</v>
      </c>
      <c r="V314" t="s">
        <v>79</v>
      </c>
      <c r="W314" t="s">
        <v>2511</v>
      </c>
      <c r="Y314" t="s">
        <v>2513</v>
      </c>
      <c r="Z314" t="s">
        <v>6120</v>
      </c>
    </row>
    <row r="315" spans="1:26" x14ac:dyDescent="0.25">
      <c r="A315" t="s">
        <v>6121</v>
      </c>
      <c r="B315" t="s">
        <v>6122</v>
      </c>
      <c r="C315" t="s">
        <v>6123</v>
      </c>
      <c r="D315" t="s">
        <v>6124</v>
      </c>
      <c r="E315">
        <v>1992</v>
      </c>
      <c r="F315" t="s">
        <v>6125</v>
      </c>
      <c r="G315">
        <v>32</v>
      </c>
      <c r="H315">
        <v>9</v>
      </c>
      <c r="J315">
        <v>1187</v>
      </c>
      <c r="K315">
        <v>1192</v>
      </c>
      <c r="L315">
        <v>5</v>
      </c>
      <c r="M315">
        <v>28</v>
      </c>
      <c r="N315" t="s">
        <v>6126</v>
      </c>
      <c r="O315" t="s">
        <v>6127</v>
      </c>
      <c r="P315" t="s">
        <v>6128</v>
      </c>
      <c r="Q315" t="s">
        <v>6129</v>
      </c>
      <c r="R315" t="s">
        <v>6130</v>
      </c>
      <c r="T315" t="s">
        <v>6131</v>
      </c>
      <c r="U315" t="s">
        <v>78</v>
      </c>
      <c r="V315" t="s">
        <v>79</v>
      </c>
      <c r="W315" t="s">
        <v>2511</v>
      </c>
      <c r="Y315" t="s">
        <v>2513</v>
      </c>
      <c r="Z315" t="s">
        <v>6132</v>
      </c>
    </row>
    <row r="316" spans="1:26" x14ac:dyDescent="0.25">
      <c r="A316" t="s">
        <v>6133</v>
      </c>
      <c r="B316" t="s">
        <v>6134</v>
      </c>
      <c r="C316" t="s">
        <v>6135</v>
      </c>
      <c r="D316" t="s">
        <v>6136</v>
      </c>
      <c r="E316">
        <v>1989</v>
      </c>
      <c r="F316" t="s">
        <v>6137</v>
      </c>
      <c r="G316">
        <v>13</v>
      </c>
      <c r="H316" s="2">
        <v>44930</v>
      </c>
      <c r="J316">
        <v>99</v>
      </c>
      <c r="K316">
        <v>126</v>
      </c>
      <c r="L316">
        <v>27</v>
      </c>
      <c r="M316">
        <v>56</v>
      </c>
      <c r="N316" t="s">
        <v>6138</v>
      </c>
      <c r="O316" t="s">
        <v>6139</v>
      </c>
      <c r="P316" t="s">
        <v>6140</v>
      </c>
      <c r="Q316" t="s">
        <v>6141</v>
      </c>
      <c r="R316" t="s">
        <v>6142</v>
      </c>
      <c r="T316" t="s">
        <v>6143</v>
      </c>
      <c r="U316" t="s">
        <v>78</v>
      </c>
      <c r="V316" t="s">
        <v>79</v>
      </c>
      <c r="W316" t="s">
        <v>2511</v>
      </c>
      <c r="Y316" t="s">
        <v>2513</v>
      </c>
      <c r="Z316" t="s">
        <v>6144</v>
      </c>
    </row>
    <row r="317" spans="1:26" x14ac:dyDescent="0.25">
      <c r="A317" t="s">
        <v>6145</v>
      </c>
      <c r="B317" t="s">
        <v>6146</v>
      </c>
      <c r="C317" t="s">
        <v>6147</v>
      </c>
      <c r="D317" t="s">
        <v>6148</v>
      </c>
      <c r="E317">
        <v>1990</v>
      </c>
      <c r="F317" t="s">
        <v>3475</v>
      </c>
      <c r="G317">
        <v>54</v>
      </c>
      <c r="H317">
        <v>5</v>
      </c>
      <c r="J317">
        <v>1316</v>
      </c>
      <c r="K317">
        <v>1323</v>
      </c>
      <c r="L317">
        <v>7</v>
      </c>
      <c r="M317">
        <v>244</v>
      </c>
      <c r="N317" t="s">
        <v>6149</v>
      </c>
      <c r="O317" t="s">
        <v>6150</v>
      </c>
      <c r="P317" t="s">
        <v>6151</v>
      </c>
      <c r="Q317" t="s">
        <v>6152</v>
      </c>
      <c r="R317" t="s">
        <v>6153</v>
      </c>
      <c r="T317" t="s">
        <v>6154</v>
      </c>
      <c r="U317" t="s">
        <v>78</v>
      </c>
      <c r="V317" t="s">
        <v>79</v>
      </c>
      <c r="W317" t="s">
        <v>2511</v>
      </c>
      <c r="Y317" t="s">
        <v>2513</v>
      </c>
      <c r="Z317" t="s">
        <v>6155</v>
      </c>
    </row>
    <row r="318" spans="1:26" x14ac:dyDescent="0.25">
      <c r="A318" t="s">
        <v>6156</v>
      </c>
      <c r="B318" t="s">
        <v>6157</v>
      </c>
      <c r="C318" t="s">
        <v>6158</v>
      </c>
      <c r="D318" t="s">
        <v>6159</v>
      </c>
      <c r="E318">
        <v>1992</v>
      </c>
      <c r="F318" t="s">
        <v>5992</v>
      </c>
      <c r="G318">
        <v>155</v>
      </c>
      <c r="H318">
        <v>4</v>
      </c>
      <c r="J318">
        <v>345</v>
      </c>
      <c r="K318">
        <v>354</v>
      </c>
      <c r="L318">
        <v>9</v>
      </c>
      <c r="M318">
        <v>26</v>
      </c>
      <c r="N318" t="s">
        <v>6160</v>
      </c>
      <c r="O318" t="s">
        <v>6161</v>
      </c>
      <c r="P318" t="s">
        <v>6162</v>
      </c>
      <c r="Q318" t="s">
        <v>6163</v>
      </c>
      <c r="R318" t="s">
        <v>6164</v>
      </c>
      <c r="U318" t="s">
        <v>78</v>
      </c>
      <c r="V318" t="s">
        <v>79</v>
      </c>
      <c r="W318" t="s">
        <v>2511</v>
      </c>
      <c r="Y318" t="s">
        <v>2513</v>
      </c>
      <c r="Z318" t="s">
        <v>6165</v>
      </c>
    </row>
    <row r="319" spans="1:26" x14ac:dyDescent="0.25">
      <c r="A319" t="s">
        <v>6166</v>
      </c>
      <c r="B319" t="s">
        <v>6167</v>
      </c>
      <c r="C319" t="s">
        <v>6168</v>
      </c>
      <c r="D319" t="s">
        <v>6169</v>
      </c>
      <c r="E319">
        <v>1992</v>
      </c>
      <c r="F319" t="s">
        <v>6066</v>
      </c>
      <c r="G319" t="s">
        <v>6170</v>
      </c>
      <c r="H319" t="s">
        <v>6067</v>
      </c>
      <c r="J319">
        <v>155</v>
      </c>
      <c r="K319">
        <v>174</v>
      </c>
      <c r="L319">
        <v>19</v>
      </c>
      <c r="M319">
        <v>101</v>
      </c>
      <c r="N319" t="s">
        <v>6171</v>
      </c>
      <c r="O319" t="s">
        <v>6172</v>
      </c>
      <c r="P319" t="s">
        <v>6173</v>
      </c>
      <c r="Q319" t="s">
        <v>6174</v>
      </c>
      <c r="R319" t="s">
        <v>6175</v>
      </c>
      <c r="S319" t="s">
        <v>6176</v>
      </c>
      <c r="T319" t="s">
        <v>6177</v>
      </c>
      <c r="U319" t="s">
        <v>78</v>
      </c>
      <c r="V319" t="s">
        <v>79</v>
      </c>
      <c r="W319" t="s">
        <v>2511</v>
      </c>
      <c r="Y319" t="s">
        <v>2513</v>
      </c>
      <c r="Z319" t="s">
        <v>6178</v>
      </c>
    </row>
    <row r="320" spans="1:26" x14ac:dyDescent="0.25">
      <c r="A320" t="s">
        <v>6179</v>
      </c>
      <c r="B320" t="s">
        <v>6180</v>
      </c>
      <c r="C320" t="s">
        <v>6181</v>
      </c>
      <c r="D320" t="s">
        <v>6182</v>
      </c>
      <c r="E320">
        <v>1992</v>
      </c>
      <c r="F320" t="s">
        <v>3365</v>
      </c>
      <c r="G320">
        <v>12</v>
      </c>
      <c r="H320">
        <v>2</v>
      </c>
      <c r="J320">
        <v>197</v>
      </c>
      <c r="K320">
        <v>211</v>
      </c>
      <c r="L320">
        <v>14</v>
      </c>
      <c r="M320">
        <v>6</v>
      </c>
      <c r="N320" t="s">
        <v>6183</v>
      </c>
      <c r="O320" t="s">
        <v>6184</v>
      </c>
      <c r="P320" t="s">
        <v>6185</v>
      </c>
      <c r="Q320" t="s">
        <v>6186</v>
      </c>
      <c r="R320" t="s">
        <v>6187</v>
      </c>
      <c r="T320" t="s">
        <v>6188</v>
      </c>
      <c r="U320" t="s">
        <v>78</v>
      </c>
      <c r="V320" t="s">
        <v>79</v>
      </c>
      <c r="W320" t="s">
        <v>2511</v>
      </c>
      <c r="Y320" t="s">
        <v>2513</v>
      </c>
      <c r="Z320" t="s">
        <v>6189</v>
      </c>
    </row>
    <row r="321" spans="1:26" x14ac:dyDescent="0.25">
      <c r="A321" t="s">
        <v>6190</v>
      </c>
      <c r="B321" t="s">
        <v>6191</v>
      </c>
      <c r="C321" t="s">
        <v>6192</v>
      </c>
      <c r="D321" t="s">
        <v>6193</v>
      </c>
      <c r="E321">
        <v>1990</v>
      </c>
      <c r="F321" t="s">
        <v>1004</v>
      </c>
      <c r="G321">
        <v>47</v>
      </c>
      <c r="H321" s="2">
        <v>44928</v>
      </c>
      <c r="J321">
        <v>123</v>
      </c>
      <c r="K321">
        <v>138</v>
      </c>
      <c r="L321">
        <v>15</v>
      </c>
      <c r="M321">
        <v>50</v>
      </c>
      <c r="N321" t="s">
        <v>6194</v>
      </c>
      <c r="O321" t="s">
        <v>6195</v>
      </c>
      <c r="P321" t="s">
        <v>6196</v>
      </c>
      <c r="Q321" t="s">
        <v>6197</v>
      </c>
      <c r="R321" t="s">
        <v>6198</v>
      </c>
      <c r="T321" t="s">
        <v>6199</v>
      </c>
      <c r="U321" t="s">
        <v>78</v>
      </c>
      <c r="V321" t="s">
        <v>79</v>
      </c>
      <c r="W321" t="s">
        <v>2511</v>
      </c>
      <c r="Y321" t="s">
        <v>2513</v>
      </c>
      <c r="Z321" t="s">
        <v>6200</v>
      </c>
    </row>
    <row r="322" spans="1:26" x14ac:dyDescent="0.25">
      <c r="A322" t="s">
        <v>6201</v>
      </c>
      <c r="B322" t="s">
        <v>6202</v>
      </c>
      <c r="C322" t="s">
        <v>6203</v>
      </c>
      <c r="D322" t="s">
        <v>6204</v>
      </c>
      <c r="E322">
        <v>1990</v>
      </c>
      <c r="F322" t="s">
        <v>5829</v>
      </c>
      <c r="G322">
        <v>54</v>
      </c>
      <c r="H322">
        <v>7</v>
      </c>
      <c r="J322">
        <v>2003</v>
      </c>
      <c r="K322">
        <v>2013</v>
      </c>
      <c r="L322">
        <v>10</v>
      </c>
      <c r="M322">
        <v>109</v>
      </c>
      <c r="N322" t="s">
        <v>6205</v>
      </c>
      <c r="O322" t="s">
        <v>6206</v>
      </c>
      <c r="P322" t="s">
        <v>6207</v>
      </c>
      <c r="Q322" t="s">
        <v>6208</v>
      </c>
      <c r="R322" t="s">
        <v>6209</v>
      </c>
      <c r="T322" t="s">
        <v>6210</v>
      </c>
      <c r="U322" t="s">
        <v>78</v>
      </c>
      <c r="V322" t="s">
        <v>79</v>
      </c>
      <c r="W322" t="s">
        <v>2511</v>
      </c>
      <c r="Y322" t="s">
        <v>2513</v>
      </c>
      <c r="Z322" t="s">
        <v>6211</v>
      </c>
    </row>
    <row r="323" spans="1:26" x14ac:dyDescent="0.25">
      <c r="A323" t="s">
        <v>6212</v>
      </c>
      <c r="B323" t="s">
        <v>6213</v>
      </c>
      <c r="C323" t="s">
        <v>6214</v>
      </c>
      <c r="D323" t="s">
        <v>6215</v>
      </c>
      <c r="E323">
        <v>1988</v>
      </c>
      <c r="F323" t="s">
        <v>5992</v>
      </c>
      <c r="G323">
        <v>151</v>
      </c>
      <c r="H323">
        <v>5</v>
      </c>
      <c r="J323">
        <v>331</v>
      </c>
      <c r="K323">
        <v>340</v>
      </c>
      <c r="L323">
        <v>9</v>
      </c>
      <c r="M323">
        <v>146</v>
      </c>
      <c r="N323" t="s">
        <v>6216</v>
      </c>
      <c r="O323" t="s">
        <v>6217</v>
      </c>
      <c r="P323" t="s">
        <v>6218</v>
      </c>
      <c r="Q323" t="s">
        <v>6219</v>
      </c>
      <c r="R323" t="s">
        <v>6220</v>
      </c>
      <c r="U323" t="s">
        <v>78</v>
      </c>
      <c r="V323" t="s">
        <v>79</v>
      </c>
      <c r="W323" t="s">
        <v>2511</v>
      </c>
      <c r="Y323" t="s">
        <v>2513</v>
      </c>
      <c r="Z323" t="s">
        <v>6221</v>
      </c>
    </row>
    <row r="324" spans="1:26" x14ac:dyDescent="0.25">
      <c r="A324" t="s">
        <v>6222</v>
      </c>
      <c r="B324" t="s">
        <v>6223</v>
      </c>
      <c r="C324" t="s">
        <v>6224</v>
      </c>
      <c r="D324" t="s">
        <v>6225</v>
      </c>
      <c r="E324">
        <v>1990</v>
      </c>
      <c r="F324" t="s">
        <v>6226</v>
      </c>
      <c r="G324">
        <v>168</v>
      </c>
      <c r="H324" t="s">
        <v>6067</v>
      </c>
      <c r="J324">
        <v>9</v>
      </c>
      <c r="K324">
        <v>23</v>
      </c>
      <c r="L324">
        <v>14</v>
      </c>
      <c r="M324">
        <v>10</v>
      </c>
      <c r="N324" t="s">
        <v>6227</v>
      </c>
      <c r="O324" t="s">
        <v>6228</v>
      </c>
      <c r="P324" t="s">
        <v>6229</v>
      </c>
      <c r="Q324" t="s">
        <v>6230</v>
      </c>
      <c r="R324" t="s">
        <v>6231</v>
      </c>
      <c r="U324" t="s">
        <v>78</v>
      </c>
      <c r="V324" t="s">
        <v>79</v>
      </c>
      <c r="W324" t="s">
        <v>2511</v>
      </c>
      <c r="Y324" t="s">
        <v>2513</v>
      </c>
      <c r="Z324" t="s">
        <v>6232</v>
      </c>
    </row>
    <row r="325" spans="1:26" x14ac:dyDescent="0.25">
      <c r="A325" t="s">
        <v>6233</v>
      </c>
      <c r="B325" t="s">
        <v>6234</v>
      </c>
      <c r="C325" t="s">
        <v>6235</v>
      </c>
      <c r="D325" t="s">
        <v>6236</v>
      </c>
      <c r="E325">
        <v>1990</v>
      </c>
      <c r="F325" t="s">
        <v>3231</v>
      </c>
      <c r="G325">
        <v>16</v>
      </c>
      <c r="H325" s="2">
        <v>45022</v>
      </c>
      <c r="J325">
        <v>943</v>
      </c>
      <c r="K325">
        <v>950</v>
      </c>
      <c r="L325">
        <v>7</v>
      </c>
      <c r="M325">
        <v>49</v>
      </c>
      <c r="N325" t="s">
        <v>6237</v>
      </c>
      <c r="O325" t="s">
        <v>6238</v>
      </c>
      <c r="P325" t="s">
        <v>6239</v>
      </c>
      <c r="Q325" t="s">
        <v>6240</v>
      </c>
      <c r="R325" t="s">
        <v>6241</v>
      </c>
      <c r="S325" t="s">
        <v>6242</v>
      </c>
      <c r="T325" t="s">
        <v>6243</v>
      </c>
      <c r="U325" t="s">
        <v>78</v>
      </c>
      <c r="V325" t="s">
        <v>79</v>
      </c>
      <c r="W325" t="s">
        <v>2511</v>
      </c>
      <c r="Y325" t="s">
        <v>2513</v>
      </c>
      <c r="Z325" t="s">
        <v>6244</v>
      </c>
    </row>
  </sheetData>
  <conditionalFormatting sqref="D1:D1048576">
    <cfRule type="duplicateValues" dxfId="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4"/>
  <sheetViews>
    <sheetView workbookViewId="0">
      <selection activeCell="C14" sqref="C14"/>
    </sheetView>
  </sheetViews>
  <sheetFormatPr defaultRowHeight="15" x14ac:dyDescent="0.25"/>
  <cols>
    <col min="2" max="2" width="27.42578125" customWidth="1"/>
    <col min="3" max="3" width="228" bestFit="1" customWidth="1"/>
    <col min="4" max="4" width="173" bestFit="1" customWidth="1"/>
  </cols>
  <sheetData>
    <row r="1" spans="1:9" x14ac:dyDescent="0.25">
      <c r="A1" t="s">
        <v>6245</v>
      </c>
      <c r="B1" t="s">
        <v>6246</v>
      </c>
      <c r="C1" t="s">
        <v>6247</v>
      </c>
      <c r="D1" t="s">
        <v>6248</v>
      </c>
      <c r="E1" t="s">
        <v>6249</v>
      </c>
      <c r="F1" t="s">
        <v>6250</v>
      </c>
      <c r="G1" t="s">
        <v>6251</v>
      </c>
      <c r="H1" t="s">
        <v>6252</v>
      </c>
      <c r="I1" t="s">
        <v>6253</v>
      </c>
    </row>
    <row r="2" spans="1:9" x14ac:dyDescent="0.25">
      <c r="A2" t="s">
        <v>6254</v>
      </c>
      <c r="B2" t="s">
        <v>2698</v>
      </c>
      <c r="C2" t="s">
        <v>1388</v>
      </c>
      <c r="D2" t="s">
        <v>6257</v>
      </c>
      <c r="E2" t="s">
        <v>6258</v>
      </c>
      <c r="F2" t="s">
        <v>6259</v>
      </c>
      <c r="G2">
        <v>2000</v>
      </c>
      <c r="H2" t="s">
        <v>6260</v>
      </c>
      <c r="I2" t="s">
        <v>6261</v>
      </c>
    </row>
    <row r="3" spans="1:9" x14ac:dyDescent="0.25">
      <c r="A3" t="s">
        <v>6254</v>
      </c>
      <c r="B3" t="s">
        <v>2698</v>
      </c>
      <c r="C3" t="s">
        <v>6264</v>
      </c>
      <c r="D3" t="s">
        <v>6265</v>
      </c>
      <c r="E3" t="s">
        <v>6266</v>
      </c>
      <c r="F3" t="s">
        <v>6267</v>
      </c>
      <c r="G3">
        <v>2007</v>
      </c>
      <c r="H3" t="s">
        <v>6268</v>
      </c>
      <c r="I3" t="s">
        <v>6269</v>
      </c>
    </row>
    <row r="4" spans="1:9" x14ac:dyDescent="0.25">
      <c r="A4" t="s">
        <v>6270</v>
      </c>
      <c r="B4" t="s">
        <v>6271</v>
      </c>
      <c r="C4" t="s">
        <v>6272</v>
      </c>
      <c r="D4" t="s">
        <v>6273</v>
      </c>
      <c r="E4" t="s">
        <v>6274</v>
      </c>
      <c r="F4" t="s">
        <v>6275</v>
      </c>
      <c r="G4">
        <v>1989</v>
      </c>
      <c r="H4" t="s">
        <v>6276</v>
      </c>
      <c r="I4" t="s">
        <v>6277</v>
      </c>
    </row>
    <row r="5" spans="1:9" x14ac:dyDescent="0.25">
      <c r="A5" t="s">
        <v>6254</v>
      </c>
      <c r="B5" t="s">
        <v>4938</v>
      </c>
      <c r="C5" t="s">
        <v>5500</v>
      </c>
      <c r="D5" t="s">
        <v>6278</v>
      </c>
      <c r="E5" t="s">
        <v>6279</v>
      </c>
      <c r="F5" t="s">
        <v>6280</v>
      </c>
      <c r="G5">
        <v>1998</v>
      </c>
      <c r="H5" t="s">
        <v>5501</v>
      </c>
      <c r="I5" t="s">
        <v>6281</v>
      </c>
    </row>
    <row r="6" spans="1:9" x14ac:dyDescent="0.25">
      <c r="A6" t="s">
        <v>6254</v>
      </c>
      <c r="B6" t="s">
        <v>287</v>
      </c>
      <c r="C6" t="s">
        <v>6285</v>
      </c>
      <c r="D6" t="s">
        <v>6286</v>
      </c>
      <c r="E6" t="s">
        <v>6287</v>
      </c>
      <c r="F6" t="s">
        <v>6288</v>
      </c>
      <c r="G6">
        <v>2016</v>
      </c>
      <c r="H6" t="s">
        <v>6289</v>
      </c>
    </row>
    <row r="7" spans="1:9" x14ac:dyDescent="0.25">
      <c r="A7" t="s">
        <v>6254</v>
      </c>
      <c r="B7" t="s">
        <v>3799</v>
      </c>
      <c r="C7" t="s">
        <v>250</v>
      </c>
      <c r="D7" t="s">
        <v>6290</v>
      </c>
      <c r="E7" t="s">
        <v>6291</v>
      </c>
      <c r="F7" t="s">
        <v>6292</v>
      </c>
      <c r="G7">
        <v>2015</v>
      </c>
      <c r="H7" t="s">
        <v>271</v>
      </c>
      <c r="I7" t="s">
        <v>6293</v>
      </c>
    </row>
    <row r="8" spans="1:9" x14ac:dyDescent="0.25">
      <c r="A8" t="s">
        <v>6254</v>
      </c>
      <c r="B8" t="s">
        <v>1004</v>
      </c>
      <c r="C8" t="s">
        <v>6294</v>
      </c>
      <c r="D8" t="s">
        <v>6295</v>
      </c>
      <c r="E8" t="s">
        <v>6296</v>
      </c>
      <c r="F8" t="s">
        <v>6297</v>
      </c>
      <c r="G8">
        <v>2015</v>
      </c>
      <c r="H8" t="s">
        <v>6298</v>
      </c>
      <c r="I8" t="s">
        <v>6299</v>
      </c>
    </row>
    <row r="9" spans="1:9" x14ac:dyDescent="0.25">
      <c r="A9" t="s">
        <v>6254</v>
      </c>
      <c r="B9" t="s">
        <v>2504</v>
      </c>
      <c r="C9" t="s">
        <v>694</v>
      </c>
      <c r="D9" t="s">
        <v>6300</v>
      </c>
      <c r="E9" t="s">
        <v>6301</v>
      </c>
      <c r="F9" t="s">
        <v>6302</v>
      </c>
      <c r="G9">
        <v>2001</v>
      </c>
      <c r="H9" t="s">
        <v>6303</v>
      </c>
      <c r="I9" t="s">
        <v>6304</v>
      </c>
    </row>
    <row r="10" spans="1:9" x14ac:dyDescent="0.25">
      <c r="A10" t="s">
        <v>6254</v>
      </c>
      <c r="B10" t="s">
        <v>6305</v>
      </c>
      <c r="C10" t="s">
        <v>6306</v>
      </c>
      <c r="D10" t="s">
        <v>6307</v>
      </c>
      <c r="E10" t="s">
        <v>6308</v>
      </c>
      <c r="F10" t="s">
        <v>6309</v>
      </c>
      <c r="G10">
        <v>2008</v>
      </c>
      <c r="H10" t="s">
        <v>6310</v>
      </c>
      <c r="I10" t="s">
        <v>6311</v>
      </c>
    </row>
    <row r="11" spans="1:9" x14ac:dyDescent="0.25">
      <c r="A11" t="s">
        <v>6254</v>
      </c>
      <c r="B11" t="s">
        <v>5817</v>
      </c>
      <c r="C11" t="s">
        <v>5816</v>
      </c>
      <c r="D11" t="s">
        <v>6312</v>
      </c>
      <c r="E11" t="s">
        <v>6313</v>
      </c>
      <c r="F11" t="s">
        <v>6314</v>
      </c>
      <c r="G11">
        <v>2003</v>
      </c>
      <c r="H11" t="s">
        <v>5818</v>
      </c>
    </row>
    <row r="12" spans="1:9" x14ac:dyDescent="0.25">
      <c r="A12" t="s">
        <v>6254</v>
      </c>
      <c r="B12" t="s">
        <v>6315</v>
      </c>
      <c r="C12" t="s">
        <v>6316</v>
      </c>
      <c r="D12" t="s">
        <v>6317</v>
      </c>
      <c r="E12" t="s">
        <v>6318</v>
      </c>
      <c r="F12" t="s">
        <v>6319</v>
      </c>
      <c r="G12">
        <v>2023</v>
      </c>
      <c r="H12" t="s">
        <v>6320</v>
      </c>
      <c r="I12" t="s">
        <v>6321</v>
      </c>
    </row>
    <row r="13" spans="1:9" x14ac:dyDescent="0.25">
      <c r="A13" t="s">
        <v>6254</v>
      </c>
      <c r="B13" t="s">
        <v>334</v>
      </c>
      <c r="C13" t="s">
        <v>6324</v>
      </c>
      <c r="D13" t="s">
        <v>6325</v>
      </c>
      <c r="E13" t="s">
        <v>6326</v>
      </c>
      <c r="F13" t="s">
        <v>6327</v>
      </c>
      <c r="G13">
        <v>2009</v>
      </c>
      <c r="H13" t="s">
        <v>335</v>
      </c>
    </row>
    <row r="14" spans="1:9" x14ac:dyDescent="0.25">
      <c r="A14" t="s">
        <v>6254</v>
      </c>
      <c r="B14" t="s">
        <v>2685</v>
      </c>
      <c r="C14" t="s">
        <v>6328</v>
      </c>
      <c r="D14" t="s">
        <v>6329</v>
      </c>
      <c r="E14" t="s">
        <v>6330</v>
      </c>
      <c r="F14" t="s">
        <v>6331</v>
      </c>
      <c r="G14">
        <v>2013</v>
      </c>
      <c r="H14" t="s">
        <v>6332</v>
      </c>
    </row>
    <row r="15" spans="1:9" x14ac:dyDescent="0.25">
      <c r="A15" t="s">
        <v>6254</v>
      </c>
      <c r="B15" t="s">
        <v>336</v>
      </c>
      <c r="C15" t="s">
        <v>6337</v>
      </c>
      <c r="D15" t="s">
        <v>6338</v>
      </c>
      <c r="E15" t="s">
        <v>6339</v>
      </c>
      <c r="F15" t="s">
        <v>6340</v>
      </c>
      <c r="G15">
        <v>2018</v>
      </c>
      <c r="H15" t="s">
        <v>6341</v>
      </c>
      <c r="I15" t="s">
        <v>6342</v>
      </c>
    </row>
    <row r="16" spans="1:9" x14ac:dyDescent="0.25">
      <c r="A16" t="s">
        <v>6254</v>
      </c>
      <c r="B16" t="s">
        <v>6343</v>
      </c>
      <c r="C16" t="s">
        <v>6344</v>
      </c>
      <c r="D16" t="s">
        <v>6345</v>
      </c>
      <c r="E16" t="s">
        <v>6346</v>
      </c>
      <c r="F16" t="s">
        <v>6347</v>
      </c>
      <c r="G16">
        <v>2004</v>
      </c>
      <c r="H16" t="s">
        <v>6348</v>
      </c>
      <c r="I16" t="s">
        <v>6349</v>
      </c>
    </row>
    <row r="17" spans="1:9" x14ac:dyDescent="0.25">
      <c r="A17" t="s">
        <v>6254</v>
      </c>
      <c r="B17" t="s">
        <v>2504</v>
      </c>
      <c r="C17" t="s">
        <v>6350</v>
      </c>
      <c r="D17" t="s">
        <v>6351</v>
      </c>
      <c r="E17" t="s">
        <v>6352</v>
      </c>
      <c r="F17" t="s">
        <v>6353</v>
      </c>
      <c r="G17">
        <v>2022</v>
      </c>
      <c r="H17" t="s">
        <v>6354</v>
      </c>
      <c r="I17" t="s">
        <v>6355</v>
      </c>
    </row>
    <row r="18" spans="1:9" x14ac:dyDescent="0.25">
      <c r="A18" t="s">
        <v>6254</v>
      </c>
      <c r="B18" t="s">
        <v>4938</v>
      </c>
      <c r="C18" t="s">
        <v>6356</v>
      </c>
      <c r="D18" t="s">
        <v>6357</v>
      </c>
      <c r="E18" t="s">
        <v>6358</v>
      </c>
      <c r="F18" t="s">
        <v>6359</v>
      </c>
      <c r="G18">
        <v>2004</v>
      </c>
      <c r="H18" t="s">
        <v>6360</v>
      </c>
      <c r="I18" t="s">
        <v>6361</v>
      </c>
    </row>
    <row r="19" spans="1:9" x14ac:dyDescent="0.25">
      <c r="A19" t="s">
        <v>6254</v>
      </c>
      <c r="B19" t="s">
        <v>2698</v>
      </c>
      <c r="C19" t="s">
        <v>3822</v>
      </c>
      <c r="D19" t="s">
        <v>6362</v>
      </c>
      <c r="E19" t="s">
        <v>6363</v>
      </c>
      <c r="F19" t="s">
        <v>6364</v>
      </c>
      <c r="G19">
        <v>2007</v>
      </c>
      <c r="H19" t="s">
        <v>3823</v>
      </c>
      <c r="I19" t="s">
        <v>6365</v>
      </c>
    </row>
    <row r="20" spans="1:9" x14ac:dyDescent="0.25">
      <c r="A20" t="s">
        <v>6254</v>
      </c>
      <c r="B20" t="s">
        <v>2698</v>
      </c>
      <c r="C20" t="s">
        <v>6366</v>
      </c>
      <c r="D20" t="s">
        <v>6367</v>
      </c>
      <c r="E20" t="s">
        <v>6368</v>
      </c>
      <c r="F20" t="s">
        <v>6347</v>
      </c>
      <c r="G20">
        <v>2004</v>
      </c>
      <c r="H20" t="s">
        <v>6369</v>
      </c>
      <c r="I20" t="s">
        <v>6370</v>
      </c>
    </row>
    <row r="21" spans="1:9" x14ac:dyDescent="0.25">
      <c r="A21" t="s">
        <v>6254</v>
      </c>
      <c r="B21" t="s">
        <v>2698</v>
      </c>
      <c r="C21" t="s">
        <v>472</v>
      </c>
      <c r="D21" t="s">
        <v>6371</v>
      </c>
      <c r="E21" t="s">
        <v>6372</v>
      </c>
      <c r="F21" t="s">
        <v>6373</v>
      </c>
      <c r="G21">
        <v>2012</v>
      </c>
      <c r="H21" t="s">
        <v>484</v>
      </c>
      <c r="I21" t="s">
        <v>6374</v>
      </c>
    </row>
    <row r="22" spans="1:9" x14ac:dyDescent="0.25">
      <c r="A22" t="s">
        <v>6254</v>
      </c>
      <c r="B22" t="s">
        <v>6375</v>
      </c>
      <c r="C22" t="s">
        <v>6376</v>
      </c>
      <c r="D22" t="s">
        <v>6377</v>
      </c>
      <c r="E22" t="s">
        <v>6378</v>
      </c>
      <c r="F22" t="s">
        <v>6379</v>
      </c>
      <c r="G22">
        <v>2004</v>
      </c>
      <c r="H22" t="s">
        <v>6380</v>
      </c>
    </row>
    <row r="23" spans="1:9" x14ac:dyDescent="0.25">
      <c r="A23" t="s">
        <v>6254</v>
      </c>
      <c r="B23" t="s">
        <v>5364</v>
      </c>
      <c r="C23" t="s">
        <v>6381</v>
      </c>
      <c r="D23" t="s">
        <v>6382</v>
      </c>
      <c r="E23" t="s">
        <v>6383</v>
      </c>
      <c r="F23" t="s">
        <v>6384</v>
      </c>
      <c r="G23">
        <v>1998</v>
      </c>
      <c r="H23" t="s">
        <v>6385</v>
      </c>
    </row>
    <row r="24" spans="1:9" x14ac:dyDescent="0.25">
      <c r="A24" t="s">
        <v>6254</v>
      </c>
      <c r="B24" t="s">
        <v>2698</v>
      </c>
      <c r="C24" t="s">
        <v>5291</v>
      </c>
      <c r="D24" t="s">
        <v>6386</v>
      </c>
      <c r="E24" t="s">
        <v>6387</v>
      </c>
      <c r="F24" t="s">
        <v>6388</v>
      </c>
      <c r="G24">
        <v>2004</v>
      </c>
      <c r="H24" t="s">
        <v>5292</v>
      </c>
    </row>
    <row r="25" spans="1:9" x14ac:dyDescent="0.25">
      <c r="A25" t="s">
        <v>6254</v>
      </c>
      <c r="B25" t="s">
        <v>2504</v>
      </c>
      <c r="C25" t="s">
        <v>6389</v>
      </c>
      <c r="D25" t="s">
        <v>6390</v>
      </c>
      <c r="E25" t="s">
        <v>6391</v>
      </c>
      <c r="F25" t="s">
        <v>6392</v>
      </c>
      <c r="G25">
        <v>2021</v>
      </c>
      <c r="H25" t="s">
        <v>6393</v>
      </c>
      <c r="I25" t="s">
        <v>6394</v>
      </c>
    </row>
    <row r="26" spans="1:9" x14ac:dyDescent="0.25">
      <c r="A26" t="s">
        <v>6254</v>
      </c>
      <c r="B26" t="s">
        <v>4938</v>
      </c>
      <c r="C26" t="s">
        <v>296</v>
      </c>
      <c r="D26" t="s">
        <v>6395</v>
      </c>
      <c r="E26" t="s">
        <v>6396</v>
      </c>
      <c r="F26" t="s">
        <v>6397</v>
      </c>
      <c r="G26">
        <v>2013</v>
      </c>
      <c r="H26" t="s">
        <v>317</v>
      </c>
      <c r="I26" t="s">
        <v>6398</v>
      </c>
    </row>
    <row r="27" spans="1:9" x14ac:dyDescent="0.25">
      <c r="A27" t="s">
        <v>6254</v>
      </c>
      <c r="B27" t="s">
        <v>287</v>
      </c>
      <c r="C27" t="s">
        <v>1851</v>
      </c>
      <c r="D27" t="s">
        <v>6399</v>
      </c>
      <c r="E27" t="s">
        <v>6400</v>
      </c>
      <c r="F27" t="s">
        <v>6401</v>
      </c>
      <c r="G27">
        <v>2005</v>
      </c>
      <c r="H27" t="s">
        <v>1861</v>
      </c>
      <c r="I27" t="s">
        <v>6402</v>
      </c>
    </row>
    <row r="28" spans="1:9" x14ac:dyDescent="0.25">
      <c r="A28" t="s">
        <v>6254</v>
      </c>
      <c r="B28" t="s">
        <v>2504</v>
      </c>
      <c r="C28" t="s">
        <v>680</v>
      </c>
      <c r="D28" t="s">
        <v>6406</v>
      </c>
      <c r="E28" t="s">
        <v>6407</v>
      </c>
      <c r="F28" t="s">
        <v>6408</v>
      </c>
      <c r="G28">
        <v>2019</v>
      </c>
      <c r="H28" t="s">
        <v>690</v>
      </c>
    </row>
    <row r="29" spans="1:9" x14ac:dyDescent="0.25">
      <c r="A29" t="s">
        <v>6254</v>
      </c>
      <c r="B29" t="s">
        <v>287</v>
      </c>
      <c r="C29" t="s">
        <v>977</v>
      </c>
      <c r="D29" t="s">
        <v>6409</v>
      </c>
      <c r="E29" t="s">
        <v>6410</v>
      </c>
      <c r="F29" t="s">
        <v>6411</v>
      </c>
      <c r="G29">
        <v>2013</v>
      </c>
      <c r="H29" t="s">
        <v>989</v>
      </c>
      <c r="I29" t="s">
        <v>6412</v>
      </c>
    </row>
    <row r="30" spans="1:9" x14ac:dyDescent="0.25">
      <c r="A30" t="s">
        <v>6254</v>
      </c>
      <c r="B30" t="s">
        <v>2698</v>
      </c>
      <c r="C30" t="s">
        <v>6413</v>
      </c>
      <c r="D30" t="s">
        <v>6414</v>
      </c>
      <c r="E30" t="s">
        <v>6415</v>
      </c>
      <c r="F30" t="s">
        <v>6416</v>
      </c>
      <c r="G30">
        <v>2021</v>
      </c>
      <c r="H30" t="s">
        <v>6417</v>
      </c>
      <c r="I30" t="s">
        <v>6418</v>
      </c>
    </row>
    <row r="31" spans="1:9" x14ac:dyDescent="0.25">
      <c r="A31" t="s">
        <v>6254</v>
      </c>
      <c r="B31" t="s">
        <v>95</v>
      </c>
      <c r="C31" t="s">
        <v>76</v>
      </c>
      <c r="D31" t="s">
        <v>6419</v>
      </c>
      <c r="E31" t="s">
        <v>6420</v>
      </c>
      <c r="F31" t="s">
        <v>6421</v>
      </c>
      <c r="G31">
        <v>2022</v>
      </c>
      <c r="H31" t="s">
        <v>97</v>
      </c>
      <c r="I31" t="s">
        <v>6422</v>
      </c>
    </row>
    <row r="32" spans="1:9" x14ac:dyDescent="0.25">
      <c r="A32" t="s">
        <v>6254</v>
      </c>
      <c r="B32" t="s">
        <v>2698</v>
      </c>
      <c r="C32" t="s">
        <v>166</v>
      </c>
      <c r="D32" t="s">
        <v>6423</v>
      </c>
      <c r="E32" t="s">
        <v>6424</v>
      </c>
      <c r="F32" t="s">
        <v>6425</v>
      </c>
      <c r="G32">
        <v>2005</v>
      </c>
      <c r="H32" t="s">
        <v>176</v>
      </c>
      <c r="I32" t="s">
        <v>6426</v>
      </c>
    </row>
    <row r="33" spans="1:9" x14ac:dyDescent="0.25">
      <c r="A33" t="s">
        <v>6254</v>
      </c>
      <c r="B33" t="s">
        <v>6427</v>
      </c>
      <c r="C33" t="s">
        <v>6428</v>
      </c>
      <c r="D33" t="s">
        <v>6429</v>
      </c>
      <c r="E33" t="s">
        <v>6430</v>
      </c>
      <c r="F33" t="s">
        <v>6431</v>
      </c>
      <c r="G33">
        <v>2015</v>
      </c>
      <c r="H33" t="s">
        <v>6432</v>
      </c>
    </row>
    <row r="34" spans="1:9" x14ac:dyDescent="0.25">
      <c r="A34" t="s">
        <v>6254</v>
      </c>
      <c r="B34" t="s">
        <v>2698</v>
      </c>
      <c r="C34" t="s">
        <v>6433</v>
      </c>
      <c r="D34" t="s">
        <v>6434</v>
      </c>
      <c r="E34" t="s">
        <v>6435</v>
      </c>
      <c r="F34" t="s">
        <v>6436</v>
      </c>
      <c r="G34">
        <v>2021</v>
      </c>
      <c r="H34" t="s">
        <v>6437</v>
      </c>
      <c r="I34" t="s">
        <v>6438</v>
      </c>
    </row>
    <row r="35" spans="1:9" x14ac:dyDescent="0.25">
      <c r="A35" t="s">
        <v>6254</v>
      </c>
      <c r="B35" t="s">
        <v>4055</v>
      </c>
      <c r="C35" t="s">
        <v>6439</v>
      </c>
      <c r="D35" t="s">
        <v>6440</v>
      </c>
      <c r="E35" t="s">
        <v>6441</v>
      </c>
      <c r="F35" t="s">
        <v>6442</v>
      </c>
      <c r="G35">
        <v>2020</v>
      </c>
      <c r="H35" t="s">
        <v>6443</v>
      </c>
      <c r="I35" t="s">
        <v>6444</v>
      </c>
    </row>
    <row r="36" spans="1:9" x14ac:dyDescent="0.25">
      <c r="A36" t="s">
        <v>6254</v>
      </c>
      <c r="B36" t="s">
        <v>1004</v>
      </c>
      <c r="C36" t="s">
        <v>1153</v>
      </c>
      <c r="D36" t="s">
        <v>6447</v>
      </c>
      <c r="E36" t="s">
        <v>6448</v>
      </c>
      <c r="F36" t="s">
        <v>6449</v>
      </c>
      <c r="G36">
        <v>2023</v>
      </c>
      <c r="H36" t="s">
        <v>1166</v>
      </c>
      <c r="I36" t="s">
        <v>6450</v>
      </c>
    </row>
    <row r="37" spans="1:9" x14ac:dyDescent="0.25">
      <c r="A37" t="s">
        <v>6254</v>
      </c>
      <c r="B37" t="s">
        <v>6454</v>
      </c>
      <c r="C37" t="s">
        <v>6455</v>
      </c>
      <c r="D37" t="s">
        <v>6456</v>
      </c>
      <c r="E37" t="s">
        <v>6457</v>
      </c>
      <c r="F37" t="s">
        <v>6458</v>
      </c>
      <c r="G37">
        <v>2021</v>
      </c>
      <c r="H37" t="s">
        <v>6459</v>
      </c>
      <c r="I37" t="s">
        <v>6460</v>
      </c>
    </row>
    <row r="38" spans="1:9" x14ac:dyDescent="0.25">
      <c r="A38" t="s">
        <v>6254</v>
      </c>
      <c r="B38" t="s">
        <v>6461</v>
      </c>
      <c r="C38" t="s">
        <v>6462</v>
      </c>
      <c r="D38" t="s">
        <v>6463</v>
      </c>
      <c r="E38" t="s">
        <v>6464</v>
      </c>
      <c r="F38" t="s">
        <v>6465</v>
      </c>
      <c r="G38">
        <v>2019</v>
      </c>
      <c r="H38" t="s">
        <v>6466</v>
      </c>
    </row>
    <row r="39" spans="1:9" x14ac:dyDescent="0.25">
      <c r="A39" t="s">
        <v>6254</v>
      </c>
      <c r="B39" t="s">
        <v>6470</v>
      </c>
      <c r="C39" t="s">
        <v>6471</v>
      </c>
      <c r="D39" t="s">
        <v>6472</v>
      </c>
      <c r="E39" t="s">
        <v>6473</v>
      </c>
      <c r="F39" t="s">
        <v>6474</v>
      </c>
      <c r="G39">
        <v>2016</v>
      </c>
      <c r="H39" t="s">
        <v>6475</v>
      </c>
      <c r="I39" t="s">
        <v>6476</v>
      </c>
    </row>
    <row r="40" spans="1:9" x14ac:dyDescent="0.25">
      <c r="A40" t="s">
        <v>6254</v>
      </c>
      <c r="B40" t="s">
        <v>3140</v>
      </c>
      <c r="C40" t="s">
        <v>6477</v>
      </c>
      <c r="D40" t="s">
        <v>6478</v>
      </c>
      <c r="E40" t="s">
        <v>6479</v>
      </c>
      <c r="F40" t="s">
        <v>6480</v>
      </c>
      <c r="G40">
        <v>2011</v>
      </c>
      <c r="H40" t="s">
        <v>6481</v>
      </c>
      <c r="I40" t="s">
        <v>6482</v>
      </c>
    </row>
    <row r="41" spans="1:9" x14ac:dyDescent="0.25">
      <c r="A41" t="s">
        <v>6254</v>
      </c>
      <c r="B41" t="s">
        <v>2504</v>
      </c>
      <c r="C41" t="s">
        <v>6483</v>
      </c>
      <c r="D41" t="s">
        <v>6484</v>
      </c>
      <c r="E41" t="s">
        <v>6485</v>
      </c>
      <c r="F41" t="s">
        <v>6486</v>
      </c>
      <c r="G41">
        <v>2014</v>
      </c>
      <c r="H41" t="s">
        <v>6487</v>
      </c>
      <c r="I41" t="s">
        <v>6488</v>
      </c>
    </row>
    <row r="42" spans="1:9" x14ac:dyDescent="0.25">
      <c r="A42" t="s">
        <v>6254</v>
      </c>
      <c r="B42" t="s">
        <v>3668</v>
      </c>
      <c r="C42" t="s">
        <v>6492</v>
      </c>
      <c r="D42" t="s">
        <v>6493</v>
      </c>
      <c r="E42" t="s">
        <v>6494</v>
      </c>
      <c r="F42" t="s">
        <v>6495</v>
      </c>
      <c r="G42">
        <v>2022</v>
      </c>
      <c r="H42" t="s">
        <v>6496</v>
      </c>
      <c r="I42" t="s">
        <v>6497</v>
      </c>
    </row>
    <row r="43" spans="1:9" x14ac:dyDescent="0.25">
      <c r="A43" t="s">
        <v>6254</v>
      </c>
      <c r="B43" t="s">
        <v>287</v>
      </c>
      <c r="C43" t="s">
        <v>276</v>
      </c>
      <c r="D43" t="s">
        <v>6500</v>
      </c>
      <c r="E43" t="s">
        <v>6501</v>
      </c>
      <c r="F43" t="s">
        <v>6502</v>
      </c>
      <c r="G43">
        <v>2015</v>
      </c>
      <c r="H43" t="s">
        <v>289</v>
      </c>
    </row>
    <row r="44" spans="1:9" x14ac:dyDescent="0.25">
      <c r="A44" t="s">
        <v>6254</v>
      </c>
      <c r="B44" t="s">
        <v>4919</v>
      </c>
      <c r="C44" t="s">
        <v>106</v>
      </c>
      <c r="D44" t="s">
        <v>6503</v>
      </c>
      <c r="E44" t="s">
        <v>6504</v>
      </c>
      <c r="F44" t="s">
        <v>6505</v>
      </c>
      <c r="G44">
        <v>2000</v>
      </c>
      <c r="H44" t="s">
        <v>122</v>
      </c>
    </row>
  </sheetData>
  <sortState xmlns:xlrd2="http://schemas.microsoft.com/office/spreadsheetml/2017/richdata2" ref="A2:I44">
    <sortCondition ref="C2:C4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D424"/>
  <sheetViews>
    <sheetView workbookViewId="0">
      <selection activeCell="D32" sqref="D32"/>
    </sheetView>
  </sheetViews>
  <sheetFormatPr defaultRowHeight="15" x14ac:dyDescent="0.25"/>
  <cols>
    <col min="4" max="4" width="231.140625" bestFit="1" customWidth="1"/>
  </cols>
  <sheetData>
    <row r="1" spans="3:4" x14ac:dyDescent="0.25">
      <c r="C1" t="s">
        <v>6506</v>
      </c>
      <c r="D1" t="s">
        <v>6247</v>
      </c>
    </row>
    <row r="2" spans="3:4" x14ac:dyDescent="0.25">
      <c r="C2">
        <v>1</v>
      </c>
      <c r="D2" t="s">
        <v>6507</v>
      </c>
    </row>
    <row r="3" spans="3:4" x14ac:dyDescent="0.25">
      <c r="C3">
        <v>2</v>
      </c>
      <c r="D3" t="s">
        <v>6508</v>
      </c>
    </row>
    <row r="4" spans="3:4" x14ac:dyDescent="0.25">
      <c r="C4">
        <v>3</v>
      </c>
      <c r="D4" t="s">
        <v>6509</v>
      </c>
    </row>
    <row r="5" spans="3:4" x14ac:dyDescent="0.25">
      <c r="C5">
        <v>4</v>
      </c>
      <c r="D5" t="s">
        <v>6510</v>
      </c>
    </row>
    <row r="6" spans="3:4" x14ac:dyDescent="0.25">
      <c r="C6">
        <v>5</v>
      </c>
      <c r="D6" t="s">
        <v>5039</v>
      </c>
    </row>
    <row r="7" spans="3:4" x14ac:dyDescent="0.25">
      <c r="C7">
        <v>6</v>
      </c>
      <c r="D7" s="1" t="s">
        <v>1903</v>
      </c>
    </row>
    <row r="8" spans="3:4" x14ac:dyDescent="0.25">
      <c r="C8">
        <v>7</v>
      </c>
      <c r="D8" s="1" t="s">
        <v>1388</v>
      </c>
    </row>
    <row r="9" spans="3:4" x14ac:dyDescent="0.25">
      <c r="C9">
        <v>8</v>
      </c>
      <c r="D9" s="1" t="s">
        <v>488</v>
      </c>
    </row>
    <row r="10" spans="3:4" x14ac:dyDescent="0.25">
      <c r="C10">
        <v>9</v>
      </c>
      <c r="D10" t="s">
        <v>4918</v>
      </c>
    </row>
    <row r="11" spans="3:4" x14ac:dyDescent="0.25">
      <c r="C11">
        <v>10</v>
      </c>
      <c r="D11" t="s">
        <v>6264</v>
      </c>
    </row>
    <row r="12" spans="3:4" x14ac:dyDescent="0.25">
      <c r="C12">
        <v>11</v>
      </c>
      <c r="D12" t="s">
        <v>6272</v>
      </c>
    </row>
    <row r="13" spans="3:4" x14ac:dyDescent="0.25">
      <c r="C13">
        <v>12</v>
      </c>
      <c r="D13" t="s">
        <v>5500</v>
      </c>
    </row>
    <row r="14" spans="3:4" x14ac:dyDescent="0.25">
      <c r="C14">
        <v>13</v>
      </c>
      <c r="D14" t="s">
        <v>5545</v>
      </c>
    </row>
    <row r="15" spans="3:4" x14ac:dyDescent="0.25">
      <c r="C15">
        <v>14</v>
      </c>
      <c r="D15" s="1" t="s">
        <v>912</v>
      </c>
    </row>
    <row r="16" spans="3:4" x14ac:dyDescent="0.25">
      <c r="C16">
        <v>15</v>
      </c>
      <c r="D16" s="1" t="s">
        <v>2113</v>
      </c>
    </row>
    <row r="17" spans="3:4" x14ac:dyDescent="0.25">
      <c r="C17">
        <v>16</v>
      </c>
      <c r="D17" t="s">
        <v>5245</v>
      </c>
    </row>
    <row r="18" spans="3:4" x14ac:dyDescent="0.25">
      <c r="C18">
        <v>17</v>
      </c>
      <c r="D18" t="s">
        <v>5386</v>
      </c>
    </row>
    <row r="19" spans="3:4" x14ac:dyDescent="0.25">
      <c r="C19">
        <v>18</v>
      </c>
      <c r="D19" t="s">
        <v>2936</v>
      </c>
    </row>
    <row r="20" spans="3:4" x14ac:dyDescent="0.25">
      <c r="C20">
        <v>19</v>
      </c>
      <c r="D20" t="s">
        <v>3388</v>
      </c>
    </row>
    <row r="21" spans="3:4" x14ac:dyDescent="0.25">
      <c r="C21">
        <v>20</v>
      </c>
      <c r="D21" s="1" t="s">
        <v>2163</v>
      </c>
    </row>
    <row r="22" spans="3:4" x14ac:dyDescent="0.25">
      <c r="C22">
        <v>21</v>
      </c>
      <c r="D22" t="s">
        <v>2754</v>
      </c>
    </row>
    <row r="23" spans="3:4" x14ac:dyDescent="0.25">
      <c r="C23">
        <v>22</v>
      </c>
      <c r="D23" t="s">
        <v>4019</v>
      </c>
    </row>
    <row r="24" spans="3:4" x14ac:dyDescent="0.25">
      <c r="C24">
        <v>23</v>
      </c>
      <c r="D24" s="1" t="s">
        <v>2450</v>
      </c>
    </row>
    <row r="25" spans="3:4" x14ac:dyDescent="0.25">
      <c r="C25">
        <v>24</v>
      </c>
      <c r="D25" t="s">
        <v>2788</v>
      </c>
    </row>
    <row r="26" spans="3:4" x14ac:dyDescent="0.25">
      <c r="C26">
        <v>25</v>
      </c>
      <c r="D26" s="1" t="s">
        <v>2216</v>
      </c>
    </row>
    <row r="27" spans="3:4" x14ac:dyDescent="0.25">
      <c r="C27">
        <v>26</v>
      </c>
      <c r="D27" s="1" t="s">
        <v>1280</v>
      </c>
    </row>
    <row r="28" spans="3:4" x14ac:dyDescent="0.25">
      <c r="C28">
        <v>27</v>
      </c>
      <c r="D28" t="s">
        <v>6285</v>
      </c>
    </row>
    <row r="29" spans="3:4" x14ac:dyDescent="0.25">
      <c r="C29">
        <v>28</v>
      </c>
      <c r="D29" t="s">
        <v>4505</v>
      </c>
    </row>
    <row r="30" spans="3:4" x14ac:dyDescent="0.25">
      <c r="C30">
        <v>29</v>
      </c>
      <c r="D30" t="s">
        <v>3890</v>
      </c>
    </row>
    <row r="31" spans="3:4" x14ac:dyDescent="0.25">
      <c r="C31">
        <v>30</v>
      </c>
      <c r="D31" s="1" t="s">
        <v>250</v>
      </c>
    </row>
    <row r="32" spans="3:4" x14ac:dyDescent="0.25">
      <c r="C32">
        <v>31</v>
      </c>
      <c r="D32" s="1" t="s">
        <v>1505</v>
      </c>
    </row>
    <row r="33" spans="3:4" x14ac:dyDescent="0.25">
      <c r="C33">
        <v>32</v>
      </c>
      <c r="D33" t="s">
        <v>3127</v>
      </c>
    </row>
    <row r="34" spans="3:4" x14ac:dyDescent="0.25">
      <c r="C34">
        <v>33</v>
      </c>
      <c r="D34" t="s">
        <v>5909</v>
      </c>
    </row>
    <row r="35" spans="3:4" x14ac:dyDescent="0.25">
      <c r="C35">
        <v>34</v>
      </c>
      <c r="D35" s="1" t="s">
        <v>1779</v>
      </c>
    </row>
    <row r="36" spans="3:4" x14ac:dyDescent="0.25">
      <c r="C36">
        <v>35</v>
      </c>
      <c r="D36" t="s">
        <v>6294</v>
      </c>
    </row>
    <row r="37" spans="3:4" x14ac:dyDescent="0.25">
      <c r="C37">
        <v>36</v>
      </c>
      <c r="D37" t="s">
        <v>5257</v>
      </c>
    </row>
    <row r="38" spans="3:4" x14ac:dyDescent="0.25">
      <c r="C38">
        <v>37</v>
      </c>
      <c r="D38" s="1" t="s">
        <v>1543</v>
      </c>
    </row>
    <row r="39" spans="3:4" x14ac:dyDescent="0.25">
      <c r="C39">
        <v>38</v>
      </c>
      <c r="D39" s="1" t="s">
        <v>694</v>
      </c>
    </row>
    <row r="40" spans="3:4" x14ac:dyDescent="0.25">
      <c r="C40">
        <v>39</v>
      </c>
      <c r="D40" t="s">
        <v>2646</v>
      </c>
    </row>
    <row r="41" spans="3:4" x14ac:dyDescent="0.25">
      <c r="C41">
        <v>40</v>
      </c>
      <c r="D41" s="1" t="s">
        <v>1265</v>
      </c>
    </row>
    <row r="42" spans="3:4" x14ac:dyDescent="0.25">
      <c r="C42">
        <v>41</v>
      </c>
      <c r="D42" s="1" t="s">
        <v>451</v>
      </c>
    </row>
    <row r="43" spans="3:4" x14ac:dyDescent="0.25">
      <c r="C43">
        <v>42</v>
      </c>
      <c r="D43" t="s">
        <v>2633</v>
      </c>
    </row>
    <row r="44" spans="3:4" x14ac:dyDescent="0.25">
      <c r="C44">
        <v>43</v>
      </c>
      <c r="D44" s="1" t="s">
        <v>837</v>
      </c>
    </row>
    <row r="45" spans="3:4" x14ac:dyDescent="0.25">
      <c r="C45">
        <v>44</v>
      </c>
      <c r="D45" t="s">
        <v>4707</v>
      </c>
    </row>
    <row r="46" spans="3:4" x14ac:dyDescent="0.25">
      <c r="C46">
        <v>45</v>
      </c>
      <c r="D46" s="1" t="s">
        <v>1919</v>
      </c>
    </row>
    <row r="47" spans="3:4" x14ac:dyDescent="0.25">
      <c r="C47">
        <v>46</v>
      </c>
      <c r="D47" s="1" t="s">
        <v>2148</v>
      </c>
    </row>
    <row r="48" spans="3:4" x14ac:dyDescent="0.25">
      <c r="C48">
        <v>47</v>
      </c>
      <c r="D48" t="s">
        <v>3982</v>
      </c>
    </row>
    <row r="49" spans="3:4" x14ac:dyDescent="0.25">
      <c r="C49">
        <v>48</v>
      </c>
      <c r="D49" t="s">
        <v>3021</v>
      </c>
    </row>
    <row r="50" spans="3:4" x14ac:dyDescent="0.25">
      <c r="C50">
        <v>49</v>
      </c>
      <c r="D50" t="s">
        <v>2709</v>
      </c>
    </row>
    <row r="51" spans="3:4" x14ac:dyDescent="0.25">
      <c r="C51">
        <v>50</v>
      </c>
      <c r="D51" t="s">
        <v>3616</v>
      </c>
    </row>
    <row r="52" spans="3:4" x14ac:dyDescent="0.25">
      <c r="C52">
        <v>51</v>
      </c>
      <c r="D52" s="1" t="s">
        <v>1709</v>
      </c>
    </row>
    <row r="53" spans="3:4" x14ac:dyDescent="0.25">
      <c r="C53">
        <v>52</v>
      </c>
      <c r="D53" s="1" t="s">
        <v>1055</v>
      </c>
    </row>
    <row r="54" spans="3:4" x14ac:dyDescent="0.25">
      <c r="C54">
        <v>53</v>
      </c>
      <c r="D54" s="1" t="s">
        <v>154</v>
      </c>
    </row>
    <row r="55" spans="3:4" x14ac:dyDescent="0.25">
      <c r="C55">
        <v>54</v>
      </c>
      <c r="D55" s="1" t="s">
        <v>2294</v>
      </c>
    </row>
    <row r="56" spans="3:4" x14ac:dyDescent="0.25">
      <c r="C56">
        <v>55</v>
      </c>
      <c r="D56" t="s">
        <v>5478</v>
      </c>
    </row>
    <row r="57" spans="3:4" x14ac:dyDescent="0.25">
      <c r="C57">
        <v>56</v>
      </c>
      <c r="D57" t="s">
        <v>6306</v>
      </c>
    </row>
    <row r="58" spans="3:4" x14ac:dyDescent="0.25">
      <c r="C58">
        <v>57</v>
      </c>
      <c r="D58" t="s">
        <v>5816</v>
      </c>
    </row>
    <row r="59" spans="3:4" x14ac:dyDescent="0.25">
      <c r="C59">
        <v>58</v>
      </c>
      <c r="D59" t="s">
        <v>5154</v>
      </c>
    </row>
    <row r="60" spans="3:4" x14ac:dyDescent="0.25">
      <c r="C60">
        <v>59</v>
      </c>
      <c r="D60" t="s">
        <v>6316</v>
      </c>
    </row>
    <row r="61" spans="3:4" x14ac:dyDescent="0.25">
      <c r="C61">
        <v>60</v>
      </c>
      <c r="D61" s="1" t="s">
        <v>1884</v>
      </c>
    </row>
    <row r="62" spans="3:4" x14ac:dyDescent="0.25">
      <c r="C62">
        <v>61</v>
      </c>
      <c r="D62" t="s">
        <v>4651</v>
      </c>
    </row>
    <row r="63" spans="3:4" x14ac:dyDescent="0.25">
      <c r="C63">
        <v>62</v>
      </c>
      <c r="D63" t="s">
        <v>4169</v>
      </c>
    </row>
    <row r="64" spans="3:4" x14ac:dyDescent="0.25">
      <c r="C64">
        <v>63</v>
      </c>
      <c r="D64" t="s">
        <v>5028</v>
      </c>
    </row>
    <row r="65" spans="3:4" x14ac:dyDescent="0.25">
      <c r="C65">
        <v>64</v>
      </c>
      <c r="D65" s="1" t="s">
        <v>538</v>
      </c>
    </row>
    <row r="66" spans="3:4" x14ac:dyDescent="0.25">
      <c r="C66">
        <v>65</v>
      </c>
      <c r="D66" t="s">
        <v>5684</v>
      </c>
    </row>
    <row r="67" spans="3:4" x14ac:dyDescent="0.25">
      <c r="C67">
        <v>66</v>
      </c>
      <c r="D67" s="1" t="s">
        <v>2256</v>
      </c>
    </row>
    <row r="68" spans="3:4" x14ac:dyDescent="0.25">
      <c r="C68">
        <v>67</v>
      </c>
      <c r="D68" t="s">
        <v>2820</v>
      </c>
    </row>
    <row r="69" spans="3:4" x14ac:dyDescent="0.25">
      <c r="C69">
        <v>68</v>
      </c>
      <c r="D69" t="s">
        <v>4787</v>
      </c>
    </row>
    <row r="70" spans="3:4" x14ac:dyDescent="0.25">
      <c r="C70">
        <v>69</v>
      </c>
      <c r="D70" t="s">
        <v>5921</v>
      </c>
    </row>
    <row r="71" spans="3:4" x14ac:dyDescent="0.25">
      <c r="C71">
        <v>70</v>
      </c>
      <c r="D71" t="s">
        <v>4214</v>
      </c>
    </row>
    <row r="72" spans="3:4" x14ac:dyDescent="0.25">
      <c r="C72">
        <v>71</v>
      </c>
      <c r="D72" t="s">
        <v>5991</v>
      </c>
    </row>
    <row r="73" spans="3:4" x14ac:dyDescent="0.25">
      <c r="C73">
        <v>72</v>
      </c>
      <c r="D73" t="s">
        <v>4685</v>
      </c>
    </row>
    <row r="74" spans="3:4" x14ac:dyDescent="0.25">
      <c r="C74">
        <v>73</v>
      </c>
      <c r="D74" t="s">
        <v>3787</v>
      </c>
    </row>
    <row r="75" spans="3:4" x14ac:dyDescent="0.25">
      <c r="C75">
        <v>74</v>
      </c>
      <c r="D75" t="s">
        <v>5714</v>
      </c>
    </row>
    <row r="76" spans="3:4" x14ac:dyDescent="0.25">
      <c r="C76">
        <v>75</v>
      </c>
      <c r="D76" t="s">
        <v>4043</v>
      </c>
    </row>
    <row r="77" spans="3:4" x14ac:dyDescent="0.25">
      <c r="C77">
        <v>76</v>
      </c>
      <c r="D77" t="s">
        <v>5142</v>
      </c>
    </row>
    <row r="78" spans="3:4" x14ac:dyDescent="0.25">
      <c r="C78">
        <v>77</v>
      </c>
      <c r="D78" t="s">
        <v>5441</v>
      </c>
    </row>
    <row r="79" spans="3:4" x14ac:dyDescent="0.25">
      <c r="C79">
        <v>78</v>
      </c>
      <c r="D79" t="s">
        <v>4775</v>
      </c>
    </row>
    <row r="80" spans="3:4" x14ac:dyDescent="0.25">
      <c r="C80">
        <v>79</v>
      </c>
      <c r="D80" t="s">
        <v>4732</v>
      </c>
    </row>
    <row r="81" spans="3:4" x14ac:dyDescent="0.25">
      <c r="C81">
        <v>80</v>
      </c>
      <c r="D81" t="s">
        <v>3702</v>
      </c>
    </row>
    <row r="82" spans="3:4" x14ac:dyDescent="0.25">
      <c r="C82">
        <v>81</v>
      </c>
      <c r="D82" t="s">
        <v>5828</v>
      </c>
    </row>
    <row r="83" spans="3:4" x14ac:dyDescent="0.25">
      <c r="C83">
        <v>82</v>
      </c>
      <c r="D83" s="1" t="s">
        <v>1579</v>
      </c>
    </row>
    <row r="84" spans="3:4" x14ac:dyDescent="0.25">
      <c r="C84">
        <v>83</v>
      </c>
      <c r="D84" t="s">
        <v>4763</v>
      </c>
    </row>
    <row r="85" spans="3:4" x14ac:dyDescent="0.25">
      <c r="C85">
        <v>84</v>
      </c>
      <c r="D85" s="1" t="s">
        <v>2200</v>
      </c>
    </row>
    <row r="86" spans="3:4" x14ac:dyDescent="0.25">
      <c r="C86">
        <v>85</v>
      </c>
      <c r="D86" t="s">
        <v>4321</v>
      </c>
    </row>
    <row r="87" spans="3:4" x14ac:dyDescent="0.25">
      <c r="C87">
        <v>86</v>
      </c>
      <c r="D87" t="s">
        <v>4203</v>
      </c>
    </row>
    <row r="88" spans="3:4" x14ac:dyDescent="0.25">
      <c r="C88">
        <v>87</v>
      </c>
      <c r="D88" t="s">
        <v>6324</v>
      </c>
    </row>
    <row r="89" spans="3:4" x14ac:dyDescent="0.25">
      <c r="C89">
        <v>88</v>
      </c>
      <c r="D89" s="1" t="s">
        <v>322</v>
      </c>
    </row>
    <row r="90" spans="3:4" x14ac:dyDescent="0.25">
      <c r="C90">
        <v>89</v>
      </c>
      <c r="D90" t="s">
        <v>6014</v>
      </c>
    </row>
    <row r="91" spans="3:4" x14ac:dyDescent="0.25">
      <c r="C91">
        <v>90</v>
      </c>
      <c r="D91" t="s">
        <v>5340</v>
      </c>
    </row>
    <row r="92" spans="3:4" x14ac:dyDescent="0.25">
      <c r="C92">
        <v>91</v>
      </c>
      <c r="D92" t="s">
        <v>6100</v>
      </c>
    </row>
    <row r="93" spans="3:4" x14ac:dyDescent="0.25">
      <c r="C93">
        <v>92</v>
      </c>
      <c r="D93" t="s">
        <v>5958</v>
      </c>
    </row>
    <row r="94" spans="3:4" x14ac:dyDescent="0.25">
      <c r="C94">
        <v>93</v>
      </c>
      <c r="D94" t="s">
        <v>3509</v>
      </c>
    </row>
    <row r="95" spans="3:4" x14ac:dyDescent="0.25">
      <c r="C95">
        <v>94</v>
      </c>
      <c r="D95" t="s">
        <v>4719</v>
      </c>
    </row>
    <row r="96" spans="3:4" x14ac:dyDescent="0.25">
      <c r="C96">
        <v>95</v>
      </c>
      <c r="D96" s="1" t="s">
        <v>1400</v>
      </c>
    </row>
    <row r="97" spans="3:4" x14ac:dyDescent="0.25">
      <c r="C97">
        <v>96</v>
      </c>
      <c r="D97" t="s">
        <v>6215</v>
      </c>
    </row>
    <row r="98" spans="3:4" x14ac:dyDescent="0.25">
      <c r="C98">
        <v>97</v>
      </c>
      <c r="D98" t="s">
        <v>6328</v>
      </c>
    </row>
    <row r="99" spans="3:4" x14ac:dyDescent="0.25">
      <c r="C99">
        <v>98</v>
      </c>
      <c r="D99" t="s">
        <v>2622</v>
      </c>
    </row>
    <row r="100" spans="3:4" x14ac:dyDescent="0.25">
      <c r="C100">
        <v>99</v>
      </c>
      <c r="D100" s="1" t="s">
        <v>965</v>
      </c>
    </row>
    <row r="101" spans="3:4" x14ac:dyDescent="0.25">
      <c r="C101">
        <v>100</v>
      </c>
      <c r="D101" t="s">
        <v>5726</v>
      </c>
    </row>
    <row r="102" spans="3:4" x14ac:dyDescent="0.25">
      <c r="C102">
        <v>101</v>
      </c>
      <c r="D102" t="s">
        <v>6337</v>
      </c>
    </row>
    <row r="103" spans="3:4" x14ac:dyDescent="0.25">
      <c r="C103">
        <v>102</v>
      </c>
      <c r="D103" t="s">
        <v>5981</v>
      </c>
    </row>
    <row r="104" spans="3:4" x14ac:dyDescent="0.25">
      <c r="C104">
        <v>103</v>
      </c>
      <c r="D104" t="s">
        <v>5279</v>
      </c>
    </row>
    <row r="105" spans="3:4" x14ac:dyDescent="0.25">
      <c r="C105">
        <v>104</v>
      </c>
      <c r="D105" s="1" t="s">
        <v>1564</v>
      </c>
    </row>
    <row r="106" spans="3:4" x14ac:dyDescent="0.25">
      <c r="C106">
        <v>105</v>
      </c>
      <c r="D106" t="s">
        <v>4603</v>
      </c>
    </row>
    <row r="107" spans="3:4" x14ac:dyDescent="0.25">
      <c r="C107">
        <v>106</v>
      </c>
      <c r="D107" t="s">
        <v>4616</v>
      </c>
    </row>
    <row r="108" spans="3:4" x14ac:dyDescent="0.25">
      <c r="C108">
        <v>107</v>
      </c>
      <c r="D108" t="s">
        <v>3641</v>
      </c>
    </row>
    <row r="109" spans="3:4" x14ac:dyDescent="0.25">
      <c r="C109">
        <v>108</v>
      </c>
      <c r="D109" s="1" t="s">
        <v>2187</v>
      </c>
    </row>
    <row r="110" spans="3:4" x14ac:dyDescent="0.25">
      <c r="C110">
        <v>109</v>
      </c>
      <c r="D110" s="1" t="s">
        <v>731</v>
      </c>
    </row>
    <row r="111" spans="3:4" x14ac:dyDescent="0.25">
      <c r="C111">
        <v>110</v>
      </c>
      <c r="D111" t="s">
        <v>3949</v>
      </c>
    </row>
    <row r="112" spans="3:4" x14ac:dyDescent="0.25">
      <c r="C112">
        <v>111</v>
      </c>
      <c r="D112" t="s">
        <v>3242</v>
      </c>
    </row>
    <row r="113" spans="3:4" x14ac:dyDescent="0.25">
      <c r="C113">
        <v>112</v>
      </c>
      <c r="D113" t="s">
        <v>3845</v>
      </c>
    </row>
    <row r="114" spans="3:4" x14ac:dyDescent="0.25">
      <c r="C114">
        <v>113</v>
      </c>
      <c r="D114" t="s">
        <v>5453</v>
      </c>
    </row>
    <row r="115" spans="3:4" x14ac:dyDescent="0.25">
      <c r="C115">
        <v>114</v>
      </c>
      <c r="D115" s="1" t="s">
        <v>1207</v>
      </c>
    </row>
    <row r="116" spans="3:4" x14ac:dyDescent="0.25">
      <c r="C116">
        <v>115</v>
      </c>
      <c r="D116" t="s">
        <v>3340</v>
      </c>
    </row>
    <row r="117" spans="3:4" x14ac:dyDescent="0.25">
      <c r="C117">
        <v>116</v>
      </c>
      <c r="D117" t="s">
        <v>3059</v>
      </c>
    </row>
    <row r="118" spans="3:4" x14ac:dyDescent="0.25">
      <c r="C118">
        <v>117</v>
      </c>
      <c r="D118" t="s">
        <v>4388</v>
      </c>
    </row>
    <row r="119" spans="3:4" x14ac:dyDescent="0.25">
      <c r="C119">
        <v>118</v>
      </c>
      <c r="D119" s="1" t="s">
        <v>2463</v>
      </c>
    </row>
    <row r="120" spans="3:4" x14ac:dyDescent="0.25">
      <c r="C120">
        <v>119</v>
      </c>
      <c r="D120" t="s">
        <v>5409</v>
      </c>
    </row>
    <row r="121" spans="3:4" x14ac:dyDescent="0.25">
      <c r="C121">
        <v>120</v>
      </c>
      <c r="D121" t="s">
        <v>6055</v>
      </c>
    </row>
    <row r="122" spans="3:4" x14ac:dyDescent="0.25">
      <c r="C122">
        <v>121</v>
      </c>
      <c r="D122" t="s">
        <v>3690</v>
      </c>
    </row>
    <row r="123" spans="3:4" x14ac:dyDescent="0.25">
      <c r="C123">
        <v>122</v>
      </c>
      <c r="D123" t="s">
        <v>6344</v>
      </c>
    </row>
    <row r="124" spans="3:4" x14ac:dyDescent="0.25">
      <c r="C124">
        <v>123</v>
      </c>
      <c r="D124" s="1" t="s">
        <v>939</v>
      </c>
    </row>
    <row r="125" spans="3:4" x14ac:dyDescent="0.25">
      <c r="C125">
        <v>124</v>
      </c>
      <c r="D125" t="s">
        <v>6350</v>
      </c>
    </row>
    <row r="126" spans="3:4" x14ac:dyDescent="0.25">
      <c r="C126">
        <v>125</v>
      </c>
      <c r="D126" t="s">
        <v>6356</v>
      </c>
    </row>
    <row r="127" spans="3:4" x14ac:dyDescent="0.25">
      <c r="C127">
        <v>126</v>
      </c>
      <c r="D127" s="1" t="s">
        <v>1672</v>
      </c>
    </row>
    <row r="128" spans="3:4" x14ac:dyDescent="0.25">
      <c r="C128">
        <v>127</v>
      </c>
      <c r="D128" t="s">
        <v>3822</v>
      </c>
    </row>
    <row r="129" spans="3:4" x14ac:dyDescent="0.25">
      <c r="C129">
        <v>128</v>
      </c>
      <c r="D129" s="1" t="s">
        <v>853</v>
      </c>
    </row>
    <row r="130" spans="3:4" x14ac:dyDescent="0.25">
      <c r="C130">
        <v>129</v>
      </c>
      <c r="D130" t="s">
        <v>6366</v>
      </c>
    </row>
    <row r="131" spans="3:4" x14ac:dyDescent="0.25">
      <c r="C131">
        <v>130</v>
      </c>
      <c r="D131" t="s">
        <v>6065</v>
      </c>
    </row>
    <row r="132" spans="3:4" x14ac:dyDescent="0.25">
      <c r="C132">
        <v>131</v>
      </c>
      <c r="D132" s="1" t="s">
        <v>472</v>
      </c>
    </row>
    <row r="133" spans="3:4" x14ac:dyDescent="0.25">
      <c r="C133">
        <v>132</v>
      </c>
      <c r="D133" t="s">
        <v>6376</v>
      </c>
    </row>
    <row r="134" spans="3:4" x14ac:dyDescent="0.25">
      <c r="C134">
        <v>133</v>
      </c>
      <c r="D134" t="s">
        <v>5050</v>
      </c>
    </row>
    <row r="135" spans="3:4" x14ac:dyDescent="0.25">
      <c r="C135">
        <v>134</v>
      </c>
      <c r="D135" s="1" t="s">
        <v>1138</v>
      </c>
    </row>
    <row r="136" spans="3:4" x14ac:dyDescent="0.25">
      <c r="C136">
        <v>135</v>
      </c>
      <c r="D136" s="1" t="s">
        <v>501</v>
      </c>
    </row>
    <row r="137" spans="3:4" x14ac:dyDescent="0.25">
      <c r="C137">
        <v>136</v>
      </c>
      <c r="D137" t="s">
        <v>6381</v>
      </c>
    </row>
    <row r="138" spans="3:4" x14ac:dyDescent="0.25">
      <c r="C138">
        <v>137</v>
      </c>
      <c r="D138" s="1" t="s">
        <v>711</v>
      </c>
    </row>
    <row r="139" spans="3:4" x14ac:dyDescent="0.25">
      <c r="C139">
        <v>138</v>
      </c>
      <c r="D139" s="1" t="s">
        <v>522</v>
      </c>
    </row>
    <row r="140" spans="3:4" x14ac:dyDescent="0.25">
      <c r="C140">
        <v>139</v>
      </c>
      <c r="D140" s="1" t="s">
        <v>1370</v>
      </c>
    </row>
    <row r="141" spans="3:4" x14ac:dyDescent="0.25">
      <c r="C141">
        <v>140</v>
      </c>
      <c r="D141" t="s">
        <v>5291</v>
      </c>
    </row>
    <row r="142" spans="3:4" x14ac:dyDescent="0.25">
      <c r="C142">
        <v>141</v>
      </c>
      <c r="D142" s="1" t="s">
        <v>1302</v>
      </c>
    </row>
    <row r="143" spans="3:4" x14ac:dyDescent="0.25">
      <c r="C143">
        <v>142</v>
      </c>
      <c r="D143" t="s">
        <v>4848</v>
      </c>
    </row>
    <row r="144" spans="3:4" x14ac:dyDescent="0.25">
      <c r="C144">
        <v>143</v>
      </c>
      <c r="D144" t="s">
        <v>4377</v>
      </c>
    </row>
    <row r="145" spans="3:4" x14ac:dyDescent="0.25">
      <c r="C145">
        <v>144</v>
      </c>
      <c r="D145" t="s">
        <v>6124</v>
      </c>
    </row>
    <row r="146" spans="3:4" x14ac:dyDescent="0.25">
      <c r="C146">
        <v>145</v>
      </c>
      <c r="D146" t="s">
        <v>6002</v>
      </c>
    </row>
    <row r="147" spans="3:4" x14ac:dyDescent="0.25">
      <c r="C147">
        <v>146</v>
      </c>
      <c r="D147" t="s">
        <v>6389</v>
      </c>
    </row>
    <row r="148" spans="3:4" x14ac:dyDescent="0.25">
      <c r="C148">
        <v>147</v>
      </c>
      <c r="D148" t="s">
        <v>5429</v>
      </c>
    </row>
    <row r="149" spans="3:4" x14ac:dyDescent="0.25">
      <c r="C149">
        <v>148</v>
      </c>
      <c r="D149" t="s">
        <v>3081</v>
      </c>
    </row>
    <row r="150" spans="3:4" x14ac:dyDescent="0.25">
      <c r="C150">
        <v>149</v>
      </c>
      <c r="D150" t="s">
        <v>3462</v>
      </c>
    </row>
    <row r="151" spans="3:4" x14ac:dyDescent="0.25">
      <c r="C151">
        <v>150</v>
      </c>
      <c r="D151" s="1" t="s">
        <v>559</v>
      </c>
    </row>
    <row r="152" spans="3:4" x14ac:dyDescent="0.25">
      <c r="C152">
        <v>151</v>
      </c>
      <c r="D152" t="s">
        <v>3542</v>
      </c>
    </row>
    <row r="153" spans="3:4" x14ac:dyDescent="0.25">
      <c r="C153">
        <v>152</v>
      </c>
      <c r="D153" s="1" t="s">
        <v>296</v>
      </c>
    </row>
    <row r="154" spans="3:4" x14ac:dyDescent="0.25">
      <c r="C154">
        <v>153</v>
      </c>
      <c r="D154" t="s">
        <v>3474</v>
      </c>
    </row>
    <row r="155" spans="3:4" x14ac:dyDescent="0.25">
      <c r="C155">
        <v>154</v>
      </c>
      <c r="D155" t="s">
        <v>6204</v>
      </c>
    </row>
    <row r="156" spans="3:4" x14ac:dyDescent="0.25">
      <c r="C156">
        <v>155</v>
      </c>
      <c r="D156" t="s">
        <v>4906</v>
      </c>
    </row>
    <row r="157" spans="3:4" x14ac:dyDescent="0.25">
      <c r="C157">
        <v>156</v>
      </c>
      <c r="D157" t="s">
        <v>3046</v>
      </c>
    </row>
    <row r="158" spans="3:4" x14ac:dyDescent="0.25">
      <c r="C158">
        <v>157</v>
      </c>
      <c r="D158" t="s">
        <v>4144</v>
      </c>
    </row>
    <row r="159" spans="3:4" x14ac:dyDescent="0.25">
      <c r="C159">
        <v>158</v>
      </c>
      <c r="D159" t="s">
        <v>4673</v>
      </c>
    </row>
    <row r="160" spans="3:4" x14ac:dyDescent="0.25">
      <c r="C160">
        <v>159</v>
      </c>
      <c r="D160" t="s">
        <v>5398</v>
      </c>
    </row>
    <row r="161" spans="3:4" x14ac:dyDescent="0.25">
      <c r="C161">
        <v>160</v>
      </c>
      <c r="D161" t="s">
        <v>5363</v>
      </c>
    </row>
    <row r="162" spans="3:4" x14ac:dyDescent="0.25">
      <c r="C162">
        <v>161</v>
      </c>
      <c r="D162" t="s">
        <v>3937</v>
      </c>
    </row>
    <row r="163" spans="3:4" x14ac:dyDescent="0.25">
      <c r="C163">
        <v>162</v>
      </c>
      <c r="D163" t="s">
        <v>4455</v>
      </c>
    </row>
    <row r="164" spans="3:4" x14ac:dyDescent="0.25">
      <c r="C164">
        <v>163</v>
      </c>
      <c r="D164" t="s">
        <v>3878</v>
      </c>
    </row>
    <row r="165" spans="3:4" x14ac:dyDescent="0.25">
      <c r="C165">
        <v>164</v>
      </c>
      <c r="D165" s="1" t="s">
        <v>654</v>
      </c>
    </row>
    <row r="166" spans="3:4" x14ac:dyDescent="0.25">
      <c r="C166">
        <v>165</v>
      </c>
      <c r="D166" t="s">
        <v>2903</v>
      </c>
    </row>
    <row r="167" spans="3:4" x14ac:dyDescent="0.25">
      <c r="C167">
        <v>166</v>
      </c>
      <c r="D167" t="s">
        <v>2971</v>
      </c>
    </row>
    <row r="168" spans="3:4" x14ac:dyDescent="0.25">
      <c r="C168">
        <v>167</v>
      </c>
      <c r="D168" s="1" t="s">
        <v>2275</v>
      </c>
    </row>
    <row r="169" spans="3:4" x14ac:dyDescent="0.25">
      <c r="C169">
        <v>168</v>
      </c>
      <c r="D169" t="s">
        <v>3327</v>
      </c>
    </row>
    <row r="170" spans="3:4" x14ac:dyDescent="0.25">
      <c r="C170">
        <v>169</v>
      </c>
      <c r="D170" t="s">
        <v>2610</v>
      </c>
    </row>
    <row r="171" spans="3:4" x14ac:dyDescent="0.25">
      <c r="C171">
        <v>170</v>
      </c>
      <c r="D171" t="s">
        <v>4549</v>
      </c>
    </row>
    <row r="172" spans="3:4" x14ac:dyDescent="0.25">
      <c r="C172">
        <v>171</v>
      </c>
      <c r="D172" s="1" t="s">
        <v>1851</v>
      </c>
    </row>
    <row r="173" spans="3:4" x14ac:dyDescent="0.25">
      <c r="C173">
        <v>172</v>
      </c>
      <c r="D173" t="s">
        <v>4985</v>
      </c>
    </row>
    <row r="174" spans="3:4" x14ac:dyDescent="0.25">
      <c r="C174">
        <v>173</v>
      </c>
      <c r="D174" t="s">
        <v>3857</v>
      </c>
    </row>
    <row r="175" spans="3:4" x14ac:dyDescent="0.25">
      <c r="C175">
        <v>174</v>
      </c>
      <c r="D175" s="1" t="s">
        <v>1326</v>
      </c>
    </row>
    <row r="176" spans="3:4" x14ac:dyDescent="0.25">
      <c r="C176">
        <v>175</v>
      </c>
      <c r="D176" t="s">
        <v>2915</v>
      </c>
    </row>
    <row r="177" spans="3:4" x14ac:dyDescent="0.25">
      <c r="C177">
        <v>176</v>
      </c>
      <c r="D177" t="s">
        <v>3590</v>
      </c>
    </row>
    <row r="178" spans="3:4" x14ac:dyDescent="0.25">
      <c r="C178">
        <v>177</v>
      </c>
      <c r="D178" s="1" t="s">
        <v>1173</v>
      </c>
    </row>
    <row r="179" spans="3:4" x14ac:dyDescent="0.25">
      <c r="C179">
        <v>178</v>
      </c>
      <c r="D179" t="s">
        <v>2684</v>
      </c>
    </row>
    <row r="180" spans="3:4" x14ac:dyDescent="0.25">
      <c r="C180">
        <v>179</v>
      </c>
      <c r="D180" t="s">
        <v>5071</v>
      </c>
    </row>
    <row r="181" spans="3:4" x14ac:dyDescent="0.25">
      <c r="C181">
        <v>180</v>
      </c>
      <c r="D181" s="1" t="s">
        <v>680</v>
      </c>
    </row>
    <row r="182" spans="3:4" x14ac:dyDescent="0.25">
      <c r="C182">
        <v>181</v>
      </c>
      <c r="D182" s="1" t="s">
        <v>2045</v>
      </c>
    </row>
    <row r="183" spans="3:4" x14ac:dyDescent="0.25">
      <c r="C183">
        <v>182</v>
      </c>
      <c r="D183" s="1" t="s">
        <v>2355</v>
      </c>
    </row>
    <row r="184" spans="3:4" x14ac:dyDescent="0.25">
      <c r="C184">
        <v>183</v>
      </c>
      <c r="D184" t="s">
        <v>3653</v>
      </c>
    </row>
    <row r="185" spans="3:4" x14ac:dyDescent="0.25">
      <c r="C185">
        <v>184</v>
      </c>
      <c r="D185" s="1" t="s">
        <v>1827</v>
      </c>
    </row>
    <row r="186" spans="3:4" x14ac:dyDescent="0.25">
      <c r="C186">
        <v>185</v>
      </c>
      <c r="D186" s="1" t="s">
        <v>429</v>
      </c>
    </row>
    <row r="187" spans="3:4" x14ac:dyDescent="0.25">
      <c r="C187">
        <v>186</v>
      </c>
      <c r="D187" s="1" t="s">
        <v>977</v>
      </c>
    </row>
    <row r="188" spans="3:4" x14ac:dyDescent="0.25">
      <c r="C188">
        <v>187</v>
      </c>
      <c r="D188" s="1" t="s">
        <v>578</v>
      </c>
    </row>
    <row r="189" spans="3:4" x14ac:dyDescent="0.25">
      <c r="C189">
        <v>188</v>
      </c>
      <c r="D189" s="1" t="s">
        <v>636</v>
      </c>
    </row>
    <row r="190" spans="3:4" x14ac:dyDescent="0.25">
      <c r="C190">
        <v>189</v>
      </c>
      <c r="D190" t="s">
        <v>5772</v>
      </c>
    </row>
    <row r="191" spans="3:4" x14ac:dyDescent="0.25">
      <c r="C191">
        <v>190</v>
      </c>
      <c r="D191" s="1" t="s">
        <v>2381</v>
      </c>
    </row>
    <row r="192" spans="3:4" x14ac:dyDescent="0.25">
      <c r="C192">
        <v>191</v>
      </c>
      <c r="D192" t="s">
        <v>2997</v>
      </c>
    </row>
    <row r="193" spans="3:4" x14ac:dyDescent="0.25">
      <c r="C193">
        <v>192</v>
      </c>
      <c r="D193" t="s">
        <v>6413</v>
      </c>
    </row>
    <row r="194" spans="3:4" x14ac:dyDescent="0.25">
      <c r="C194">
        <v>193</v>
      </c>
      <c r="D194" t="s">
        <v>5618</v>
      </c>
    </row>
    <row r="195" spans="3:4" x14ac:dyDescent="0.25">
      <c r="C195">
        <v>194</v>
      </c>
      <c r="D195" t="s">
        <v>5934</v>
      </c>
    </row>
    <row r="196" spans="3:4" x14ac:dyDescent="0.25">
      <c r="C196">
        <v>195</v>
      </c>
      <c r="D196" t="s">
        <v>5629</v>
      </c>
    </row>
    <row r="197" spans="3:4" x14ac:dyDescent="0.25">
      <c r="C197">
        <v>196</v>
      </c>
      <c r="D197" t="s">
        <v>5737</v>
      </c>
    </row>
    <row r="198" spans="3:4" x14ac:dyDescent="0.25">
      <c r="C198">
        <v>197</v>
      </c>
      <c r="D198" t="s">
        <v>3554</v>
      </c>
    </row>
    <row r="199" spans="3:4" x14ac:dyDescent="0.25">
      <c r="C199">
        <v>198</v>
      </c>
      <c r="D199" s="1" t="s">
        <v>2308</v>
      </c>
    </row>
    <row r="200" spans="3:4" x14ac:dyDescent="0.25">
      <c r="C200">
        <v>199</v>
      </c>
      <c r="D200" t="s">
        <v>3729</v>
      </c>
    </row>
    <row r="201" spans="3:4" x14ac:dyDescent="0.25">
      <c r="C201">
        <v>200</v>
      </c>
      <c r="D201" t="s">
        <v>3254</v>
      </c>
    </row>
    <row r="202" spans="3:4" x14ac:dyDescent="0.25">
      <c r="C202">
        <v>201</v>
      </c>
      <c r="D202" t="s">
        <v>5118</v>
      </c>
    </row>
    <row r="203" spans="3:4" x14ac:dyDescent="0.25">
      <c r="C203">
        <v>202</v>
      </c>
      <c r="D203" t="s">
        <v>5328</v>
      </c>
    </row>
    <row r="204" spans="3:4" x14ac:dyDescent="0.25">
      <c r="C204">
        <v>203</v>
      </c>
      <c r="D204" t="s">
        <v>5674</v>
      </c>
    </row>
    <row r="205" spans="3:4" x14ac:dyDescent="0.25">
      <c r="C205">
        <v>204</v>
      </c>
      <c r="D205" s="1" t="s">
        <v>1190</v>
      </c>
    </row>
    <row r="206" spans="3:4" x14ac:dyDescent="0.25">
      <c r="C206">
        <v>205</v>
      </c>
      <c r="D206" t="s">
        <v>6169</v>
      </c>
    </row>
    <row r="207" spans="3:4" x14ac:dyDescent="0.25">
      <c r="C207">
        <v>206</v>
      </c>
      <c r="D207" t="s">
        <v>6148</v>
      </c>
    </row>
    <row r="208" spans="3:4" x14ac:dyDescent="0.25">
      <c r="C208">
        <v>207</v>
      </c>
      <c r="D208" s="1" t="s">
        <v>1727</v>
      </c>
    </row>
    <row r="209" spans="3:4" x14ac:dyDescent="0.25">
      <c r="C209">
        <v>208</v>
      </c>
      <c r="D209" t="s">
        <v>6193</v>
      </c>
    </row>
    <row r="210" spans="3:4" x14ac:dyDescent="0.25">
      <c r="C210">
        <v>209</v>
      </c>
      <c r="D210" s="1" t="s">
        <v>1011</v>
      </c>
    </row>
    <row r="211" spans="3:4" x14ac:dyDescent="0.25">
      <c r="C211">
        <v>210</v>
      </c>
      <c r="D211" s="1" t="s">
        <v>1109</v>
      </c>
    </row>
    <row r="212" spans="3:4" x14ac:dyDescent="0.25">
      <c r="C212">
        <v>211</v>
      </c>
      <c r="D212" t="s">
        <v>5805</v>
      </c>
    </row>
    <row r="213" spans="3:4" x14ac:dyDescent="0.25">
      <c r="C213">
        <v>212</v>
      </c>
      <c r="D213" t="s">
        <v>2832</v>
      </c>
    </row>
    <row r="214" spans="3:4" x14ac:dyDescent="0.25">
      <c r="C214">
        <v>213</v>
      </c>
      <c r="D214" t="s">
        <v>4227</v>
      </c>
    </row>
    <row r="215" spans="3:4" x14ac:dyDescent="0.25">
      <c r="C215">
        <v>214</v>
      </c>
      <c r="D215" t="s">
        <v>4262</v>
      </c>
    </row>
    <row r="216" spans="3:4" x14ac:dyDescent="0.25">
      <c r="C216">
        <v>215</v>
      </c>
      <c r="D216" t="s">
        <v>4860</v>
      </c>
    </row>
    <row r="217" spans="3:4" x14ac:dyDescent="0.25">
      <c r="C217">
        <v>216</v>
      </c>
      <c r="D217" t="s">
        <v>4120</v>
      </c>
    </row>
    <row r="218" spans="3:4" x14ac:dyDescent="0.25">
      <c r="C218">
        <v>217</v>
      </c>
      <c r="D218" t="s">
        <v>4084</v>
      </c>
    </row>
    <row r="219" spans="3:4" x14ac:dyDescent="0.25">
      <c r="C219">
        <v>218</v>
      </c>
      <c r="D219" t="s">
        <v>3105</v>
      </c>
    </row>
    <row r="220" spans="3:4" x14ac:dyDescent="0.25">
      <c r="C220">
        <v>219</v>
      </c>
      <c r="D220" t="s">
        <v>3313</v>
      </c>
    </row>
    <row r="221" spans="3:4" x14ac:dyDescent="0.25">
      <c r="C221">
        <v>220</v>
      </c>
      <c r="D221" s="1" t="s">
        <v>1037</v>
      </c>
    </row>
    <row r="222" spans="3:4" x14ac:dyDescent="0.25">
      <c r="C222">
        <v>221</v>
      </c>
      <c r="D222" t="s">
        <v>6034</v>
      </c>
    </row>
    <row r="223" spans="3:4" x14ac:dyDescent="0.25">
      <c r="C223">
        <v>222</v>
      </c>
      <c r="D223" s="1" t="s">
        <v>1459</v>
      </c>
    </row>
    <row r="224" spans="3:4" x14ac:dyDescent="0.25">
      <c r="C224">
        <v>223</v>
      </c>
      <c r="D224" s="1" t="s">
        <v>76</v>
      </c>
    </row>
    <row r="225" spans="3:4" x14ac:dyDescent="0.25">
      <c r="C225">
        <v>224</v>
      </c>
      <c r="D225" s="1" t="s">
        <v>1652</v>
      </c>
    </row>
    <row r="226" spans="3:4" x14ac:dyDescent="0.25">
      <c r="C226">
        <v>225</v>
      </c>
      <c r="D226" t="s">
        <v>2984</v>
      </c>
    </row>
    <row r="227" spans="3:4" x14ac:dyDescent="0.25">
      <c r="C227">
        <v>226</v>
      </c>
      <c r="D227" s="1" t="s">
        <v>1981</v>
      </c>
    </row>
    <row r="228" spans="3:4" x14ac:dyDescent="0.25">
      <c r="C228">
        <v>227</v>
      </c>
      <c r="D228" s="1" t="s">
        <v>604</v>
      </c>
    </row>
    <row r="229" spans="3:4" x14ac:dyDescent="0.25">
      <c r="C229">
        <v>228</v>
      </c>
      <c r="D229" t="s">
        <v>6078</v>
      </c>
    </row>
    <row r="230" spans="3:4" x14ac:dyDescent="0.25">
      <c r="C230">
        <v>229</v>
      </c>
      <c r="D230" t="s">
        <v>4239</v>
      </c>
    </row>
    <row r="231" spans="3:4" x14ac:dyDescent="0.25">
      <c r="C231">
        <v>230</v>
      </c>
      <c r="D231" t="s">
        <v>4432</v>
      </c>
    </row>
    <row r="232" spans="3:4" x14ac:dyDescent="0.25">
      <c r="C232">
        <v>231</v>
      </c>
      <c r="D232" t="s">
        <v>4444</v>
      </c>
    </row>
    <row r="233" spans="3:4" x14ac:dyDescent="0.25">
      <c r="C233">
        <v>232</v>
      </c>
      <c r="D233" s="1" t="s">
        <v>1942</v>
      </c>
    </row>
    <row r="234" spans="3:4" x14ac:dyDescent="0.25">
      <c r="C234">
        <v>233</v>
      </c>
      <c r="D234" t="s">
        <v>3777</v>
      </c>
    </row>
    <row r="235" spans="3:4" x14ac:dyDescent="0.25">
      <c r="C235">
        <v>234</v>
      </c>
      <c r="D235" s="1" t="s">
        <v>1763</v>
      </c>
    </row>
    <row r="236" spans="3:4" x14ac:dyDescent="0.25">
      <c r="C236">
        <v>235</v>
      </c>
      <c r="D236" t="s">
        <v>4581</v>
      </c>
    </row>
    <row r="237" spans="3:4" x14ac:dyDescent="0.25">
      <c r="C237">
        <v>236</v>
      </c>
      <c r="D237" t="s">
        <v>4492</v>
      </c>
    </row>
    <row r="238" spans="3:4" x14ac:dyDescent="0.25">
      <c r="C238">
        <v>237</v>
      </c>
      <c r="D238" s="1" t="s">
        <v>2091</v>
      </c>
    </row>
    <row r="239" spans="3:4" x14ac:dyDescent="0.25">
      <c r="C239">
        <v>238</v>
      </c>
      <c r="D239" t="s">
        <v>5663</v>
      </c>
    </row>
    <row r="240" spans="3:4" x14ac:dyDescent="0.25">
      <c r="C240">
        <v>239</v>
      </c>
      <c r="D240" s="1" t="s">
        <v>166</v>
      </c>
    </row>
    <row r="241" spans="3:4" x14ac:dyDescent="0.25">
      <c r="C241">
        <v>240</v>
      </c>
      <c r="D241" t="s">
        <v>3364</v>
      </c>
    </row>
    <row r="242" spans="3:4" x14ac:dyDescent="0.25">
      <c r="C242">
        <v>241</v>
      </c>
      <c r="D242" t="s">
        <v>5750</v>
      </c>
    </row>
    <row r="243" spans="3:4" x14ac:dyDescent="0.25">
      <c r="C243">
        <v>242</v>
      </c>
      <c r="D243" s="1" t="s">
        <v>797</v>
      </c>
    </row>
    <row r="244" spans="3:4" x14ac:dyDescent="0.25">
      <c r="C244">
        <v>243</v>
      </c>
      <c r="D244" t="s">
        <v>5008</v>
      </c>
    </row>
    <row r="245" spans="3:4" x14ac:dyDescent="0.25">
      <c r="C245">
        <v>244</v>
      </c>
      <c r="D245" t="s">
        <v>3810</v>
      </c>
    </row>
    <row r="246" spans="3:4" x14ac:dyDescent="0.25">
      <c r="C246">
        <v>245</v>
      </c>
      <c r="D246" t="s">
        <v>5201</v>
      </c>
    </row>
    <row r="247" spans="3:4" x14ac:dyDescent="0.25">
      <c r="C247">
        <v>246</v>
      </c>
      <c r="D247" t="s">
        <v>6089</v>
      </c>
    </row>
    <row r="248" spans="3:4" x14ac:dyDescent="0.25">
      <c r="C248">
        <v>247</v>
      </c>
      <c r="D248" s="1" t="s">
        <v>181</v>
      </c>
    </row>
    <row r="249" spans="3:4" x14ac:dyDescent="0.25">
      <c r="C249">
        <v>248</v>
      </c>
      <c r="D249" s="1" t="s">
        <v>749</v>
      </c>
    </row>
    <row r="250" spans="3:4" x14ac:dyDescent="0.25">
      <c r="C250">
        <v>249</v>
      </c>
      <c r="D250" t="s">
        <v>3678</v>
      </c>
    </row>
    <row r="251" spans="3:4" x14ac:dyDescent="0.25">
      <c r="C251">
        <v>250</v>
      </c>
      <c r="D251" s="1" t="s">
        <v>220</v>
      </c>
    </row>
    <row r="252" spans="3:4" x14ac:dyDescent="0.25">
      <c r="C252">
        <v>251</v>
      </c>
      <c r="D252" t="s">
        <v>3428</v>
      </c>
    </row>
    <row r="253" spans="3:4" x14ac:dyDescent="0.25">
      <c r="C253">
        <v>252</v>
      </c>
      <c r="D253" t="s">
        <v>2596</v>
      </c>
    </row>
    <row r="254" spans="3:4" x14ac:dyDescent="0.25">
      <c r="C254">
        <v>253</v>
      </c>
      <c r="D254" t="s">
        <v>3765</v>
      </c>
    </row>
    <row r="255" spans="3:4" x14ac:dyDescent="0.25">
      <c r="C255">
        <v>254</v>
      </c>
      <c r="D255" t="s">
        <v>5316</v>
      </c>
    </row>
    <row r="256" spans="3:4" x14ac:dyDescent="0.25">
      <c r="C256">
        <v>255</v>
      </c>
      <c r="D256" t="s">
        <v>6045</v>
      </c>
    </row>
    <row r="257" spans="3:4" x14ac:dyDescent="0.25">
      <c r="C257">
        <v>256</v>
      </c>
      <c r="D257" t="s">
        <v>5761</v>
      </c>
    </row>
    <row r="258" spans="3:4" x14ac:dyDescent="0.25">
      <c r="C258">
        <v>257</v>
      </c>
      <c r="D258" s="1" t="s">
        <v>413</v>
      </c>
    </row>
    <row r="259" spans="3:4" x14ac:dyDescent="0.25">
      <c r="C259">
        <v>258</v>
      </c>
      <c r="D259" t="s">
        <v>6428</v>
      </c>
    </row>
    <row r="260" spans="3:4" x14ac:dyDescent="0.25">
      <c r="C260">
        <v>259</v>
      </c>
      <c r="D260" t="s">
        <v>6433</v>
      </c>
    </row>
    <row r="261" spans="3:4" x14ac:dyDescent="0.25">
      <c r="C261">
        <v>260</v>
      </c>
      <c r="D261" s="1" t="s">
        <v>128</v>
      </c>
    </row>
    <row r="262" spans="3:4" x14ac:dyDescent="0.25">
      <c r="C262">
        <v>261</v>
      </c>
      <c r="D262" s="1" t="s">
        <v>2437</v>
      </c>
    </row>
    <row r="263" spans="3:4" x14ac:dyDescent="0.25">
      <c r="C263">
        <v>262</v>
      </c>
      <c r="D263" t="s">
        <v>4961</v>
      </c>
    </row>
    <row r="264" spans="3:4" x14ac:dyDescent="0.25">
      <c r="C264">
        <v>263</v>
      </c>
      <c r="D264" t="s">
        <v>3716</v>
      </c>
    </row>
    <row r="265" spans="3:4" x14ac:dyDescent="0.25">
      <c r="C265">
        <v>264</v>
      </c>
      <c r="D265" t="s">
        <v>3267</v>
      </c>
    </row>
    <row r="266" spans="3:4" x14ac:dyDescent="0.25">
      <c r="C266">
        <v>265</v>
      </c>
      <c r="D266" t="s">
        <v>3093</v>
      </c>
    </row>
    <row r="267" spans="3:4" x14ac:dyDescent="0.25">
      <c r="C267">
        <v>266</v>
      </c>
      <c r="D267" t="s">
        <v>4811</v>
      </c>
    </row>
    <row r="268" spans="3:4" x14ac:dyDescent="0.25">
      <c r="C268">
        <v>267</v>
      </c>
      <c r="D268" t="s">
        <v>6439</v>
      </c>
    </row>
    <row r="269" spans="3:4" x14ac:dyDescent="0.25">
      <c r="C269">
        <v>268</v>
      </c>
      <c r="D269" t="s">
        <v>5783</v>
      </c>
    </row>
    <row r="270" spans="3:4" x14ac:dyDescent="0.25">
      <c r="C270">
        <v>269</v>
      </c>
      <c r="D270" s="1" t="s">
        <v>342</v>
      </c>
    </row>
    <row r="271" spans="3:4" x14ac:dyDescent="0.25">
      <c r="C271">
        <v>270</v>
      </c>
      <c r="D271" t="s">
        <v>3450</v>
      </c>
    </row>
    <row r="272" spans="3:4" x14ac:dyDescent="0.25">
      <c r="C272">
        <v>271</v>
      </c>
      <c r="D272" t="s">
        <v>4752</v>
      </c>
    </row>
    <row r="273" spans="3:4" x14ac:dyDescent="0.25">
      <c r="C273">
        <v>272</v>
      </c>
      <c r="D273" s="1" t="s">
        <v>1422</v>
      </c>
    </row>
    <row r="274" spans="3:4" x14ac:dyDescent="0.25">
      <c r="C274">
        <v>273</v>
      </c>
      <c r="D274" t="s">
        <v>5106</v>
      </c>
    </row>
    <row r="275" spans="3:4" x14ac:dyDescent="0.25">
      <c r="C275">
        <v>274</v>
      </c>
      <c r="D275" s="1" t="s">
        <v>1153</v>
      </c>
    </row>
    <row r="276" spans="3:4" x14ac:dyDescent="0.25">
      <c r="C276">
        <v>275</v>
      </c>
      <c r="D276" s="1" t="s">
        <v>1091</v>
      </c>
    </row>
    <row r="277" spans="3:4" x14ac:dyDescent="0.25">
      <c r="C277">
        <v>276</v>
      </c>
      <c r="D277" s="1" t="s">
        <v>1610</v>
      </c>
    </row>
    <row r="278" spans="3:4" x14ac:dyDescent="0.25">
      <c r="C278">
        <v>277</v>
      </c>
      <c r="D278" s="1" t="s">
        <v>1969</v>
      </c>
    </row>
    <row r="279" spans="3:4" x14ac:dyDescent="0.25">
      <c r="C279">
        <v>278</v>
      </c>
      <c r="D279" t="s">
        <v>2721</v>
      </c>
    </row>
    <row r="280" spans="3:4" x14ac:dyDescent="0.25">
      <c r="C280">
        <v>279</v>
      </c>
      <c r="D280" t="s">
        <v>6455</v>
      </c>
    </row>
    <row r="281" spans="3:4" x14ac:dyDescent="0.25">
      <c r="C281">
        <v>280</v>
      </c>
      <c r="D281" t="s">
        <v>3217</v>
      </c>
    </row>
    <row r="282" spans="3:4" x14ac:dyDescent="0.25">
      <c r="C282">
        <v>281</v>
      </c>
      <c r="D282" t="s">
        <v>5897</v>
      </c>
    </row>
    <row r="283" spans="3:4" x14ac:dyDescent="0.25">
      <c r="C283">
        <v>282</v>
      </c>
      <c r="D283" t="s">
        <v>6462</v>
      </c>
    </row>
    <row r="284" spans="3:4" x14ac:dyDescent="0.25">
      <c r="C284">
        <v>283</v>
      </c>
      <c r="D284" s="1" t="s">
        <v>365</v>
      </c>
    </row>
    <row r="285" spans="3:4" x14ac:dyDescent="0.25">
      <c r="C285">
        <v>284</v>
      </c>
      <c r="D285" s="1" t="s">
        <v>617</v>
      </c>
    </row>
    <row r="286" spans="3:4" x14ac:dyDescent="0.25">
      <c r="C286">
        <v>285</v>
      </c>
      <c r="D286" t="s">
        <v>3010</v>
      </c>
    </row>
    <row r="287" spans="3:4" x14ac:dyDescent="0.25">
      <c r="C287">
        <v>286</v>
      </c>
      <c r="D287" t="s">
        <v>3566</v>
      </c>
    </row>
    <row r="288" spans="3:4" x14ac:dyDescent="0.25">
      <c r="C288">
        <v>287</v>
      </c>
      <c r="D288" s="1" t="s">
        <v>2132</v>
      </c>
    </row>
    <row r="289" spans="3:4" x14ac:dyDescent="0.25">
      <c r="C289">
        <v>288</v>
      </c>
      <c r="D289" s="1" t="s">
        <v>1445</v>
      </c>
    </row>
    <row r="290" spans="3:4" x14ac:dyDescent="0.25">
      <c r="C290">
        <v>289</v>
      </c>
      <c r="D290" s="1" t="s">
        <v>890</v>
      </c>
    </row>
    <row r="291" spans="3:4" x14ac:dyDescent="0.25">
      <c r="C291">
        <v>290</v>
      </c>
      <c r="D291" s="1" t="s">
        <v>1526</v>
      </c>
    </row>
    <row r="292" spans="3:4" x14ac:dyDescent="0.25">
      <c r="C292">
        <v>291</v>
      </c>
      <c r="D292" s="1" t="s">
        <v>2230</v>
      </c>
    </row>
    <row r="293" spans="3:4" x14ac:dyDescent="0.25">
      <c r="C293">
        <v>292</v>
      </c>
      <c r="D293" t="s">
        <v>3995</v>
      </c>
    </row>
    <row r="294" spans="3:4" x14ac:dyDescent="0.25">
      <c r="C294">
        <v>293</v>
      </c>
      <c r="D294" s="1" t="s">
        <v>1479</v>
      </c>
    </row>
    <row r="295" spans="3:4" x14ac:dyDescent="0.25">
      <c r="C295">
        <v>294</v>
      </c>
      <c r="D295" t="s">
        <v>5214</v>
      </c>
    </row>
    <row r="296" spans="3:4" x14ac:dyDescent="0.25">
      <c r="C296">
        <v>295</v>
      </c>
      <c r="D296" s="1" t="s">
        <v>1249</v>
      </c>
    </row>
    <row r="297" spans="3:4" x14ac:dyDescent="0.25">
      <c r="C297">
        <v>296</v>
      </c>
      <c r="D297" t="s">
        <v>3280</v>
      </c>
    </row>
    <row r="298" spans="3:4" x14ac:dyDescent="0.25">
      <c r="C298">
        <v>297</v>
      </c>
      <c r="D298" t="s">
        <v>3377</v>
      </c>
    </row>
    <row r="299" spans="3:4" x14ac:dyDescent="0.25">
      <c r="C299">
        <v>298</v>
      </c>
      <c r="D299" t="s">
        <v>2518</v>
      </c>
    </row>
    <row r="300" spans="3:4" x14ac:dyDescent="0.25">
      <c r="C300">
        <v>299</v>
      </c>
      <c r="D300" t="s">
        <v>6471</v>
      </c>
    </row>
    <row r="301" spans="3:4" x14ac:dyDescent="0.25">
      <c r="C301">
        <v>300</v>
      </c>
      <c r="D301" t="s">
        <v>6477</v>
      </c>
    </row>
    <row r="302" spans="3:4" x14ac:dyDescent="0.25">
      <c r="C302">
        <v>301</v>
      </c>
      <c r="D302" t="s">
        <v>2531</v>
      </c>
    </row>
    <row r="303" spans="3:4" x14ac:dyDescent="0.25">
      <c r="C303">
        <v>302</v>
      </c>
      <c r="D303" t="s">
        <v>6483</v>
      </c>
    </row>
    <row r="304" spans="3:4" x14ac:dyDescent="0.25">
      <c r="C304">
        <v>303</v>
      </c>
      <c r="D304" t="s">
        <v>3302</v>
      </c>
    </row>
    <row r="305" spans="3:4" x14ac:dyDescent="0.25">
      <c r="C305">
        <v>304</v>
      </c>
      <c r="D305" t="s">
        <v>4949</v>
      </c>
    </row>
    <row r="306" spans="3:4" x14ac:dyDescent="0.25">
      <c r="C306">
        <v>305</v>
      </c>
      <c r="D306" t="s">
        <v>2583</v>
      </c>
    </row>
    <row r="307" spans="3:4" x14ac:dyDescent="0.25">
      <c r="C307">
        <v>306</v>
      </c>
      <c r="D307" t="s">
        <v>3741</v>
      </c>
    </row>
    <row r="308" spans="3:4" x14ac:dyDescent="0.25">
      <c r="C308">
        <v>307</v>
      </c>
      <c r="D308" t="s">
        <v>2558</v>
      </c>
    </row>
    <row r="309" spans="3:4" x14ac:dyDescent="0.25">
      <c r="C309">
        <v>308</v>
      </c>
      <c r="D309" s="1" t="s">
        <v>785</v>
      </c>
    </row>
    <row r="310" spans="3:4" x14ac:dyDescent="0.25">
      <c r="C310">
        <v>309</v>
      </c>
      <c r="D310" t="s">
        <v>4191</v>
      </c>
    </row>
    <row r="311" spans="3:4" x14ac:dyDescent="0.25">
      <c r="C311">
        <v>310</v>
      </c>
      <c r="D311" t="s">
        <v>4285</v>
      </c>
    </row>
    <row r="312" spans="3:4" x14ac:dyDescent="0.25">
      <c r="C312">
        <v>311</v>
      </c>
      <c r="D312" s="1" t="s">
        <v>1348</v>
      </c>
    </row>
    <row r="313" spans="3:4" x14ac:dyDescent="0.25">
      <c r="C313">
        <v>312</v>
      </c>
      <c r="D313" t="s">
        <v>3578</v>
      </c>
    </row>
    <row r="314" spans="3:4" x14ac:dyDescent="0.25">
      <c r="C314">
        <v>313</v>
      </c>
      <c r="D314" t="s">
        <v>6159</v>
      </c>
    </row>
    <row r="315" spans="3:4" x14ac:dyDescent="0.25">
      <c r="C315">
        <v>314</v>
      </c>
      <c r="D315" t="s">
        <v>5946</v>
      </c>
    </row>
    <row r="316" spans="3:4" x14ac:dyDescent="0.25">
      <c r="C316">
        <v>315</v>
      </c>
      <c r="D316" t="s">
        <v>5794</v>
      </c>
    </row>
    <row r="317" spans="3:4" x14ac:dyDescent="0.25">
      <c r="C317">
        <v>316</v>
      </c>
      <c r="D317" t="s">
        <v>4997</v>
      </c>
    </row>
    <row r="318" spans="3:4" x14ac:dyDescent="0.25">
      <c r="C318">
        <v>317</v>
      </c>
      <c r="D318" t="s">
        <v>4480</v>
      </c>
    </row>
    <row r="319" spans="3:4" x14ac:dyDescent="0.25">
      <c r="C319">
        <v>318</v>
      </c>
      <c r="D319" t="s">
        <v>4180</v>
      </c>
    </row>
    <row r="320" spans="3:4" x14ac:dyDescent="0.25">
      <c r="C320">
        <v>319</v>
      </c>
      <c r="D320" t="s">
        <v>3903</v>
      </c>
    </row>
    <row r="321" spans="3:4" x14ac:dyDescent="0.25">
      <c r="C321">
        <v>320</v>
      </c>
      <c r="D321" s="1" t="s">
        <v>872</v>
      </c>
    </row>
    <row r="322" spans="3:4" x14ac:dyDescent="0.25">
      <c r="C322">
        <v>321</v>
      </c>
      <c r="D322" t="s">
        <v>2948</v>
      </c>
    </row>
    <row r="323" spans="3:4" x14ac:dyDescent="0.25">
      <c r="C323">
        <v>322</v>
      </c>
      <c r="D323" t="s">
        <v>2855</v>
      </c>
    </row>
    <row r="324" spans="3:4" x14ac:dyDescent="0.25">
      <c r="C324">
        <v>323</v>
      </c>
      <c r="D324" t="s">
        <v>5651</v>
      </c>
    </row>
    <row r="325" spans="3:4" x14ac:dyDescent="0.25">
      <c r="C325">
        <v>324</v>
      </c>
      <c r="D325" t="s">
        <v>3924</v>
      </c>
    </row>
    <row r="326" spans="3:4" x14ac:dyDescent="0.25">
      <c r="C326">
        <v>325</v>
      </c>
      <c r="D326" t="s">
        <v>5851</v>
      </c>
    </row>
    <row r="327" spans="3:4" x14ac:dyDescent="0.25">
      <c r="C327">
        <v>326</v>
      </c>
      <c r="D327" t="s">
        <v>5303</v>
      </c>
    </row>
    <row r="328" spans="3:4" x14ac:dyDescent="0.25">
      <c r="C328">
        <v>327</v>
      </c>
      <c r="D328" t="s">
        <v>4627</v>
      </c>
    </row>
    <row r="329" spans="3:4" x14ac:dyDescent="0.25">
      <c r="C329">
        <v>328</v>
      </c>
      <c r="D329" t="s">
        <v>5130</v>
      </c>
    </row>
    <row r="330" spans="3:4" x14ac:dyDescent="0.25">
      <c r="C330">
        <v>329</v>
      </c>
      <c r="D330" t="s">
        <v>5353</v>
      </c>
    </row>
    <row r="331" spans="3:4" x14ac:dyDescent="0.25">
      <c r="C331">
        <v>330</v>
      </c>
      <c r="D331" s="1" t="s">
        <v>1595</v>
      </c>
    </row>
    <row r="332" spans="3:4" x14ac:dyDescent="0.25">
      <c r="C332">
        <v>331</v>
      </c>
      <c r="D332" t="s">
        <v>5585</v>
      </c>
    </row>
    <row r="333" spans="3:4" x14ac:dyDescent="0.25">
      <c r="C333">
        <v>332</v>
      </c>
      <c r="D333" t="s">
        <v>2659</v>
      </c>
    </row>
    <row r="334" spans="3:4" x14ac:dyDescent="0.25">
      <c r="C334">
        <v>333</v>
      </c>
      <c r="D334" t="s">
        <v>5607</v>
      </c>
    </row>
    <row r="335" spans="3:4" x14ac:dyDescent="0.25">
      <c r="C335">
        <v>334</v>
      </c>
      <c r="D335" t="s">
        <v>5376</v>
      </c>
    </row>
    <row r="336" spans="3:4" x14ac:dyDescent="0.25">
      <c r="C336">
        <v>335</v>
      </c>
      <c r="D336" t="s">
        <v>5554</v>
      </c>
    </row>
    <row r="337" spans="3:4" x14ac:dyDescent="0.25">
      <c r="C337">
        <v>336</v>
      </c>
      <c r="D337" t="s">
        <v>5874</v>
      </c>
    </row>
    <row r="338" spans="3:4" x14ac:dyDescent="0.25">
      <c r="C338">
        <v>337</v>
      </c>
      <c r="D338" t="s">
        <v>4107</v>
      </c>
    </row>
    <row r="339" spans="3:4" x14ac:dyDescent="0.25">
      <c r="C339">
        <v>338</v>
      </c>
      <c r="D339" t="s">
        <v>4823</v>
      </c>
    </row>
    <row r="340" spans="3:4" x14ac:dyDescent="0.25">
      <c r="C340">
        <v>339</v>
      </c>
      <c r="D340" t="s">
        <v>5640</v>
      </c>
    </row>
    <row r="341" spans="3:4" x14ac:dyDescent="0.25">
      <c r="C341">
        <v>340</v>
      </c>
      <c r="D341" s="1" t="s">
        <v>1746</v>
      </c>
    </row>
    <row r="342" spans="3:4" x14ac:dyDescent="0.25">
      <c r="C342">
        <v>341</v>
      </c>
      <c r="D342" t="s">
        <v>4883</v>
      </c>
    </row>
    <row r="343" spans="3:4" x14ac:dyDescent="0.25">
      <c r="C343">
        <v>342</v>
      </c>
      <c r="D343" t="s">
        <v>4974</v>
      </c>
    </row>
    <row r="344" spans="3:4" x14ac:dyDescent="0.25">
      <c r="C344">
        <v>343</v>
      </c>
      <c r="D344" s="1" t="s">
        <v>1629</v>
      </c>
    </row>
    <row r="345" spans="3:4" x14ac:dyDescent="0.25">
      <c r="C345">
        <v>344</v>
      </c>
      <c r="D345" s="1" t="s">
        <v>1072</v>
      </c>
    </row>
    <row r="346" spans="3:4" x14ac:dyDescent="0.25">
      <c r="C346">
        <v>345</v>
      </c>
      <c r="D346" t="s">
        <v>5489</v>
      </c>
    </row>
    <row r="347" spans="3:4" x14ac:dyDescent="0.25">
      <c r="C347">
        <v>346</v>
      </c>
      <c r="D347" s="1" t="s">
        <v>993</v>
      </c>
    </row>
    <row r="348" spans="3:4" x14ac:dyDescent="0.25">
      <c r="C348">
        <v>347</v>
      </c>
      <c r="D348" t="s">
        <v>6112</v>
      </c>
    </row>
    <row r="349" spans="3:4" x14ac:dyDescent="0.25">
      <c r="C349">
        <v>348</v>
      </c>
      <c r="D349" t="s">
        <v>3914</v>
      </c>
    </row>
    <row r="350" spans="3:4" x14ac:dyDescent="0.25">
      <c r="C350">
        <v>349</v>
      </c>
      <c r="D350" s="1" t="s">
        <v>2022</v>
      </c>
    </row>
    <row r="351" spans="3:4" x14ac:dyDescent="0.25">
      <c r="C351">
        <v>350</v>
      </c>
      <c r="D351" t="s">
        <v>5512</v>
      </c>
    </row>
    <row r="352" spans="3:4" x14ac:dyDescent="0.25">
      <c r="C352">
        <v>351</v>
      </c>
      <c r="D352" s="1" t="s">
        <v>2175</v>
      </c>
    </row>
    <row r="353" spans="3:4" x14ac:dyDescent="0.25">
      <c r="C353">
        <v>352</v>
      </c>
      <c r="D353" t="s">
        <v>5533</v>
      </c>
    </row>
    <row r="354" spans="3:4" x14ac:dyDescent="0.25">
      <c r="C354">
        <v>353</v>
      </c>
      <c r="D354" t="s">
        <v>6492</v>
      </c>
    </row>
    <row r="355" spans="3:4" x14ac:dyDescent="0.25">
      <c r="C355">
        <v>354</v>
      </c>
      <c r="D355" t="s">
        <v>3960</v>
      </c>
    </row>
    <row r="356" spans="3:4" x14ac:dyDescent="0.25">
      <c r="C356">
        <v>355</v>
      </c>
      <c r="D356" t="s">
        <v>4467</v>
      </c>
    </row>
    <row r="357" spans="3:4" x14ac:dyDescent="0.25">
      <c r="C357">
        <v>356</v>
      </c>
      <c r="D357" t="s">
        <v>2571</v>
      </c>
    </row>
    <row r="358" spans="3:4" x14ac:dyDescent="0.25">
      <c r="C358">
        <v>357</v>
      </c>
      <c r="D358" s="1" t="s">
        <v>2069</v>
      </c>
    </row>
    <row r="359" spans="3:4" x14ac:dyDescent="0.25">
      <c r="C359">
        <v>358</v>
      </c>
      <c r="D359" s="1" t="s">
        <v>2330</v>
      </c>
    </row>
    <row r="360" spans="3:4" x14ac:dyDescent="0.25">
      <c r="C360">
        <v>359</v>
      </c>
      <c r="D360" s="1" t="s">
        <v>764</v>
      </c>
    </row>
    <row r="361" spans="3:4" x14ac:dyDescent="0.25">
      <c r="C361">
        <v>360</v>
      </c>
      <c r="D361" t="s">
        <v>3486</v>
      </c>
    </row>
    <row r="362" spans="3:4" x14ac:dyDescent="0.25">
      <c r="C362">
        <v>361</v>
      </c>
      <c r="D362" t="s">
        <v>2890</v>
      </c>
    </row>
    <row r="363" spans="3:4" x14ac:dyDescent="0.25">
      <c r="C363">
        <v>362</v>
      </c>
      <c r="D363" t="s">
        <v>4539</v>
      </c>
    </row>
    <row r="364" spans="3:4" x14ac:dyDescent="0.25">
      <c r="C364">
        <v>363</v>
      </c>
      <c r="D364" t="s">
        <v>4273</v>
      </c>
    </row>
    <row r="365" spans="3:4" x14ac:dyDescent="0.25">
      <c r="C365">
        <v>364</v>
      </c>
      <c r="D365" t="s">
        <v>5466</v>
      </c>
    </row>
    <row r="366" spans="3:4" x14ac:dyDescent="0.25">
      <c r="C366">
        <v>365</v>
      </c>
      <c r="D366" t="s">
        <v>5419</v>
      </c>
    </row>
    <row r="367" spans="3:4" x14ac:dyDescent="0.25">
      <c r="C367">
        <v>366</v>
      </c>
      <c r="D367" t="s">
        <v>5188</v>
      </c>
    </row>
    <row r="368" spans="3:4" x14ac:dyDescent="0.25">
      <c r="C368">
        <v>367</v>
      </c>
      <c r="D368" t="s">
        <v>6236</v>
      </c>
    </row>
    <row r="369" spans="3:4" x14ac:dyDescent="0.25">
      <c r="C369">
        <v>368</v>
      </c>
      <c r="D369" t="s">
        <v>4132</v>
      </c>
    </row>
    <row r="370" spans="3:4" x14ac:dyDescent="0.25">
      <c r="C370">
        <v>369</v>
      </c>
      <c r="D370" t="s">
        <v>6136</v>
      </c>
    </row>
    <row r="371" spans="3:4" x14ac:dyDescent="0.25">
      <c r="C371">
        <v>370</v>
      </c>
      <c r="D371" t="s">
        <v>4096</v>
      </c>
    </row>
    <row r="372" spans="3:4" x14ac:dyDescent="0.25">
      <c r="C372">
        <v>371</v>
      </c>
      <c r="D372" t="s">
        <v>3834</v>
      </c>
    </row>
    <row r="373" spans="3:4" x14ac:dyDescent="0.25">
      <c r="C373">
        <v>372</v>
      </c>
      <c r="D373" t="s">
        <v>6182</v>
      </c>
    </row>
    <row r="374" spans="3:4" x14ac:dyDescent="0.25">
      <c r="C374">
        <v>373</v>
      </c>
      <c r="D374" t="s">
        <v>3352</v>
      </c>
    </row>
    <row r="375" spans="3:4" x14ac:dyDescent="0.25">
      <c r="C375">
        <v>374</v>
      </c>
      <c r="D375" t="s">
        <v>6024</v>
      </c>
    </row>
    <row r="376" spans="3:4" x14ac:dyDescent="0.25">
      <c r="C376">
        <v>375</v>
      </c>
      <c r="D376" s="1" t="s">
        <v>276</v>
      </c>
    </row>
    <row r="377" spans="3:4" x14ac:dyDescent="0.25">
      <c r="C377">
        <v>376</v>
      </c>
      <c r="D377" s="1" t="s">
        <v>1997</v>
      </c>
    </row>
    <row r="378" spans="3:4" x14ac:dyDescent="0.25">
      <c r="C378">
        <v>377</v>
      </c>
      <c r="D378" t="s">
        <v>5166</v>
      </c>
    </row>
    <row r="379" spans="3:4" x14ac:dyDescent="0.25">
      <c r="C379">
        <v>378</v>
      </c>
      <c r="D379" s="1" t="s">
        <v>812</v>
      </c>
    </row>
    <row r="380" spans="3:4" x14ac:dyDescent="0.25">
      <c r="C380">
        <v>379</v>
      </c>
      <c r="D380" t="s">
        <v>4297</v>
      </c>
    </row>
    <row r="381" spans="3:4" x14ac:dyDescent="0.25">
      <c r="C381">
        <v>380</v>
      </c>
      <c r="D381" s="1" t="s">
        <v>390</v>
      </c>
    </row>
    <row r="382" spans="3:4" x14ac:dyDescent="0.25">
      <c r="C382">
        <v>381</v>
      </c>
      <c r="D382" t="s">
        <v>3175</v>
      </c>
    </row>
    <row r="383" spans="3:4" x14ac:dyDescent="0.25">
      <c r="C383">
        <v>382</v>
      </c>
      <c r="D383" s="1" t="s">
        <v>197</v>
      </c>
    </row>
    <row r="384" spans="3:4" x14ac:dyDescent="0.25">
      <c r="C384">
        <v>383</v>
      </c>
      <c r="D384" t="s">
        <v>3163</v>
      </c>
    </row>
    <row r="385" spans="3:4" x14ac:dyDescent="0.25">
      <c r="C385">
        <v>384</v>
      </c>
      <c r="D385" t="s">
        <v>4342</v>
      </c>
    </row>
    <row r="386" spans="3:4" x14ac:dyDescent="0.25">
      <c r="C386">
        <v>385</v>
      </c>
      <c r="D386" t="s">
        <v>4008</v>
      </c>
    </row>
    <row r="387" spans="3:4" x14ac:dyDescent="0.25">
      <c r="C387">
        <v>386</v>
      </c>
      <c r="D387" t="s">
        <v>4527</v>
      </c>
    </row>
    <row r="388" spans="3:4" x14ac:dyDescent="0.25">
      <c r="C388">
        <v>387</v>
      </c>
      <c r="D388" s="1" t="s">
        <v>1232</v>
      </c>
    </row>
    <row r="389" spans="3:4" x14ac:dyDescent="0.25">
      <c r="C389">
        <v>388</v>
      </c>
      <c r="D389" t="s">
        <v>4419</v>
      </c>
    </row>
    <row r="390" spans="3:4" x14ac:dyDescent="0.25">
      <c r="C390">
        <v>389</v>
      </c>
      <c r="D390" t="s">
        <v>6225</v>
      </c>
    </row>
    <row r="391" spans="3:4" x14ac:dyDescent="0.25">
      <c r="C391">
        <v>390</v>
      </c>
      <c r="D391" t="s">
        <v>2544</v>
      </c>
    </row>
    <row r="392" spans="3:4" x14ac:dyDescent="0.25">
      <c r="C392">
        <v>391</v>
      </c>
      <c r="D392" t="s">
        <v>3033</v>
      </c>
    </row>
    <row r="393" spans="3:4" x14ac:dyDescent="0.25">
      <c r="C393">
        <v>392</v>
      </c>
      <c r="D393" t="s">
        <v>2672</v>
      </c>
    </row>
    <row r="394" spans="3:4" x14ac:dyDescent="0.25">
      <c r="C394">
        <v>393</v>
      </c>
      <c r="D394" s="1" t="s">
        <v>1802</v>
      </c>
    </row>
    <row r="395" spans="3:4" x14ac:dyDescent="0.25">
      <c r="C395">
        <v>394</v>
      </c>
      <c r="D395" t="s">
        <v>4639</v>
      </c>
    </row>
    <row r="396" spans="3:4" x14ac:dyDescent="0.25">
      <c r="C396">
        <v>395</v>
      </c>
      <c r="D396" s="1" t="s">
        <v>1865</v>
      </c>
    </row>
    <row r="397" spans="3:4" x14ac:dyDescent="0.25">
      <c r="C397">
        <v>396</v>
      </c>
      <c r="D397" t="s">
        <v>5694</v>
      </c>
    </row>
    <row r="398" spans="3:4" x14ac:dyDescent="0.25">
      <c r="C398">
        <v>397</v>
      </c>
      <c r="D398" s="1" t="s">
        <v>2343</v>
      </c>
    </row>
    <row r="399" spans="3:4" x14ac:dyDescent="0.25">
      <c r="C399">
        <v>398</v>
      </c>
      <c r="D399" t="s">
        <v>3603</v>
      </c>
    </row>
    <row r="400" spans="3:4" x14ac:dyDescent="0.25">
      <c r="C400">
        <v>399</v>
      </c>
      <c r="D400" t="s">
        <v>4365</v>
      </c>
    </row>
    <row r="401" spans="3:4" x14ac:dyDescent="0.25">
      <c r="C401">
        <v>400</v>
      </c>
      <c r="D401" s="1" t="s">
        <v>2396</v>
      </c>
    </row>
    <row r="402" spans="3:4" x14ac:dyDescent="0.25">
      <c r="C402">
        <v>401</v>
      </c>
      <c r="D402" t="s">
        <v>5863</v>
      </c>
    </row>
    <row r="403" spans="3:4" x14ac:dyDescent="0.25">
      <c r="C403">
        <v>402</v>
      </c>
      <c r="D403" s="1" t="s">
        <v>1024</v>
      </c>
    </row>
    <row r="404" spans="3:4" x14ac:dyDescent="0.25">
      <c r="C404">
        <v>403</v>
      </c>
      <c r="D404" t="s">
        <v>4872</v>
      </c>
    </row>
    <row r="405" spans="3:4" x14ac:dyDescent="0.25">
      <c r="C405">
        <v>404</v>
      </c>
      <c r="D405" t="s">
        <v>4156</v>
      </c>
    </row>
    <row r="406" spans="3:4" x14ac:dyDescent="0.25">
      <c r="C406">
        <v>405</v>
      </c>
      <c r="D406" t="s">
        <v>3151</v>
      </c>
    </row>
    <row r="407" spans="3:4" x14ac:dyDescent="0.25">
      <c r="C407">
        <v>406</v>
      </c>
      <c r="D407" s="1" t="s">
        <v>106</v>
      </c>
    </row>
    <row r="408" spans="3:4" x14ac:dyDescent="0.25">
      <c r="C408">
        <v>407</v>
      </c>
      <c r="D408" t="s">
        <v>5969</v>
      </c>
    </row>
    <row r="409" spans="3:4" x14ac:dyDescent="0.25">
      <c r="C409">
        <v>408</v>
      </c>
      <c r="D409" s="1" t="s">
        <v>1691</v>
      </c>
    </row>
    <row r="410" spans="3:4" x14ac:dyDescent="0.25">
      <c r="C410">
        <v>409</v>
      </c>
      <c r="D410" t="s">
        <v>2877</v>
      </c>
    </row>
    <row r="411" spans="3:4" x14ac:dyDescent="0.25">
      <c r="C411">
        <v>410</v>
      </c>
      <c r="D411" s="1" t="s">
        <v>2421</v>
      </c>
    </row>
    <row r="412" spans="3:4" x14ac:dyDescent="0.25">
      <c r="C412">
        <v>411</v>
      </c>
      <c r="D412" t="s">
        <v>4835</v>
      </c>
    </row>
    <row r="413" spans="3:4" x14ac:dyDescent="0.25">
      <c r="C413">
        <v>412</v>
      </c>
      <c r="D413" t="s">
        <v>4054</v>
      </c>
    </row>
    <row r="414" spans="3:4" x14ac:dyDescent="0.25">
      <c r="D414" s="1"/>
    </row>
    <row r="422" spans="4:4" x14ac:dyDescent="0.25">
      <c r="D422" s="1"/>
    </row>
    <row r="424" spans="4:4" x14ac:dyDescent="0.25">
      <c r="D424" s="1"/>
    </row>
  </sheetData>
  <sortState xmlns:xlrd2="http://schemas.microsoft.com/office/spreadsheetml/2017/richdata2" ref="C2:D511">
    <sortCondition ref="D2:D511"/>
  </sortState>
  <conditionalFormatting sqref="C512:D1048576 C1:D1 C414:D426 C2:C413">
    <cfRule type="duplicateValues" dxfId="3" priority="4"/>
  </conditionalFormatting>
  <conditionalFormatting sqref="D2:D413">
    <cfRule type="duplicateValues" dxfId="2" priority="2"/>
    <cfRule type="duplicateValues" dxfId="1" priority="3"/>
  </conditionalFormatting>
  <conditionalFormatting sqref="D1:D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238"/>
  <sheetViews>
    <sheetView workbookViewId="0">
      <selection activeCell="D19" sqref="D19"/>
    </sheetView>
  </sheetViews>
  <sheetFormatPr defaultRowHeight="15" x14ac:dyDescent="0.25"/>
  <cols>
    <col min="2" max="2" width="13.28515625" bestFit="1" customWidth="1"/>
    <col min="3" max="3" width="15.42578125" bestFit="1" customWidth="1"/>
    <col min="4" max="4" width="131.7109375" bestFit="1" customWidth="1"/>
  </cols>
  <sheetData>
    <row r="1" spans="1:83" x14ac:dyDescent="0.25">
      <c r="A1" t="s">
        <v>6611</v>
      </c>
      <c r="B1" t="s">
        <v>6612</v>
      </c>
      <c r="C1" t="s">
        <v>46</v>
      </c>
      <c r="D1" t="s">
        <v>6613</v>
      </c>
      <c r="E1" t="s">
        <v>2485</v>
      </c>
      <c r="F1" t="s">
        <v>6614</v>
      </c>
      <c r="G1" t="s">
        <v>42</v>
      </c>
      <c r="H1" t="s">
        <v>40</v>
      </c>
      <c r="I1" t="s">
        <v>56</v>
      </c>
      <c r="J1" t="s">
        <v>6615</v>
      </c>
      <c r="K1" t="s">
        <v>6616</v>
      </c>
      <c r="L1" t="s">
        <v>6617</v>
      </c>
      <c r="M1" t="s">
        <v>6618</v>
      </c>
      <c r="N1" t="s">
        <v>6619</v>
      </c>
      <c r="O1" t="s">
        <v>6620</v>
      </c>
      <c r="P1" t="s">
        <v>48</v>
      </c>
      <c r="Q1" t="s">
        <v>47</v>
      </c>
      <c r="R1" t="s">
        <v>6621</v>
      </c>
      <c r="S1" t="s">
        <v>43</v>
      </c>
      <c r="T1" t="s">
        <v>6622</v>
      </c>
      <c r="U1" t="s">
        <v>6623</v>
      </c>
      <c r="V1" t="s">
        <v>6624</v>
      </c>
      <c r="W1" t="s">
        <v>6625</v>
      </c>
      <c r="X1" t="s">
        <v>6626</v>
      </c>
      <c r="Y1" t="s">
        <v>37</v>
      </c>
      <c r="Z1" t="s">
        <v>6627</v>
      </c>
      <c r="AA1" t="s">
        <v>12</v>
      </c>
      <c r="AB1" t="s">
        <v>6628</v>
      </c>
      <c r="AC1" t="s">
        <v>6629</v>
      </c>
      <c r="AD1" t="s">
        <v>6630</v>
      </c>
      <c r="AE1" t="s">
        <v>6631</v>
      </c>
      <c r="AF1" t="s">
        <v>6632</v>
      </c>
      <c r="AG1" t="s">
        <v>6633</v>
      </c>
      <c r="AH1" t="s">
        <v>6634</v>
      </c>
      <c r="AI1" t="s">
        <v>6635</v>
      </c>
      <c r="AJ1" t="s">
        <v>6636</v>
      </c>
      <c r="AK1" t="s">
        <v>6637</v>
      </c>
      <c r="AL1" t="s">
        <v>6638</v>
      </c>
      <c r="AM1" t="s">
        <v>6639</v>
      </c>
      <c r="AN1" t="s">
        <v>6640</v>
      </c>
      <c r="AO1" t="s">
        <v>6641</v>
      </c>
      <c r="AP1" t="s">
        <v>6642</v>
      </c>
      <c r="AQ1" t="s">
        <v>6643</v>
      </c>
      <c r="AR1" t="s">
        <v>6644</v>
      </c>
      <c r="AS1" t="s">
        <v>6645</v>
      </c>
      <c r="AT1" t="s">
        <v>6646</v>
      </c>
      <c r="AU1" t="s">
        <v>6647</v>
      </c>
      <c r="AV1" t="s">
        <v>6648</v>
      </c>
      <c r="AW1" t="s">
        <v>6649</v>
      </c>
      <c r="AX1" t="s">
        <v>6650</v>
      </c>
      <c r="AY1" t="s">
        <v>6651</v>
      </c>
      <c r="AZ1" t="s">
        <v>6652</v>
      </c>
      <c r="BA1" t="s">
        <v>6653</v>
      </c>
      <c r="BB1" t="s">
        <v>6654</v>
      </c>
      <c r="BC1" t="s">
        <v>6655</v>
      </c>
      <c r="BD1" t="s">
        <v>6656</v>
      </c>
      <c r="BE1" t="s">
        <v>6657</v>
      </c>
      <c r="BF1" t="s">
        <v>6658</v>
      </c>
      <c r="BG1" t="s">
        <v>6659</v>
      </c>
      <c r="BH1" t="s">
        <v>6660</v>
      </c>
      <c r="BI1" t="s">
        <v>6661</v>
      </c>
      <c r="BJ1" t="s">
        <v>6662</v>
      </c>
      <c r="BK1" t="s">
        <v>6663</v>
      </c>
      <c r="BL1" t="s">
        <v>6664</v>
      </c>
      <c r="BM1" t="s">
        <v>6665</v>
      </c>
      <c r="BN1" t="s">
        <v>6666</v>
      </c>
      <c r="BO1" t="s">
        <v>6667</v>
      </c>
      <c r="BP1" t="s">
        <v>6668</v>
      </c>
      <c r="BQ1" t="s">
        <v>6669</v>
      </c>
      <c r="BR1" t="s">
        <v>6670</v>
      </c>
      <c r="BS1" t="s">
        <v>6671</v>
      </c>
      <c r="BT1" t="s">
        <v>6672</v>
      </c>
      <c r="BU1" t="s">
        <v>6673</v>
      </c>
      <c r="BV1" t="s">
        <v>6674</v>
      </c>
      <c r="BW1" t="s">
        <v>6675</v>
      </c>
      <c r="BX1" t="s">
        <v>6676</v>
      </c>
      <c r="BY1" t="s">
        <v>6677</v>
      </c>
      <c r="BZ1" t="s">
        <v>6678</v>
      </c>
      <c r="CA1" t="s">
        <v>6679</v>
      </c>
      <c r="CB1" t="s">
        <v>6680</v>
      </c>
      <c r="CC1" t="s">
        <v>6681</v>
      </c>
      <c r="CD1" t="s">
        <v>6682</v>
      </c>
      <c r="CE1" t="s">
        <v>6683</v>
      </c>
    </row>
    <row r="2" spans="1:83" x14ac:dyDescent="0.25">
      <c r="A2" t="s">
        <v>6684</v>
      </c>
      <c r="B2" t="s">
        <v>6685</v>
      </c>
      <c r="C2">
        <v>2020</v>
      </c>
      <c r="D2" t="s">
        <v>6686</v>
      </c>
      <c r="E2" t="s">
        <v>6576</v>
      </c>
      <c r="F2" t="s">
        <v>3591</v>
      </c>
      <c r="H2" t="s">
        <v>6687</v>
      </c>
      <c r="I2" t="s">
        <v>6577</v>
      </c>
      <c r="J2" t="s">
        <v>6688</v>
      </c>
      <c r="K2" t="s">
        <v>6689</v>
      </c>
      <c r="L2">
        <v>2020</v>
      </c>
      <c r="Q2">
        <v>197</v>
      </c>
      <c r="S2" t="s">
        <v>6690</v>
      </c>
      <c r="AA2" t="s">
        <v>78</v>
      </c>
      <c r="AD2" t="s">
        <v>2513</v>
      </c>
      <c r="AH2" t="s">
        <v>6691</v>
      </c>
      <c r="AJ2" t="s">
        <v>6692</v>
      </c>
    </row>
    <row r="3" spans="1:83" x14ac:dyDescent="0.25">
      <c r="A3" t="s">
        <v>6693</v>
      </c>
      <c r="B3" t="s">
        <v>6685</v>
      </c>
      <c r="C3">
        <v>2020</v>
      </c>
      <c r="D3" t="s">
        <v>6694</v>
      </c>
      <c r="E3" t="s">
        <v>6439</v>
      </c>
      <c r="F3" t="s">
        <v>4055</v>
      </c>
      <c r="H3" t="s">
        <v>6695</v>
      </c>
      <c r="I3" t="s">
        <v>6443</v>
      </c>
      <c r="J3" t="s">
        <v>6696</v>
      </c>
      <c r="K3" t="s">
        <v>6697</v>
      </c>
      <c r="L3">
        <v>2020</v>
      </c>
      <c r="N3" t="s">
        <v>6698</v>
      </c>
      <c r="P3">
        <v>1</v>
      </c>
      <c r="Q3">
        <v>71</v>
      </c>
      <c r="S3" t="s">
        <v>1878</v>
      </c>
      <c r="AA3" t="s">
        <v>78</v>
      </c>
      <c r="AD3" t="s">
        <v>2513</v>
      </c>
      <c r="AH3" t="s">
        <v>6699</v>
      </c>
      <c r="AJ3" t="s">
        <v>6700</v>
      </c>
    </row>
    <row r="4" spans="1:83" x14ac:dyDescent="0.25">
      <c r="A4" t="s">
        <v>6701</v>
      </c>
      <c r="B4" t="s">
        <v>6685</v>
      </c>
      <c r="C4">
        <v>2020</v>
      </c>
      <c r="D4" t="s">
        <v>6702</v>
      </c>
      <c r="E4" t="s">
        <v>6564</v>
      </c>
      <c r="F4" t="s">
        <v>3668</v>
      </c>
      <c r="H4" t="s">
        <v>844</v>
      </c>
      <c r="I4" t="s">
        <v>6565</v>
      </c>
      <c r="J4" t="s">
        <v>6703</v>
      </c>
      <c r="K4" t="s">
        <v>6704</v>
      </c>
      <c r="L4" s="4">
        <v>44136</v>
      </c>
      <c r="M4" s="3">
        <v>45212.722592592596</v>
      </c>
      <c r="N4">
        <v>103681</v>
      </c>
      <c r="Q4">
        <v>155</v>
      </c>
      <c r="S4" t="s">
        <v>3668</v>
      </c>
      <c r="AF4" t="s">
        <v>6705</v>
      </c>
      <c r="AJ4" t="s">
        <v>6706</v>
      </c>
      <c r="AK4" t="s">
        <v>6707</v>
      </c>
    </row>
    <row r="5" spans="1:83" x14ac:dyDescent="0.25">
      <c r="A5" t="s">
        <v>6708</v>
      </c>
      <c r="B5" t="s">
        <v>6685</v>
      </c>
      <c r="C5">
        <v>2020</v>
      </c>
      <c r="D5" t="s">
        <v>6709</v>
      </c>
      <c r="E5" t="s">
        <v>6572</v>
      </c>
      <c r="F5" t="s">
        <v>4884</v>
      </c>
      <c r="H5" t="s">
        <v>6710</v>
      </c>
      <c r="I5" t="s">
        <v>6573</v>
      </c>
      <c r="J5" t="s">
        <v>6711</v>
      </c>
      <c r="K5" t="s">
        <v>6712</v>
      </c>
      <c r="L5">
        <v>2020</v>
      </c>
      <c r="N5" s="2">
        <v>45254</v>
      </c>
      <c r="P5">
        <v>1</v>
      </c>
      <c r="Q5">
        <v>56</v>
      </c>
      <c r="S5" t="s">
        <v>6713</v>
      </c>
      <c r="AA5" t="s">
        <v>78</v>
      </c>
      <c r="AD5" t="s">
        <v>2513</v>
      </c>
      <c r="AH5" t="s">
        <v>6714</v>
      </c>
      <c r="AJ5" t="s">
        <v>6715</v>
      </c>
    </row>
    <row r="6" spans="1:83" x14ac:dyDescent="0.25">
      <c r="A6" t="s">
        <v>6716</v>
      </c>
      <c r="B6" t="s">
        <v>6685</v>
      </c>
      <c r="C6">
        <v>2020</v>
      </c>
      <c r="D6" t="s">
        <v>6717</v>
      </c>
      <c r="E6" t="s">
        <v>6282</v>
      </c>
      <c r="F6" t="s">
        <v>4420</v>
      </c>
      <c r="H6" t="s">
        <v>6718</v>
      </c>
      <c r="I6" t="s">
        <v>6283</v>
      </c>
      <c r="J6" t="s">
        <v>6719</v>
      </c>
      <c r="K6" t="s">
        <v>6720</v>
      </c>
      <c r="L6">
        <v>2020</v>
      </c>
      <c r="Q6">
        <v>184</v>
      </c>
      <c r="S6" t="s">
        <v>6721</v>
      </c>
      <c r="AA6" t="s">
        <v>78</v>
      </c>
      <c r="AD6" t="s">
        <v>2513</v>
      </c>
      <c r="AH6" t="s">
        <v>6722</v>
      </c>
      <c r="AJ6" t="s">
        <v>6723</v>
      </c>
    </row>
    <row r="7" spans="1:83" x14ac:dyDescent="0.25">
      <c r="A7" t="s">
        <v>6724</v>
      </c>
      <c r="B7" t="s">
        <v>6685</v>
      </c>
      <c r="C7">
        <v>2020</v>
      </c>
      <c r="D7" t="s">
        <v>6725</v>
      </c>
      <c r="E7" t="s">
        <v>3340</v>
      </c>
      <c r="F7" t="s">
        <v>2755</v>
      </c>
      <c r="H7" t="s">
        <v>6726</v>
      </c>
      <c r="I7" t="s">
        <v>3341</v>
      </c>
      <c r="J7" t="s">
        <v>3342</v>
      </c>
      <c r="K7" t="s">
        <v>3345</v>
      </c>
      <c r="L7">
        <v>2020</v>
      </c>
      <c r="Q7">
        <v>743</v>
      </c>
      <c r="S7" t="s">
        <v>356</v>
      </c>
      <c r="AA7" t="s">
        <v>78</v>
      </c>
      <c r="AD7" t="s">
        <v>2513</v>
      </c>
      <c r="AH7" t="s">
        <v>6691</v>
      </c>
      <c r="AJ7" t="s">
        <v>6727</v>
      </c>
      <c r="AK7" t="s">
        <v>6728</v>
      </c>
    </row>
    <row r="8" spans="1:83" x14ac:dyDescent="0.25">
      <c r="A8" t="s">
        <v>6729</v>
      </c>
      <c r="B8" t="s">
        <v>6685</v>
      </c>
      <c r="C8">
        <v>2020</v>
      </c>
      <c r="D8" t="s">
        <v>6730</v>
      </c>
      <c r="E8" t="s">
        <v>6468</v>
      </c>
      <c r="F8" t="s">
        <v>6467</v>
      </c>
      <c r="H8" t="s">
        <v>6731</v>
      </c>
      <c r="I8" t="s">
        <v>6469</v>
      </c>
      <c r="J8" t="s">
        <v>6732</v>
      </c>
      <c r="K8" t="s">
        <v>6733</v>
      </c>
      <c r="L8">
        <v>2020</v>
      </c>
      <c r="Q8">
        <v>237</v>
      </c>
      <c r="S8" t="s">
        <v>6734</v>
      </c>
      <c r="AA8" t="s">
        <v>78</v>
      </c>
      <c r="AD8" t="s">
        <v>2513</v>
      </c>
      <c r="AH8" t="s">
        <v>6735</v>
      </c>
      <c r="AJ8" t="s">
        <v>6736</v>
      </c>
      <c r="AK8" t="s">
        <v>6737</v>
      </c>
    </row>
    <row r="9" spans="1:83" x14ac:dyDescent="0.25">
      <c r="A9" t="s">
        <v>6738</v>
      </c>
      <c r="B9" t="s">
        <v>6685</v>
      </c>
      <c r="C9">
        <v>2020</v>
      </c>
      <c r="D9" t="s">
        <v>6739</v>
      </c>
      <c r="E9" t="s">
        <v>2820</v>
      </c>
      <c r="F9" t="s">
        <v>2821</v>
      </c>
      <c r="H9" t="s">
        <v>6740</v>
      </c>
      <c r="I9" t="s">
        <v>2822</v>
      </c>
      <c r="J9" t="s">
        <v>2823</v>
      </c>
      <c r="K9" t="s">
        <v>2826</v>
      </c>
      <c r="L9">
        <v>2020</v>
      </c>
      <c r="P9">
        <v>9</v>
      </c>
      <c r="Q9">
        <v>26</v>
      </c>
      <c r="S9" t="s">
        <v>6741</v>
      </c>
      <c r="AA9" t="s">
        <v>2605</v>
      </c>
      <c r="AD9" t="s">
        <v>2513</v>
      </c>
      <c r="AH9" t="s">
        <v>6742</v>
      </c>
      <c r="AJ9" t="s">
        <v>6743</v>
      </c>
    </row>
    <row r="10" spans="1:83" x14ac:dyDescent="0.25">
      <c r="A10" t="s">
        <v>6744</v>
      </c>
      <c r="B10" t="s">
        <v>6685</v>
      </c>
      <c r="C10">
        <v>2021</v>
      </c>
      <c r="D10" t="s">
        <v>6745</v>
      </c>
      <c r="E10" t="s">
        <v>6413</v>
      </c>
      <c r="F10" t="s">
        <v>2698</v>
      </c>
      <c r="H10" t="s">
        <v>6746</v>
      </c>
      <c r="I10" t="s">
        <v>6417</v>
      </c>
      <c r="J10" t="s">
        <v>6747</v>
      </c>
      <c r="K10" t="s">
        <v>6748</v>
      </c>
      <c r="L10">
        <v>2021</v>
      </c>
      <c r="Q10">
        <v>163</v>
      </c>
      <c r="S10" t="s">
        <v>145</v>
      </c>
      <c r="AA10" t="s">
        <v>78</v>
      </c>
      <c r="AD10" t="s">
        <v>2513</v>
      </c>
      <c r="AH10" t="s">
        <v>6722</v>
      </c>
      <c r="AJ10" t="s">
        <v>6749</v>
      </c>
      <c r="AK10" t="s">
        <v>6750</v>
      </c>
    </row>
    <row r="11" spans="1:83" x14ac:dyDescent="0.25">
      <c r="A11" t="s">
        <v>6751</v>
      </c>
      <c r="B11" t="s">
        <v>6685</v>
      </c>
      <c r="C11">
        <v>2021</v>
      </c>
      <c r="D11" t="s">
        <v>6752</v>
      </c>
      <c r="E11" t="s">
        <v>2558</v>
      </c>
      <c r="F11" t="s">
        <v>6753</v>
      </c>
      <c r="H11" t="s">
        <v>6754</v>
      </c>
      <c r="I11" t="s">
        <v>2560</v>
      </c>
      <c r="K11" t="s">
        <v>6755</v>
      </c>
      <c r="L11" s="4">
        <v>44197</v>
      </c>
      <c r="Q11">
        <v>214</v>
      </c>
      <c r="AA11" t="s">
        <v>78</v>
      </c>
      <c r="AE11" t="s">
        <v>6756</v>
      </c>
      <c r="AJ11" t="s">
        <v>6757</v>
      </c>
    </row>
    <row r="12" spans="1:83" x14ac:dyDescent="0.25">
      <c r="A12" t="s">
        <v>6758</v>
      </c>
      <c r="B12" t="s">
        <v>6685</v>
      </c>
      <c r="C12">
        <v>2019</v>
      </c>
      <c r="D12" t="s">
        <v>6759</v>
      </c>
      <c r="E12" t="s">
        <v>6760</v>
      </c>
      <c r="F12" t="s">
        <v>2504</v>
      </c>
      <c r="H12" t="s">
        <v>6761</v>
      </c>
      <c r="I12" t="s">
        <v>690</v>
      </c>
      <c r="J12" t="s">
        <v>3207</v>
      </c>
      <c r="K12" t="s">
        <v>6762</v>
      </c>
      <c r="L12">
        <v>2019</v>
      </c>
      <c r="N12" t="s">
        <v>6763</v>
      </c>
      <c r="P12" s="2">
        <v>44928</v>
      </c>
      <c r="Q12">
        <v>436</v>
      </c>
      <c r="S12" t="s">
        <v>381</v>
      </c>
      <c r="AA12" t="s">
        <v>78</v>
      </c>
      <c r="AD12" t="s">
        <v>2513</v>
      </c>
      <c r="AH12" t="s">
        <v>6764</v>
      </c>
      <c r="AJ12" t="s">
        <v>6765</v>
      </c>
    </row>
    <row r="13" spans="1:83" x14ac:dyDescent="0.25">
      <c r="A13" t="s">
        <v>6766</v>
      </c>
      <c r="B13" t="s">
        <v>6685</v>
      </c>
      <c r="C13">
        <v>2021</v>
      </c>
      <c r="D13" t="s">
        <v>6767</v>
      </c>
      <c r="E13" t="s">
        <v>522</v>
      </c>
      <c r="F13" t="s">
        <v>2504</v>
      </c>
      <c r="H13" t="s">
        <v>6761</v>
      </c>
      <c r="I13" t="s">
        <v>533</v>
      </c>
      <c r="J13" t="s">
        <v>3071</v>
      </c>
      <c r="K13" t="s">
        <v>3074</v>
      </c>
      <c r="L13">
        <v>2021</v>
      </c>
      <c r="N13" t="s">
        <v>6768</v>
      </c>
      <c r="P13" s="2">
        <v>44928</v>
      </c>
      <c r="Q13">
        <v>460</v>
      </c>
      <c r="S13" t="s">
        <v>381</v>
      </c>
      <c r="AA13" t="s">
        <v>78</v>
      </c>
      <c r="AD13" t="s">
        <v>2513</v>
      </c>
      <c r="AH13" t="s">
        <v>6769</v>
      </c>
      <c r="AJ13" t="s">
        <v>6770</v>
      </c>
    </row>
    <row r="14" spans="1:83" x14ac:dyDescent="0.25">
      <c r="A14" t="s">
        <v>6771</v>
      </c>
      <c r="B14" t="s">
        <v>6685</v>
      </c>
      <c r="C14">
        <v>2021</v>
      </c>
      <c r="D14" t="s">
        <v>6772</v>
      </c>
      <c r="E14" t="s">
        <v>6389</v>
      </c>
      <c r="F14" t="s">
        <v>2504</v>
      </c>
      <c r="H14" t="s">
        <v>6761</v>
      </c>
      <c r="I14" t="s">
        <v>6393</v>
      </c>
      <c r="J14" t="s">
        <v>6773</v>
      </c>
      <c r="K14" t="s">
        <v>6774</v>
      </c>
      <c r="L14">
        <v>2021</v>
      </c>
      <c r="N14" t="s">
        <v>6775</v>
      </c>
      <c r="P14" s="2">
        <v>44928</v>
      </c>
      <c r="Q14">
        <v>464</v>
      </c>
      <c r="S14" t="s">
        <v>381</v>
      </c>
      <c r="AA14" t="s">
        <v>78</v>
      </c>
      <c r="AD14" t="s">
        <v>2513</v>
      </c>
      <c r="AH14" t="s">
        <v>6769</v>
      </c>
      <c r="AJ14" t="s">
        <v>6776</v>
      </c>
    </row>
    <row r="15" spans="1:83" x14ac:dyDescent="0.25">
      <c r="A15" t="s">
        <v>6777</v>
      </c>
      <c r="B15" t="s">
        <v>6685</v>
      </c>
      <c r="C15">
        <v>2021</v>
      </c>
      <c r="D15" t="s">
        <v>6778</v>
      </c>
      <c r="E15" t="s">
        <v>6455</v>
      </c>
      <c r="F15" t="s">
        <v>6454</v>
      </c>
      <c r="H15" t="s">
        <v>6779</v>
      </c>
      <c r="I15" t="s">
        <v>6459</v>
      </c>
      <c r="J15" t="s">
        <v>6780</v>
      </c>
      <c r="K15" t="s">
        <v>6781</v>
      </c>
      <c r="L15">
        <v>2021</v>
      </c>
      <c r="N15" t="s">
        <v>6782</v>
      </c>
      <c r="P15">
        <v>1</v>
      </c>
      <c r="Q15">
        <v>19</v>
      </c>
      <c r="S15" t="s">
        <v>6454</v>
      </c>
      <c r="AA15" t="s">
        <v>78</v>
      </c>
      <c r="AD15" t="s">
        <v>2513</v>
      </c>
      <c r="AH15" t="s">
        <v>6699</v>
      </c>
      <c r="AJ15" t="s">
        <v>6783</v>
      </c>
    </row>
    <row r="16" spans="1:83" x14ac:dyDescent="0.25">
      <c r="A16" t="s">
        <v>6784</v>
      </c>
      <c r="B16" t="s">
        <v>6685</v>
      </c>
      <c r="C16">
        <v>2021</v>
      </c>
      <c r="D16" t="s">
        <v>6785</v>
      </c>
      <c r="E16" t="s">
        <v>6786</v>
      </c>
      <c r="F16" t="s">
        <v>2698</v>
      </c>
      <c r="H16" t="s">
        <v>6746</v>
      </c>
      <c r="I16" t="s">
        <v>6437</v>
      </c>
      <c r="J16" t="s">
        <v>6787</v>
      </c>
      <c r="K16" t="s">
        <v>6788</v>
      </c>
      <c r="L16">
        <v>2021</v>
      </c>
      <c r="Q16">
        <v>159</v>
      </c>
      <c r="S16" t="s">
        <v>145</v>
      </c>
      <c r="AA16" t="s">
        <v>78</v>
      </c>
      <c r="AD16" t="s">
        <v>2513</v>
      </c>
      <c r="AH16" t="s">
        <v>6722</v>
      </c>
      <c r="AJ16" t="s">
        <v>6789</v>
      </c>
    </row>
    <row r="17" spans="1:37" x14ac:dyDescent="0.25">
      <c r="A17" t="s">
        <v>6790</v>
      </c>
      <c r="B17" t="s">
        <v>6685</v>
      </c>
      <c r="C17">
        <v>2021</v>
      </c>
      <c r="D17" t="s">
        <v>6791</v>
      </c>
      <c r="E17" t="s">
        <v>6452</v>
      </c>
      <c r="F17" t="s">
        <v>6451</v>
      </c>
      <c r="H17" t="s">
        <v>6792</v>
      </c>
      <c r="I17" t="s">
        <v>6453</v>
      </c>
      <c r="J17" t="s">
        <v>6793</v>
      </c>
      <c r="K17" t="s">
        <v>6794</v>
      </c>
      <c r="L17">
        <v>2021</v>
      </c>
      <c r="Q17">
        <v>280</v>
      </c>
      <c r="S17" t="s">
        <v>6795</v>
      </c>
      <c r="AA17" t="s">
        <v>78</v>
      </c>
      <c r="AD17" t="s">
        <v>2513</v>
      </c>
      <c r="AH17" t="s">
        <v>6735</v>
      </c>
      <c r="AJ17" t="s">
        <v>6796</v>
      </c>
    </row>
    <row r="18" spans="1:37" x14ac:dyDescent="0.25">
      <c r="A18" t="s">
        <v>6797</v>
      </c>
      <c r="B18" t="s">
        <v>6685</v>
      </c>
      <c r="C18">
        <v>2022</v>
      </c>
      <c r="D18" t="s">
        <v>6798</v>
      </c>
      <c r="E18" t="s">
        <v>2531</v>
      </c>
      <c r="F18" t="s">
        <v>287</v>
      </c>
      <c r="H18" t="s">
        <v>6799</v>
      </c>
      <c r="I18" t="s">
        <v>2532</v>
      </c>
      <c r="J18" t="s">
        <v>2533</v>
      </c>
      <c r="K18" t="s">
        <v>2536</v>
      </c>
      <c r="L18">
        <v>2022</v>
      </c>
      <c r="N18" t="s">
        <v>6800</v>
      </c>
      <c r="P18">
        <v>2</v>
      </c>
      <c r="Q18">
        <v>158</v>
      </c>
      <c r="S18" t="s">
        <v>287</v>
      </c>
      <c r="AA18" t="s">
        <v>78</v>
      </c>
      <c r="AD18" t="s">
        <v>2513</v>
      </c>
      <c r="AH18" t="s">
        <v>6769</v>
      </c>
      <c r="AJ18" t="s">
        <v>6801</v>
      </c>
    </row>
    <row r="19" spans="1:37" x14ac:dyDescent="0.25">
      <c r="A19" t="s">
        <v>6802</v>
      </c>
      <c r="B19" t="s">
        <v>6685</v>
      </c>
      <c r="C19">
        <v>2022</v>
      </c>
      <c r="D19" t="s">
        <v>6803</v>
      </c>
      <c r="E19" t="s">
        <v>6492</v>
      </c>
      <c r="F19" t="s">
        <v>3668</v>
      </c>
      <c r="H19" t="s">
        <v>6804</v>
      </c>
      <c r="I19" t="s">
        <v>6496</v>
      </c>
      <c r="J19" t="s">
        <v>6805</v>
      </c>
      <c r="K19" t="s">
        <v>6806</v>
      </c>
      <c r="L19">
        <v>2022</v>
      </c>
      <c r="Q19">
        <v>173</v>
      </c>
      <c r="S19" t="s">
        <v>847</v>
      </c>
      <c r="AA19" t="s">
        <v>78</v>
      </c>
      <c r="AD19" t="s">
        <v>2513</v>
      </c>
      <c r="AH19" t="s">
        <v>6691</v>
      </c>
      <c r="AJ19" t="s">
        <v>6807</v>
      </c>
      <c r="AK19" t="s">
        <v>6808</v>
      </c>
    </row>
    <row r="20" spans="1:37" x14ac:dyDescent="0.25">
      <c r="A20" t="s">
        <v>6809</v>
      </c>
      <c r="B20" t="s">
        <v>6685</v>
      </c>
      <c r="C20">
        <v>2022</v>
      </c>
      <c r="D20" t="s">
        <v>6810</v>
      </c>
      <c r="E20" t="s">
        <v>578</v>
      </c>
      <c r="F20" t="s">
        <v>3140</v>
      </c>
      <c r="H20" t="s">
        <v>6811</v>
      </c>
      <c r="I20" t="s">
        <v>598</v>
      </c>
      <c r="J20" t="s">
        <v>3141</v>
      </c>
      <c r="K20" t="s">
        <v>3144</v>
      </c>
      <c r="L20">
        <v>2022</v>
      </c>
      <c r="N20" t="s">
        <v>6812</v>
      </c>
      <c r="P20">
        <v>2</v>
      </c>
      <c r="Q20">
        <v>236</v>
      </c>
      <c r="S20" t="s">
        <v>597</v>
      </c>
      <c r="AA20" t="s">
        <v>78</v>
      </c>
      <c r="AD20" t="s">
        <v>2513</v>
      </c>
      <c r="AH20" t="s">
        <v>6813</v>
      </c>
      <c r="AJ20" t="s">
        <v>6814</v>
      </c>
    </row>
    <row r="21" spans="1:37" x14ac:dyDescent="0.25">
      <c r="A21" t="s">
        <v>6815</v>
      </c>
      <c r="B21" t="s">
        <v>6685</v>
      </c>
      <c r="C21">
        <v>2022</v>
      </c>
      <c r="D21" t="s">
        <v>6816</v>
      </c>
      <c r="E21" t="s">
        <v>76</v>
      </c>
      <c r="F21" t="s">
        <v>95</v>
      </c>
      <c r="H21" t="s">
        <v>6817</v>
      </c>
      <c r="I21" t="s">
        <v>97</v>
      </c>
      <c r="J21" t="s">
        <v>2867</v>
      </c>
      <c r="K21" t="s">
        <v>2870</v>
      </c>
      <c r="L21">
        <v>2022</v>
      </c>
      <c r="P21">
        <v>11</v>
      </c>
      <c r="Q21">
        <v>13</v>
      </c>
      <c r="S21" t="s">
        <v>95</v>
      </c>
      <c r="AA21" t="s">
        <v>78</v>
      </c>
      <c r="AD21" t="s">
        <v>2513</v>
      </c>
      <c r="AH21" t="s">
        <v>6818</v>
      </c>
      <c r="AJ21" t="s">
        <v>6819</v>
      </c>
    </row>
    <row r="22" spans="1:37" x14ac:dyDescent="0.25">
      <c r="A22" t="s">
        <v>6820</v>
      </c>
      <c r="B22" t="s">
        <v>6685</v>
      </c>
      <c r="C22">
        <v>2022</v>
      </c>
      <c r="D22" t="s">
        <v>6821</v>
      </c>
      <c r="E22" t="s">
        <v>197</v>
      </c>
      <c r="F22" t="s">
        <v>3292</v>
      </c>
      <c r="H22" t="s">
        <v>6822</v>
      </c>
      <c r="I22" t="s">
        <v>213</v>
      </c>
      <c r="J22" t="s">
        <v>3293</v>
      </c>
      <c r="K22" t="s">
        <v>3296</v>
      </c>
      <c r="L22">
        <v>2022</v>
      </c>
      <c r="P22">
        <v>9</v>
      </c>
      <c r="Q22">
        <v>8</v>
      </c>
      <c r="S22" t="s">
        <v>212</v>
      </c>
      <c r="AA22" t="s">
        <v>78</v>
      </c>
      <c r="AD22" t="s">
        <v>2513</v>
      </c>
      <c r="AH22" t="s">
        <v>6818</v>
      </c>
      <c r="AJ22" t="s">
        <v>6823</v>
      </c>
    </row>
    <row r="23" spans="1:37" x14ac:dyDescent="0.25">
      <c r="A23" t="s">
        <v>6824</v>
      </c>
      <c r="B23" t="s">
        <v>6685</v>
      </c>
      <c r="C23">
        <v>2023</v>
      </c>
      <c r="D23" t="s">
        <v>6745</v>
      </c>
      <c r="E23" t="s">
        <v>1153</v>
      </c>
      <c r="F23" t="s">
        <v>1004</v>
      </c>
      <c r="H23" t="s">
        <v>6825</v>
      </c>
      <c r="I23" t="s">
        <v>1166</v>
      </c>
      <c r="J23" t="s">
        <v>3417</v>
      </c>
      <c r="K23" t="s">
        <v>3420</v>
      </c>
      <c r="L23">
        <v>2023</v>
      </c>
      <c r="Q23">
        <v>432</v>
      </c>
      <c r="S23" t="s">
        <v>1004</v>
      </c>
      <c r="AA23" t="s">
        <v>78</v>
      </c>
      <c r="AD23" t="s">
        <v>2513</v>
      </c>
      <c r="AH23" t="s">
        <v>6691</v>
      </c>
      <c r="AJ23" t="s">
        <v>6826</v>
      </c>
      <c r="AK23" t="s">
        <v>6827</v>
      </c>
    </row>
    <row r="24" spans="1:37" x14ac:dyDescent="0.25">
      <c r="A24" t="s">
        <v>6828</v>
      </c>
      <c r="B24" t="s">
        <v>6685</v>
      </c>
      <c r="C24">
        <v>2023</v>
      </c>
      <c r="D24" t="s">
        <v>6829</v>
      </c>
      <c r="E24" t="s">
        <v>501</v>
      </c>
      <c r="F24" t="s">
        <v>3185</v>
      </c>
      <c r="H24" t="s">
        <v>6830</v>
      </c>
      <c r="I24" t="s">
        <v>516</v>
      </c>
      <c r="J24" t="s">
        <v>3186</v>
      </c>
      <c r="K24" t="s">
        <v>3189</v>
      </c>
      <c r="L24">
        <v>2023</v>
      </c>
      <c r="N24" t="s">
        <v>6831</v>
      </c>
      <c r="P24">
        <v>6</v>
      </c>
      <c r="Q24">
        <v>14</v>
      </c>
      <c r="S24" t="s">
        <v>6832</v>
      </c>
      <c r="AA24" t="s">
        <v>78</v>
      </c>
      <c r="AD24" t="s">
        <v>2513</v>
      </c>
      <c r="AH24" t="s">
        <v>6833</v>
      </c>
      <c r="AJ24" t="s">
        <v>6834</v>
      </c>
    </row>
    <row r="25" spans="1:37" x14ac:dyDescent="0.25">
      <c r="A25" t="s">
        <v>6835</v>
      </c>
      <c r="B25" t="s">
        <v>6685</v>
      </c>
      <c r="C25">
        <v>2023</v>
      </c>
      <c r="D25" t="s">
        <v>6836</v>
      </c>
      <c r="E25" t="s">
        <v>6570</v>
      </c>
      <c r="F25" t="s">
        <v>6837</v>
      </c>
      <c r="H25" t="s">
        <v>6838</v>
      </c>
      <c r="I25" t="s">
        <v>6571</v>
      </c>
      <c r="J25" t="s">
        <v>6839</v>
      </c>
      <c r="K25" t="s">
        <v>6840</v>
      </c>
      <c r="L25">
        <v>2023</v>
      </c>
      <c r="P25">
        <v>6</v>
      </c>
      <c r="Q25">
        <v>9</v>
      </c>
      <c r="S25" t="s">
        <v>6837</v>
      </c>
      <c r="AA25" t="s">
        <v>78</v>
      </c>
      <c r="AD25" t="s">
        <v>2513</v>
      </c>
      <c r="AH25" t="s">
        <v>6722</v>
      </c>
      <c r="AJ25" t="s">
        <v>6841</v>
      </c>
    </row>
    <row r="26" spans="1:37" x14ac:dyDescent="0.25">
      <c r="A26" t="s">
        <v>6842</v>
      </c>
      <c r="B26" t="s">
        <v>6685</v>
      </c>
      <c r="C26">
        <v>2023</v>
      </c>
      <c r="D26" t="s">
        <v>6843</v>
      </c>
      <c r="E26" t="s">
        <v>6316</v>
      </c>
      <c r="F26" t="s">
        <v>6315</v>
      </c>
      <c r="H26" t="s">
        <v>6844</v>
      </c>
      <c r="I26" t="s">
        <v>6320</v>
      </c>
      <c r="J26" t="s">
        <v>6845</v>
      </c>
      <c r="K26" t="s">
        <v>6846</v>
      </c>
      <c r="L26">
        <v>2023</v>
      </c>
      <c r="N26" t="s">
        <v>6847</v>
      </c>
      <c r="P26">
        <v>1</v>
      </c>
      <c r="Q26">
        <v>111</v>
      </c>
      <c r="S26" t="s">
        <v>6848</v>
      </c>
      <c r="AA26" t="s">
        <v>78</v>
      </c>
      <c r="AD26" t="s">
        <v>2513</v>
      </c>
      <c r="AH26" t="s">
        <v>6813</v>
      </c>
      <c r="AJ26" t="s">
        <v>6849</v>
      </c>
    </row>
    <row r="27" spans="1:37" x14ac:dyDescent="0.25">
      <c r="A27" t="s">
        <v>6850</v>
      </c>
      <c r="B27" t="s">
        <v>6685</v>
      </c>
      <c r="C27">
        <v>2016</v>
      </c>
      <c r="D27" t="s">
        <v>6851</v>
      </c>
      <c r="E27" t="s">
        <v>6471</v>
      </c>
      <c r="F27" t="s">
        <v>6470</v>
      </c>
      <c r="H27" t="s">
        <v>6852</v>
      </c>
      <c r="I27" t="s">
        <v>6475</v>
      </c>
      <c r="J27" t="s">
        <v>6853</v>
      </c>
      <c r="K27" t="s">
        <v>6854</v>
      </c>
      <c r="L27">
        <v>2016</v>
      </c>
      <c r="N27" t="s">
        <v>6855</v>
      </c>
      <c r="Q27">
        <v>62</v>
      </c>
      <c r="S27" t="s">
        <v>6856</v>
      </c>
      <c r="AA27" t="s">
        <v>78</v>
      </c>
      <c r="AD27" t="s">
        <v>2513</v>
      </c>
      <c r="AH27" t="s">
        <v>6857</v>
      </c>
      <c r="AJ27" t="s">
        <v>6858</v>
      </c>
    </row>
    <row r="28" spans="1:37" x14ac:dyDescent="0.25">
      <c r="A28" t="s">
        <v>6859</v>
      </c>
      <c r="B28" t="s">
        <v>6685</v>
      </c>
      <c r="C28">
        <v>2021</v>
      </c>
      <c r="D28" t="s">
        <v>6860</v>
      </c>
      <c r="E28" t="s">
        <v>6861</v>
      </c>
      <c r="F28" t="s">
        <v>391</v>
      </c>
      <c r="H28" t="s">
        <v>402</v>
      </c>
      <c r="I28" t="s">
        <v>6862</v>
      </c>
      <c r="J28" t="s">
        <v>6863</v>
      </c>
      <c r="K28" t="s">
        <v>6864</v>
      </c>
      <c r="L28" s="4">
        <v>44496</v>
      </c>
      <c r="M28" s="3">
        <v>45202.696412037039</v>
      </c>
      <c r="N28" t="s">
        <v>6865</v>
      </c>
      <c r="P28">
        <v>10</v>
      </c>
      <c r="Q28">
        <v>16</v>
      </c>
      <c r="S28" t="s">
        <v>391</v>
      </c>
      <c r="AA28" t="s">
        <v>6866</v>
      </c>
      <c r="AF28" t="s">
        <v>6867</v>
      </c>
      <c r="AH28" t="s">
        <v>6868</v>
      </c>
      <c r="AK28" t="s">
        <v>6869</v>
      </c>
    </row>
    <row r="29" spans="1:37" x14ac:dyDescent="0.25">
      <c r="A29" t="s">
        <v>6870</v>
      </c>
      <c r="B29" t="s">
        <v>6685</v>
      </c>
      <c r="C29">
        <v>2014</v>
      </c>
      <c r="D29" t="s">
        <v>6871</v>
      </c>
      <c r="E29" t="s">
        <v>6872</v>
      </c>
      <c r="F29" t="s">
        <v>6873</v>
      </c>
      <c r="H29" t="s">
        <v>6874</v>
      </c>
      <c r="I29" t="s">
        <v>4216</v>
      </c>
      <c r="K29" t="s">
        <v>6875</v>
      </c>
      <c r="L29" t="s">
        <v>6876</v>
      </c>
      <c r="N29" t="s">
        <v>6877</v>
      </c>
      <c r="P29">
        <v>12</v>
      </c>
      <c r="Q29">
        <v>34</v>
      </c>
      <c r="AA29" t="s">
        <v>2605</v>
      </c>
      <c r="AE29" t="s">
        <v>6878</v>
      </c>
      <c r="AJ29" t="s">
        <v>6879</v>
      </c>
    </row>
    <row r="30" spans="1:37" x14ac:dyDescent="0.25">
      <c r="A30" t="s">
        <v>6880</v>
      </c>
      <c r="B30" t="s">
        <v>6685</v>
      </c>
      <c r="C30">
        <v>2022</v>
      </c>
      <c r="D30" t="s">
        <v>6881</v>
      </c>
      <c r="E30" t="s">
        <v>6568</v>
      </c>
      <c r="F30" t="s">
        <v>2519</v>
      </c>
      <c r="H30" t="s">
        <v>6882</v>
      </c>
      <c r="I30" t="s">
        <v>6569</v>
      </c>
      <c r="J30" t="s">
        <v>6883</v>
      </c>
      <c r="K30" t="s">
        <v>6884</v>
      </c>
      <c r="L30">
        <v>2022</v>
      </c>
      <c r="P30">
        <v>1</v>
      </c>
      <c r="Q30">
        <v>12</v>
      </c>
      <c r="S30" t="s">
        <v>6885</v>
      </c>
      <c r="AA30" t="s">
        <v>78</v>
      </c>
      <c r="AD30" t="s">
        <v>2513</v>
      </c>
      <c r="AH30" t="s">
        <v>6886</v>
      </c>
      <c r="AJ30" t="s">
        <v>6887</v>
      </c>
    </row>
    <row r="31" spans="1:37" x14ac:dyDescent="0.25">
      <c r="A31" t="s">
        <v>6888</v>
      </c>
      <c r="B31" t="s">
        <v>6685</v>
      </c>
      <c r="C31">
        <v>2014</v>
      </c>
      <c r="D31" t="s">
        <v>6889</v>
      </c>
      <c r="E31" t="s">
        <v>6598</v>
      </c>
      <c r="F31" t="s">
        <v>6597</v>
      </c>
      <c r="H31" t="s">
        <v>6890</v>
      </c>
      <c r="I31" t="s">
        <v>6600</v>
      </c>
      <c r="J31" t="s">
        <v>6891</v>
      </c>
      <c r="K31" t="s">
        <v>6599</v>
      </c>
      <c r="L31">
        <v>2014</v>
      </c>
      <c r="N31" t="s">
        <v>6892</v>
      </c>
      <c r="P31">
        <v>5</v>
      </c>
      <c r="Q31">
        <v>45</v>
      </c>
      <c r="S31" t="s">
        <v>6893</v>
      </c>
      <c r="AA31" t="s">
        <v>78</v>
      </c>
      <c r="AD31" t="s">
        <v>2513</v>
      </c>
      <c r="AH31" t="s">
        <v>6894</v>
      </c>
      <c r="AJ31" t="s">
        <v>6895</v>
      </c>
    </row>
    <row r="32" spans="1:37" x14ac:dyDescent="0.25">
      <c r="A32" t="s">
        <v>6896</v>
      </c>
      <c r="B32" t="s">
        <v>6685</v>
      </c>
      <c r="C32">
        <v>2021</v>
      </c>
      <c r="D32" t="s">
        <v>6897</v>
      </c>
      <c r="E32" t="s">
        <v>342</v>
      </c>
      <c r="F32" t="s">
        <v>2755</v>
      </c>
      <c r="H32" t="s">
        <v>6726</v>
      </c>
      <c r="I32" t="s">
        <v>358</v>
      </c>
      <c r="J32" t="s">
        <v>3400</v>
      </c>
      <c r="K32" t="s">
        <v>3403</v>
      </c>
      <c r="L32">
        <v>2021</v>
      </c>
      <c r="Q32">
        <v>776</v>
      </c>
      <c r="S32" t="s">
        <v>356</v>
      </c>
      <c r="AA32" t="s">
        <v>78</v>
      </c>
      <c r="AD32" t="s">
        <v>2513</v>
      </c>
      <c r="AH32" t="s">
        <v>6691</v>
      </c>
      <c r="AJ32" t="s">
        <v>6898</v>
      </c>
    </row>
    <row r="33" spans="1:37" x14ac:dyDescent="0.25">
      <c r="A33" t="s">
        <v>6899</v>
      </c>
      <c r="B33" t="s">
        <v>6685</v>
      </c>
      <c r="C33">
        <v>2013</v>
      </c>
      <c r="D33" t="s">
        <v>6900</v>
      </c>
      <c r="E33" t="s">
        <v>6601</v>
      </c>
      <c r="F33" t="s">
        <v>3972</v>
      </c>
      <c r="H33" t="s">
        <v>6901</v>
      </c>
      <c r="I33" t="s">
        <v>6602</v>
      </c>
      <c r="J33" t="s">
        <v>6902</v>
      </c>
      <c r="K33" t="s">
        <v>6903</v>
      </c>
      <c r="L33">
        <v>2013</v>
      </c>
      <c r="N33" t="s">
        <v>6904</v>
      </c>
      <c r="P33">
        <v>1</v>
      </c>
      <c r="Q33">
        <v>13</v>
      </c>
      <c r="S33" t="s">
        <v>6905</v>
      </c>
      <c r="AA33" t="s">
        <v>78</v>
      </c>
      <c r="AD33" t="s">
        <v>2513</v>
      </c>
      <c r="AH33" t="s">
        <v>6906</v>
      </c>
      <c r="AJ33" t="s">
        <v>6907</v>
      </c>
    </row>
    <row r="34" spans="1:37" x14ac:dyDescent="0.25">
      <c r="A34" t="s">
        <v>6908</v>
      </c>
      <c r="B34" t="s">
        <v>6685</v>
      </c>
      <c r="C34">
        <v>2015</v>
      </c>
      <c r="D34" t="s">
        <v>6909</v>
      </c>
      <c r="E34" t="s">
        <v>6583</v>
      </c>
      <c r="F34" t="s">
        <v>5364</v>
      </c>
      <c r="H34" t="s">
        <v>6910</v>
      </c>
      <c r="I34" t="s">
        <v>6584</v>
      </c>
      <c r="J34" t="s">
        <v>6911</v>
      </c>
      <c r="K34" t="s">
        <v>6912</v>
      </c>
      <c r="L34">
        <v>2015</v>
      </c>
      <c r="N34" t="s">
        <v>6913</v>
      </c>
      <c r="P34">
        <v>11</v>
      </c>
      <c r="Q34">
        <v>46</v>
      </c>
      <c r="S34" t="s">
        <v>671</v>
      </c>
      <c r="AA34" t="s">
        <v>78</v>
      </c>
      <c r="AD34" t="s">
        <v>2513</v>
      </c>
      <c r="AH34" t="s">
        <v>6914</v>
      </c>
      <c r="AJ34" t="s">
        <v>6915</v>
      </c>
    </row>
    <row r="35" spans="1:37" x14ac:dyDescent="0.25">
      <c r="A35" t="s">
        <v>6916</v>
      </c>
      <c r="B35" t="s">
        <v>6685</v>
      </c>
      <c r="C35">
        <v>2014</v>
      </c>
      <c r="D35" t="s">
        <v>6917</v>
      </c>
      <c r="E35" t="s">
        <v>6532</v>
      </c>
      <c r="F35" t="s">
        <v>6531</v>
      </c>
      <c r="H35" t="s">
        <v>6918</v>
      </c>
      <c r="I35" t="s">
        <v>6534</v>
      </c>
      <c r="J35" t="s">
        <v>6919</v>
      </c>
      <c r="K35" t="s">
        <v>6533</v>
      </c>
      <c r="L35">
        <v>2014</v>
      </c>
      <c r="N35" t="s">
        <v>6920</v>
      </c>
      <c r="P35" s="2">
        <v>44989</v>
      </c>
      <c r="Q35">
        <v>21</v>
      </c>
      <c r="S35" t="s">
        <v>6531</v>
      </c>
      <c r="AA35" t="s">
        <v>78</v>
      </c>
      <c r="AD35" t="s">
        <v>2513</v>
      </c>
      <c r="AH35" t="s">
        <v>6921</v>
      </c>
      <c r="AJ35" t="s">
        <v>6922</v>
      </c>
    </row>
    <row r="36" spans="1:37" x14ac:dyDescent="0.25">
      <c r="A36" t="s">
        <v>6923</v>
      </c>
      <c r="B36" t="s">
        <v>6685</v>
      </c>
      <c r="C36">
        <v>2014</v>
      </c>
      <c r="D36" t="s">
        <v>6924</v>
      </c>
      <c r="E36" t="s">
        <v>6529</v>
      </c>
      <c r="F36" t="s">
        <v>3231</v>
      </c>
      <c r="H36" t="s">
        <v>6925</v>
      </c>
      <c r="I36" t="s">
        <v>6530</v>
      </c>
      <c r="J36" t="s">
        <v>6926</v>
      </c>
      <c r="K36" t="s">
        <v>6927</v>
      </c>
      <c r="L36">
        <v>2014</v>
      </c>
      <c r="N36" t="s">
        <v>6928</v>
      </c>
      <c r="Q36">
        <v>69</v>
      </c>
      <c r="S36" t="s">
        <v>829</v>
      </c>
      <c r="AA36" t="s">
        <v>78</v>
      </c>
      <c r="AD36" t="s">
        <v>2513</v>
      </c>
      <c r="AH36" t="s">
        <v>6722</v>
      </c>
      <c r="AJ36" t="s">
        <v>6929</v>
      </c>
    </row>
    <row r="37" spans="1:37" x14ac:dyDescent="0.25">
      <c r="A37" t="s">
        <v>6930</v>
      </c>
      <c r="B37" t="s">
        <v>6685</v>
      </c>
      <c r="C37">
        <v>2014</v>
      </c>
      <c r="D37" t="s">
        <v>6931</v>
      </c>
      <c r="E37" t="s">
        <v>365</v>
      </c>
      <c r="F37" t="s">
        <v>2504</v>
      </c>
      <c r="H37" t="s">
        <v>6761</v>
      </c>
      <c r="I37" t="s">
        <v>382</v>
      </c>
      <c r="J37" t="s">
        <v>4663</v>
      </c>
      <c r="K37" t="s">
        <v>4666</v>
      </c>
      <c r="L37">
        <v>2014</v>
      </c>
      <c r="N37" t="s">
        <v>6932</v>
      </c>
      <c r="P37" s="2">
        <v>44928</v>
      </c>
      <c r="Q37">
        <v>381</v>
      </c>
      <c r="S37" t="s">
        <v>381</v>
      </c>
      <c r="AA37" t="s">
        <v>78</v>
      </c>
      <c r="AD37" t="s">
        <v>2513</v>
      </c>
      <c r="AH37" t="s">
        <v>6933</v>
      </c>
      <c r="AJ37" t="s">
        <v>6934</v>
      </c>
    </row>
    <row r="38" spans="1:37" x14ac:dyDescent="0.25">
      <c r="A38" t="s">
        <v>6935</v>
      </c>
      <c r="B38" t="s">
        <v>6685</v>
      </c>
      <c r="C38">
        <v>2014</v>
      </c>
      <c r="D38" t="s">
        <v>6936</v>
      </c>
      <c r="E38" t="s">
        <v>3995</v>
      </c>
      <c r="F38" t="s">
        <v>1004</v>
      </c>
      <c r="H38" t="s">
        <v>6825</v>
      </c>
      <c r="I38" t="s">
        <v>3997</v>
      </c>
      <c r="J38" t="s">
        <v>3998</v>
      </c>
      <c r="K38" t="s">
        <v>4001</v>
      </c>
      <c r="L38">
        <v>2014</v>
      </c>
      <c r="N38" t="s">
        <v>6937</v>
      </c>
      <c r="Q38" t="s">
        <v>3996</v>
      </c>
      <c r="S38" t="s">
        <v>1004</v>
      </c>
      <c r="AA38" t="s">
        <v>78</v>
      </c>
      <c r="AD38" t="s">
        <v>2513</v>
      </c>
      <c r="AH38" t="s">
        <v>6938</v>
      </c>
      <c r="AJ38" t="s">
        <v>6939</v>
      </c>
    </row>
    <row r="39" spans="1:37" x14ac:dyDescent="0.25">
      <c r="A39" t="s">
        <v>6940</v>
      </c>
      <c r="B39" t="s">
        <v>6685</v>
      </c>
      <c r="C39">
        <v>2022</v>
      </c>
      <c r="D39" t="s">
        <v>6941</v>
      </c>
      <c r="E39" t="s">
        <v>6942</v>
      </c>
      <c r="F39" t="s">
        <v>3328</v>
      </c>
      <c r="H39" t="s">
        <v>6943</v>
      </c>
      <c r="I39" t="s">
        <v>3329</v>
      </c>
      <c r="J39" t="s">
        <v>3330</v>
      </c>
      <c r="K39" t="s">
        <v>3333</v>
      </c>
      <c r="L39">
        <v>2022</v>
      </c>
      <c r="N39" t="s">
        <v>6944</v>
      </c>
      <c r="P39">
        <v>10</v>
      </c>
      <c r="Q39">
        <v>33</v>
      </c>
      <c r="S39" t="s">
        <v>6945</v>
      </c>
      <c r="T39" t="s">
        <v>6946</v>
      </c>
      <c r="AA39" t="s">
        <v>2605</v>
      </c>
      <c r="AD39" t="s">
        <v>2513</v>
      </c>
      <c r="AH39" t="s">
        <v>6947</v>
      </c>
      <c r="AJ39" t="s">
        <v>6948</v>
      </c>
    </row>
    <row r="40" spans="1:37" x14ac:dyDescent="0.25">
      <c r="A40" t="s">
        <v>6949</v>
      </c>
      <c r="B40" t="s">
        <v>6685</v>
      </c>
      <c r="C40">
        <v>2021</v>
      </c>
      <c r="D40" t="s">
        <v>6950</v>
      </c>
      <c r="E40" t="s">
        <v>6566</v>
      </c>
      <c r="F40" t="s">
        <v>3972</v>
      </c>
      <c r="H40" t="s">
        <v>6901</v>
      </c>
      <c r="I40" t="s">
        <v>6567</v>
      </c>
      <c r="J40" t="s">
        <v>6951</v>
      </c>
      <c r="K40" t="s">
        <v>6952</v>
      </c>
      <c r="L40">
        <v>2021</v>
      </c>
      <c r="N40" t="s">
        <v>6953</v>
      </c>
      <c r="P40">
        <v>10</v>
      </c>
      <c r="Q40">
        <v>21</v>
      </c>
      <c r="S40" t="s">
        <v>6905</v>
      </c>
      <c r="AA40" t="s">
        <v>78</v>
      </c>
      <c r="AD40" t="s">
        <v>2513</v>
      </c>
      <c r="AH40" t="s">
        <v>6769</v>
      </c>
      <c r="AJ40" t="s">
        <v>6954</v>
      </c>
    </row>
    <row r="41" spans="1:37" x14ac:dyDescent="0.25">
      <c r="A41" t="s">
        <v>6955</v>
      </c>
      <c r="B41" t="s">
        <v>6685</v>
      </c>
      <c r="C41">
        <v>2015</v>
      </c>
      <c r="D41" t="s">
        <v>6956</v>
      </c>
      <c r="E41" t="s">
        <v>3302</v>
      </c>
      <c r="F41" t="s">
        <v>2519</v>
      </c>
      <c r="H41" t="s">
        <v>6882</v>
      </c>
      <c r="I41" t="s">
        <v>3303</v>
      </c>
      <c r="J41" t="s">
        <v>3304</v>
      </c>
      <c r="K41" t="s">
        <v>3307</v>
      </c>
      <c r="L41">
        <v>2015</v>
      </c>
      <c r="Q41">
        <v>5</v>
      </c>
      <c r="S41" t="s">
        <v>6885</v>
      </c>
      <c r="AA41" t="s">
        <v>78</v>
      </c>
      <c r="AD41" t="s">
        <v>2513</v>
      </c>
      <c r="AH41" t="s">
        <v>6957</v>
      </c>
      <c r="AJ41" t="s">
        <v>6958</v>
      </c>
      <c r="AK41" t="s">
        <v>6959</v>
      </c>
    </row>
    <row r="42" spans="1:37" x14ac:dyDescent="0.25">
      <c r="A42" t="s">
        <v>6960</v>
      </c>
      <c r="B42" t="s">
        <v>6685</v>
      </c>
      <c r="C42">
        <v>1997</v>
      </c>
      <c r="D42" t="s">
        <v>6961</v>
      </c>
      <c r="E42" t="s">
        <v>5545</v>
      </c>
      <c r="F42" t="s">
        <v>2833</v>
      </c>
      <c r="H42" t="s">
        <v>6962</v>
      </c>
      <c r="I42" t="s">
        <v>5546</v>
      </c>
      <c r="J42" t="s">
        <v>5547</v>
      </c>
      <c r="K42" t="s">
        <v>5550</v>
      </c>
      <c r="L42">
        <v>1997</v>
      </c>
      <c r="N42" t="s">
        <v>6963</v>
      </c>
      <c r="P42">
        <v>3</v>
      </c>
      <c r="Q42">
        <v>60</v>
      </c>
      <c r="S42" t="s">
        <v>6964</v>
      </c>
      <c r="AA42" t="s">
        <v>78</v>
      </c>
      <c r="AD42" t="s">
        <v>2513</v>
      </c>
      <c r="AJ42" t="s">
        <v>6965</v>
      </c>
      <c r="AK42" t="s">
        <v>6966</v>
      </c>
    </row>
    <row r="43" spans="1:37" x14ac:dyDescent="0.25">
      <c r="A43" t="s">
        <v>6967</v>
      </c>
      <c r="B43" t="s">
        <v>6685</v>
      </c>
      <c r="C43">
        <v>1983</v>
      </c>
      <c r="D43" t="s">
        <v>6968</v>
      </c>
      <c r="E43" t="s">
        <v>6969</v>
      </c>
      <c r="F43" t="s">
        <v>1423</v>
      </c>
      <c r="H43" t="s">
        <v>1433</v>
      </c>
      <c r="I43" t="s">
        <v>5982</v>
      </c>
      <c r="L43">
        <v>1983</v>
      </c>
      <c r="N43" t="s">
        <v>6970</v>
      </c>
      <c r="P43">
        <v>2</v>
      </c>
      <c r="Q43">
        <v>31</v>
      </c>
      <c r="AA43" t="s">
        <v>78</v>
      </c>
      <c r="AE43" t="s">
        <v>6971</v>
      </c>
      <c r="AJ43" t="s">
        <v>6972</v>
      </c>
    </row>
    <row r="44" spans="1:37" x14ac:dyDescent="0.25">
      <c r="A44" t="s">
        <v>6973</v>
      </c>
      <c r="B44" t="s">
        <v>6685</v>
      </c>
      <c r="C44">
        <v>1987</v>
      </c>
      <c r="D44" t="s">
        <v>6974</v>
      </c>
      <c r="E44" t="s">
        <v>6975</v>
      </c>
      <c r="F44" t="s">
        <v>1327</v>
      </c>
      <c r="H44" t="s">
        <v>1337</v>
      </c>
      <c r="I44" t="s">
        <v>6101</v>
      </c>
      <c r="L44" t="s">
        <v>6976</v>
      </c>
      <c r="N44" t="s">
        <v>6977</v>
      </c>
      <c r="Q44">
        <v>11</v>
      </c>
      <c r="AA44" t="s">
        <v>78</v>
      </c>
      <c r="AE44" t="s">
        <v>6978</v>
      </c>
      <c r="AJ44" t="s">
        <v>6979</v>
      </c>
      <c r="AK44" t="s">
        <v>6980</v>
      </c>
    </row>
    <row r="45" spans="1:37" x14ac:dyDescent="0.25">
      <c r="A45" t="s">
        <v>6981</v>
      </c>
      <c r="B45" t="s">
        <v>6685</v>
      </c>
      <c r="C45">
        <v>1990</v>
      </c>
      <c r="D45" t="s">
        <v>6982</v>
      </c>
      <c r="E45" t="s">
        <v>6204</v>
      </c>
      <c r="F45" t="s">
        <v>5829</v>
      </c>
      <c r="H45" t="s">
        <v>6983</v>
      </c>
      <c r="I45" t="s">
        <v>6205</v>
      </c>
      <c r="J45" t="s">
        <v>6206</v>
      </c>
      <c r="K45" t="s">
        <v>6209</v>
      </c>
      <c r="L45">
        <v>1990</v>
      </c>
      <c r="N45" t="s">
        <v>6984</v>
      </c>
      <c r="P45">
        <v>7</v>
      </c>
      <c r="Q45">
        <v>54</v>
      </c>
      <c r="S45" t="s">
        <v>6985</v>
      </c>
      <c r="AA45" t="s">
        <v>78</v>
      </c>
      <c r="AD45" t="s">
        <v>2513</v>
      </c>
      <c r="AJ45" t="s">
        <v>6986</v>
      </c>
    </row>
    <row r="46" spans="1:37" x14ac:dyDescent="0.25">
      <c r="A46" t="s">
        <v>6987</v>
      </c>
      <c r="B46" t="s">
        <v>6685</v>
      </c>
      <c r="C46">
        <v>1992</v>
      </c>
      <c r="D46" t="s">
        <v>6988</v>
      </c>
      <c r="E46" t="s">
        <v>6511</v>
      </c>
      <c r="F46" t="s">
        <v>6066</v>
      </c>
      <c r="H46" t="s">
        <v>6726</v>
      </c>
      <c r="I46" t="s">
        <v>6512</v>
      </c>
      <c r="J46" t="s">
        <v>6989</v>
      </c>
      <c r="K46" t="s">
        <v>6990</v>
      </c>
      <c r="L46">
        <v>1992</v>
      </c>
      <c r="N46" t="s">
        <v>6991</v>
      </c>
      <c r="P46" s="2">
        <v>44928</v>
      </c>
      <c r="Q46">
        <v>113</v>
      </c>
      <c r="S46" t="s">
        <v>356</v>
      </c>
      <c r="AA46" t="s">
        <v>78</v>
      </c>
      <c r="AD46" t="s">
        <v>2513</v>
      </c>
      <c r="AJ46" t="s">
        <v>6992</v>
      </c>
      <c r="AK46" t="s">
        <v>6993</v>
      </c>
    </row>
    <row r="47" spans="1:37" x14ac:dyDescent="0.25">
      <c r="A47" t="s">
        <v>6994</v>
      </c>
      <c r="B47" t="s">
        <v>6685</v>
      </c>
      <c r="C47">
        <v>1992</v>
      </c>
      <c r="D47" t="s">
        <v>6995</v>
      </c>
      <c r="E47" t="s">
        <v>6996</v>
      </c>
      <c r="F47" t="s">
        <v>6997</v>
      </c>
      <c r="H47" t="s">
        <v>6998</v>
      </c>
      <c r="I47" t="s">
        <v>6126</v>
      </c>
      <c r="K47" t="s">
        <v>6999</v>
      </c>
      <c r="L47" t="s">
        <v>7000</v>
      </c>
      <c r="N47" t="s">
        <v>7001</v>
      </c>
      <c r="P47">
        <v>9</v>
      </c>
      <c r="Q47">
        <v>32</v>
      </c>
      <c r="AA47" t="s">
        <v>78</v>
      </c>
      <c r="AE47" t="s">
        <v>7002</v>
      </c>
      <c r="AJ47" t="s">
        <v>7003</v>
      </c>
    </row>
    <row r="48" spans="1:37" x14ac:dyDescent="0.25">
      <c r="A48" t="s">
        <v>7004</v>
      </c>
      <c r="B48" t="s">
        <v>6685</v>
      </c>
      <c r="C48">
        <v>1984</v>
      </c>
      <c r="D48" t="s">
        <v>7005</v>
      </c>
      <c r="E48" t="s">
        <v>7006</v>
      </c>
      <c r="F48" t="s">
        <v>5119</v>
      </c>
      <c r="H48" t="s">
        <v>7007</v>
      </c>
      <c r="I48" t="s">
        <v>7008</v>
      </c>
      <c r="J48" t="s">
        <v>7009</v>
      </c>
      <c r="L48" s="4">
        <v>30864</v>
      </c>
      <c r="M48" s="3">
        <v>45179.425011574072</v>
      </c>
      <c r="N48" t="s">
        <v>7010</v>
      </c>
      <c r="P48">
        <v>8</v>
      </c>
      <c r="Q48">
        <v>56</v>
      </c>
      <c r="S48" t="s">
        <v>7011</v>
      </c>
      <c r="AF48" t="s">
        <v>7012</v>
      </c>
      <c r="AH48" t="s">
        <v>7013</v>
      </c>
      <c r="AJ48" t="s">
        <v>6979</v>
      </c>
    </row>
    <row r="49" spans="1:37" x14ac:dyDescent="0.25">
      <c r="A49" t="s">
        <v>7014</v>
      </c>
      <c r="B49" t="s">
        <v>6685</v>
      </c>
      <c r="C49">
        <v>1987</v>
      </c>
      <c r="D49" t="s">
        <v>7015</v>
      </c>
      <c r="E49" t="s">
        <v>6065</v>
      </c>
      <c r="F49" t="s">
        <v>6066</v>
      </c>
      <c r="H49" t="s">
        <v>6726</v>
      </c>
      <c r="I49" t="s">
        <v>6068</v>
      </c>
      <c r="J49" t="s">
        <v>6069</v>
      </c>
      <c r="K49" t="s">
        <v>6072</v>
      </c>
      <c r="L49">
        <v>1987</v>
      </c>
      <c r="N49" t="s">
        <v>7016</v>
      </c>
      <c r="P49" t="s">
        <v>6067</v>
      </c>
      <c r="Q49">
        <v>62</v>
      </c>
      <c r="S49" t="s">
        <v>356</v>
      </c>
      <c r="AA49" t="s">
        <v>78</v>
      </c>
      <c r="AD49" t="s">
        <v>2513</v>
      </c>
      <c r="AJ49" t="s">
        <v>7017</v>
      </c>
    </row>
    <row r="50" spans="1:37" x14ac:dyDescent="0.25">
      <c r="A50" t="s">
        <v>7018</v>
      </c>
      <c r="B50" t="s">
        <v>6685</v>
      </c>
      <c r="C50">
        <v>1987</v>
      </c>
      <c r="D50" t="s">
        <v>7019</v>
      </c>
      <c r="E50" t="s">
        <v>6055</v>
      </c>
      <c r="F50" t="s">
        <v>5992</v>
      </c>
      <c r="H50" t="s">
        <v>7020</v>
      </c>
      <c r="I50" t="s">
        <v>6056</v>
      </c>
      <c r="J50" t="s">
        <v>6057</v>
      </c>
      <c r="K50" t="s">
        <v>6060</v>
      </c>
      <c r="L50">
        <v>1987</v>
      </c>
      <c r="N50" t="s">
        <v>7021</v>
      </c>
      <c r="P50">
        <v>4</v>
      </c>
      <c r="Q50">
        <v>150</v>
      </c>
      <c r="AA50" t="s">
        <v>78</v>
      </c>
      <c r="AD50" t="s">
        <v>2513</v>
      </c>
      <c r="AJ50" t="s">
        <v>6979</v>
      </c>
    </row>
    <row r="51" spans="1:37" x14ac:dyDescent="0.25">
      <c r="A51" t="s">
        <v>7022</v>
      </c>
      <c r="B51" t="s">
        <v>6685</v>
      </c>
      <c r="C51">
        <v>1988</v>
      </c>
      <c r="D51" t="s">
        <v>7023</v>
      </c>
      <c r="E51" t="s">
        <v>6215</v>
      </c>
      <c r="F51" t="s">
        <v>5992</v>
      </c>
      <c r="H51" t="s">
        <v>7020</v>
      </c>
      <c r="I51" t="s">
        <v>6216</v>
      </c>
      <c r="J51" t="s">
        <v>6217</v>
      </c>
      <c r="K51" t="s">
        <v>6220</v>
      </c>
      <c r="L51">
        <v>1988</v>
      </c>
      <c r="N51" t="s">
        <v>7024</v>
      </c>
      <c r="P51">
        <v>5</v>
      </c>
      <c r="Q51">
        <v>151</v>
      </c>
      <c r="AA51" t="s">
        <v>78</v>
      </c>
      <c r="AD51" t="s">
        <v>2513</v>
      </c>
      <c r="AJ51" t="s">
        <v>6972</v>
      </c>
    </row>
    <row r="52" spans="1:37" x14ac:dyDescent="0.25">
      <c r="A52" t="s">
        <v>7025</v>
      </c>
      <c r="B52" t="s">
        <v>6685</v>
      </c>
      <c r="C52">
        <v>1989</v>
      </c>
      <c r="D52" t="s">
        <v>7026</v>
      </c>
      <c r="E52" t="s">
        <v>6574</v>
      </c>
      <c r="F52" t="s">
        <v>2504</v>
      </c>
      <c r="H52" t="s">
        <v>7027</v>
      </c>
      <c r="I52" t="s">
        <v>6575</v>
      </c>
      <c r="J52" t="s">
        <v>7028</v>
      </c>
      <c r="K52" t="s">
        <v>7029</v>
      </c>
      <c r="L52">
        <v>1989</v>
      </c>
      <c r="N52" t="s">
        <v>7030</v>
      </c>
      <c r="P52">
        <v>1</v>
      </c>
      <c r="Q52">
        <v>113</v>
      </c>
      <c r="S52" t="s">
        <v>381</v>
      </c>
      <c r="AA52" t="s">
        <v>78</v>
      </c>
      <c r="AD52" t="s">
        <v>2513</v>
      </c>
      <c r="AH52" t="s">
        <v>6933</v>
      </c>
      <c r="AJ52" t="s">
        <v>7031</v>
      </c>
    </row>
    <row r="53" spans="1:37" x14ac:dyDescent="0.25">
      <c r="A53" t="s">
        <v>7032</v>
      </c>
      <c r="B53" t="s">
        <v>6685</v>
      </c>
      <c r="C53">
        <v>1989</v>
      </c>
      <c r="D53" t="s">
        <v>7033</v>
      </c>
      <c r="E53" t="s">
        <v>6136</v>
      </c>
      <c r="F53" t="s">
        <v>6137</v>
      </c>
      <c r="H53" t="s">
        <v>7034</v>
      </c>
      <c r="I53" t="s">
        <v>6138</v>
      </c>
      <c r="J53" t="s">
        <v>6139</v>
      </c>
      <c r="K53" t="s">
        <v>6142</v>
      </c>
      <c r="L53">
        <v>1989</v>
      </c>
      <c r="N53" t="s">
        <v>7035</v>
      </c>
      <c r="P53" s="2">
        <v>44930</v>
      </c>
      <c r="Q53">
        <v>13</v>
      </c>
      <c r="S53" t="s">
        <v>7036</v>
      </c>
      <c r="AA53" t="s">
        <v>78</v>
      </c>
      <c r="AD53" t="s">
        <v>2513</v>
      </c>
      <c r="AJ53" t="s">
        <v>7037</v>
      </c>
    </row>
    <row r="54" spans="1:37" x14ac:dyDescent="0.25">
      <c r="A54" t="s">
        <v>7038</v>
      </c>
      <c r="B54" t="s">
        <v>6685</v>
      </c>
      <c r="C54">
        <v>1990</v>
      </c>
      <c r="D54" t="s">
        <v>7039</v>
      </c>
      <c r="E54" t="s">
        <v>7040</v>
      </c>
      <c r="F54" t="s">
        <v>7041</v>
      </c>
      <c r="I54" t="s">
        <v>7042</v>
      </c>
      <c r="K54" t="s">
        <v>7043</v>
      </c>
      <c r="L54" s="4">
        <v>32874</v>
      </c>
      <c r="Q54">
        <v>28</v>
      </c>
      <c r="S54" t="s">
        <v>7041</v>
      </c>
      <c r="AF54" t="s">
        <v>7044</v>
      </c>
      <c r="AH54" t="s">
        <v>7045</v>
      </c>
      <c r="AJ54" t="s">
        <v>7046</v>
      </c>
    </row>
    <row r="55" spans="1:37" x14ac:dyDescent="0.25">
      <c r="A55" t="s">
        <v>7047</v>
      </c>
      <c r="B55" t="s">
        <v>6685</v>
      </c>
      <c r="C55">
        <v>1990</v>
      </c>
      <c r="D55" t="s">
        <v>7048</v>
      </c>
      <c r="E55" t="s">
        <v>7049</v>
      </c>
      <c r="F55" t="s">
        <v>2698</v>
      </c>
      <c r="H55" t="s">
        <v>142</v>
      </c>
      <c r="I55" t="s">
        <v>7050</v>
      </c>
      <c r="J55" t="s">
        <v>7051</v>
      </c>
      <c r="K55" t="s">
        <v>7052</v>
      </c>
      <c r="L55" s="4">
        <v>32874</v>
      </c>
      <c r="M55" s="3">
        <v>45001.740567129629</v>
      </c>
      <c r="N55" t="s">
        <v>7053</v>
      </c>
      <c r="P55">
        <v>2</v>
      </c>
      <c r="Q55">
        <v>22</v>
      </c>
      <c r="S55" t="s">
        <v>2698</v>
      </c>
      <c r="AA55" t="s">
        <v>6866</v>
      </c>
      <c r="AF55" t="s">
        <v>6705</v>
      </c>
      <c r="AH55" t="s">
        <v>7054</v>
      </c>
      <c r="AJ55" t="s">
        <v>6979</v>
      </c>
    </row>
    <row r="56" spans="1:37" x14ac:dyDescent="0.25">
      <c r="A56" t="s">
        <v>7055</v>
      </c>
      <c r="B56" t="s">
        <v>6685</v>
      </c>
      <c r="C56">
        <v>1990</v>
      </c>
      <c r="D56" t="s">
        <v>7056</v>
      </c>
      <c r="E56" t="s">
        <v>6578</v>
      </c>
      <c r="F56" t="s">
        <v>2685</v>
      </c>
      <c r="H56" t="s">
        <v>7057</v>
      </c>
      <c r="I56" t="s">
        <v>6580</v>
      </c>
      <c r="J56" t="s">
        <v>7058</v>
      </c>
      <c r="K56" t="s">
        <v>6579</v>
      </c>
      <c r="L56">
        <v>1990</v>
      </c>
      <c r="N56" t="s">
        <v>7059</v>
      </c>
      <c r="P56">
        <v>9</v>
      </c>
      <c r="Q56">
        <v>20</v>
      </c>
      <c r="AA56" t="s">
        <v>78</v>
      </c>
      <c r="AD56" t="s">
        <v>2513</v>
      </c>
      <c r="AJ56" t="s">
        <v>7060</v>
      </c>
    </row>
    <row r="57" spans="1:37" x14ac:dyDescent="0.25">
      <c r="A57" t="s">
        <v>7061</v>
      </c>
      <c r="B57" t="s">
        <v>6685</v>
      </c>
      <c r="C57">
        <v>1990</v>
      </c>
      <c r="D57" t="s">
        <v>7062</v>
      </c>
      <c r="E57" t="s">
        <v>6193</v>
      </c>
      <c r="F57" t="s">
        <v>1004</v>
      </c>
      <c r="H57" t="s">
        <v>6825</v>
      </c>
      <c r="I57" t="s">
        <v>6194</v>
      </c>
      <c r="J57" t="s">
        <v>6195</v>
      </c>
      <c r="K57" t="s">
        <v>6198</v>
      </c>
      <c r="L57">
        <v>1990</v>
      </c>
      <c r="N57" t="s">
        <v>7063</v>
      </c>
      <c r="P57" s="2">
        <v>44928</v>
      </c>
      <c r="Q57">
        <v>47</v>
      </c>
      <c r="S57" t="s">
        <v>1004</v>
      </c>
      <c r="AA57" t="s">
        <v>78</v>
      </c>
      <c r="AD57" t="s">
        <v>2513</v>
      </c>
      <c r="AJ57" t="s">
        <v>7064</v>
      </c>
    </row>
    <row r="58" spans="1:37" x14ac:dyDescent="0.25">
      <c r="A58" t="s">
        <v>7065</v>
      </c>
      <c r="B58" t="s">
        <v>6685</v>
      </c>
      <c r="C58">
        <v>1992</v>
      </c>
      <c r="D58" t="s">
        <v>7066</v>
      </c>
      <c r="E58" t="s">
        <v>7067</v>
      </c>
      <c r="F58" t="s">
        <v>7068</v>
      </c>
      <c r="I58" t="s">
        <v>7069</v>
      </c>
      <c r="J58" t="s">
        <v>7070</v>
      </c>
      <c r="K58" t="s">
        <v>7071</v>
      </c>
      <c r="L58" s="4">
        <v>33683</v>
      </c>
      <c r="M58" s="3">
        <v>45193.459351851852</v>
      </c>
      <c r="N58" t="s">
        <v>7072</v>
      </c>
      <c r="P58">
        <v>5051</v>
      </c>
      <c r="Q58">
        <v>255</v>
      </c>
      <c r="AF58" t="s">
        <v>7073</v>
      </c>
      <c r="AH58" t="s">
        <v>7074</v>
      </c>
      <c r="AJ58" t="s">
        <v>6972</v>
      </c>
    </row>
    <row r="59" spans="1:37" x14ac:dyDescent="0.25">
      <c r="A59" t="s">
        <v>7075</v>
      </c>
      <c r="B59" t="s">
        <v>6685</v>
      </c>
      <c r="C59">
        <v>1992</v>
      </c>
      <c r="D59" t="s">
        <v>7076</v>
      </c>
      <c r="E59" t="s">
        <v>7077</v>
      </c>
      <c r="F59" t="s">
        <v>6489</v>
      </c>
      <c r="H59" t="s">
        <v>353</v>
      </c>
      <c r="I59" t="s">
        <v>7078</v>
      </c>
      <c r="J59" t="s">
        <v>7079</v>
      </c>
      <c r="K59" t="s">
        <v>7080</v>
      </c>
      <c r="L59" s="4">
        <v>33754</v>
      </c>
      <c r="M59" s="3">
        <v>45185.299039351848</v>
      </c>
      <c r="N59" t="s">
        <v>7081</v>
      </c>
      <c r="Q59" t="s">
        <v>6170</v>
      </c>
      <c r="S59" t="s">
        <v>6489</v>
      </c>
      <c r="T59" t="s">
        <v>7082</v>
      </c>
      <c r="U59" t="s">
        <v>7083</v>
      </c>
      <c r="AF59" t="s">
        <v>6705</v>
      </c>
      <c r="AH59" t="s">
        <v>7084</v>
      </c>
      <c r="AJ59" t="s">
        <v>6972</v>
      </c>
      <c r="AK59" t="s">
        <v>7085</v>
      </c>
    </row>
    <row r="60" spans="1:37" x14ac:dyDescent="0.25">
      <c r="A60" t="s">
        <v>7086</v>
      </c>
      <c r="B60" t="s">
        <v>6685</v>
      </c>
      <c r="C60">
        <v>1993</v>
      </c>
      <c r="D60" t="s">
        <v>7087</v>
      </c>
      <c r="E60" t="s">
        <v>5629</v>
      </c>
      <c r="F60" t="s">
        <v>2698</v>
      </c>
      <c r="H60" t="s">
        <v>6746</v>
      </c>
      <c r="I60" t="s">
        <v>5630</v>
      </c>
      <c r="J60" t="s">
        <v>5631</v>
      </c>
      <c r="K60" t="s">
        <v>5634</v>
      </c>
      <c r="L60">
        <v>1993</v>
      </c>
      <c r="N60" t="s">
        <v>7088</v>
      </c>
      <c r="P60">
        <v>5</v>
      </c>
      <c r="Q60">
        <v>25</v>
      </c>
      <c r="S60" t="s">
        <v>145</v>
      </c>
      <c r="AA60" t="s">
        <v>78</v>
      </c>
      <c r="AD60" t="s">
        <v>2513</v>
      </c>
      <c r="AJ60" t="s">
        <v>7089</v>
      </c>
    </row>
    <row r="61" spans="1:37" x14ac:dyDescent="0.25">
      <c r="A61" t="s">
        <v>7090</v>
      </c>
      <c r="B61" t="s">
        <v>6685</v>
      </c>
      <c r="C61">
        <v>1994</v>
      </c>
      <c r="D61" t="s">
        <v>7091</v>
      </c>
      <c r="E61" t="s">
        <v>7092</v>
      </c>
      <c r="F61" t="s">
        <v>813</v>
      </c>
      <c r="H61" t="s">
        <v>826</v>
      </c>
      <c r="I61" t="s">
        <v>5387</v>
      </c>
      <c r="K61" t="s">
        <v>7093</v>
      </c>
      <c r="L61" t="s">
        <v>7094</v>
      </c>
      <c r="N61" t="s">
        <v>7095</v>
      </c>
      <c r="P61">
        <v>12</v>
      </c>
      <c r="Q61">
        <v>21</v>
      </c>
      <c r="AA61" t="s">
        <v>78</v>
      </c>
      <c r="AE61" t="s">
        <v>7096</v>
      </c>
      <c r="AJ61" t="s">
        <v>7097</v>
      </c>
      <c r="AK61" t="s">
        <v>7098</v>
      </c>
    </row>
    <row r="62" spans="1:37" x14ac:dyDescent="0.25">
      <c r="A62" t="s">
        <v>7099</v>
      </c>
      <c r="B62" t="s">
        <v>6685</v>
      </c>
      <c r="C62">
        <v>1994</v>
      </c>
      <c r="D62" t="s">
        <v>7100</v>
      </c>
      <c r="E62" t="s">
        <v>7101</v>
      </c>
      <c r="F62" t="s">
        <v>7102</v>
      </c>
      <c r="H62" t="s">
        <v>7103</v>
      </c>
      <c r="I62" t="s">
        <v>5830</v>
      </c>
      <c r="K62" t="s">
        <v>7104</v>
      </c>
      <c r="L62" t="s">
        <v>7105</v>
      </c>
      <c r="N62" t="s">
        <v>7106</v>
      </c>
      <c r="P62">
        <v>18</v>
      </c>
      <c r="Q62">
        <v>58</v>
      </c>
      <c r="AA62" t="s">
        <v>78</v>
      </c>
      <c r="AE62" t="s">
        <v>7107</v>
      </c>
      <c r="AJ62" t="s">
        <v>7108</v>
      </c>
    </row>
    <row r="63" spans="1:37" x14ac:dyDescent="0.25">
      <c r="A63" t="s">
        <v>7109</v>
      </c>
      <c r="B63" t="s">
        <v>6685</v>
      </c>
      <c r="C63">
        <v>1997</v>
      </c>
      <c r="D63" t="s">
        <v>7110</v>
      </c>
      <c r="E63" t="s">
        <v>6513</v>
      </c>
      <c r="F63" t="s">
        <v>4055</v>
      </c>
      <c r="H63" t="s">
        <v>6695</v>
      </c>
      <c r="I63" t="s">
        <v>6514</v>
      </c>
      <c r="J63" t="s">
        <v>7111</v>
      </c>
      <c r="K63" t="s">
        <v>7112</v>
      </c>
      <c r="L63">
        <v>1997</v>
      </c>
      <c r="N63" t="s">
        <v>7113</v>
      </c>
      <c r="P63">
        <v>4</v>
      </c>
      <c r="Q63">
        <v>48</v>
      </c>
      <c r="S63" t="s">
        <v>1878</v>
      </c>
      <c r="AA63" t="s">
        <v>78</v>
      </c>
      <c r="AD63" t="s">
        <v>2513</v>
      </c>
      <c r="AH63" t="s">
        <v>6699</v>
      </c>
      <c r="AJ63" t="s">
        <v>7114</v>
      </c>
    </row>
    <row r="64" spans="1:37" x14ac:dyDescent="0.25">
      <c r="A64" t="s">
        <v>7115</v>
      </c>
      <c r="B64" t="s">
        <v>6685</v>
      </c>
      <c r="C64">
        <v>1997</v>
      </c>
      <c r="D64" t="s">
        <v>7116</v>
      </c>
      <c r="E64" t="s">
        <v>5969</v>
      </c>
      <c r="F64" t="s">
        <v>7117</v>
      </c>
      <c r="H64" t="s">
        <v>7118</v>
      </c>
      <c r="I64" t="s">
        <v>5970</v>
      </c>
      <c r="K64" t="s">
        <v>7119</v>
      </c>
      <c r="L64" t="s">
        <v>7120</v>
      </c>
      <c r="N64" t="s">
        <v>7121</v>
      </c>
      <c r="P64">
        <v>1</v>
      </c>
      <c r="Q64">
        <v>6</v>
      </c>
      <c r="AA64" t="s">
        <v>78</v>
      </c>
      <c r="AE64" t="s">
        <v>7122</v>
      </c>
      <c r="AJ64" t="s">
        <v>7123</v>
      </c>
      <c r="AK64" t="s">
        <v>7124</v>
      </c>
    </row>
    <row r="65" spans="1:37" x14ac:dyDescent="0.25">
      <c r="A65" t="s">
        <v>7125</v>
      </c>
      <c r="B65" t="s">
        <v>6685</v>
      </c>
      <c r="C65">
        <v>1997</v>
      </c>
      <c r="D65" t="s">
        <v>7126</v>
      </c>
      <c r="E65" t="s">
        <v>4918</v>
      </c>
      <c r="F65" t="s">
        <v>4919</v>
      </c>
      <c r="H65" t="s">
        <v>7127</v>
      </c>
      <c r="I65" t="s">
        <v>162</v>
      </c>
      <c r="J65" t="s">
        <v>4920</v>
      </c>
      <c r="K65" t="s">
        <v>4922</v>
      </c>
      <c r="L65">
        <v>1997</v>
      </c>
      <c r="N65" t="s">
        <v>7128</v>
      </c>
      <c r="P65">
        <v>9</v>
      </c>
      <c r="Q65">
        <v>75</v>
      </c>
      <c r="S65" t="s">
        <v>7129</v>
      </c>
      <c r="AA65" t="s">
        <v>78</v>
      </c>
      <c r="AD65" t="s">
        <v>2513</v>
      </c>
      <c r="AH65" t="s">
        <v>7130</v>
      </c>
      <c r="AJ65" t="s">
        <v>7131</v>
      </c>
    </row>
    <row r="66" spans="1:37" x14ac:dyDescent="0.25">
      <c r="A66" t="s">
        <v>7132</v>
      </c>
      <c r="B66" t="s">
        <v>6685</v>
      </c>
      <c r="C66">
        <v>1993</v>
      </c>
      <c r="D66" t="s">
        <v>1563</v>
      </c>
      <c r="E66" t="s">
        <v>1564</v>
      </c>
      <c r="F66" t="s">
        <v>1038</v>
      </c>
      <c r="H66" t="s">
        <v>1047</v>
      </c>
      <c r="I66" t="s">
        <v>1574</v>
      </c>
      <c r="K66" t="s">
        <v>1567</v>
      </c>
      <c r="L66" t="s">
        <v>7133</v>
      </c>
      <c r="N66" s="2">
        <v>45194</v>
      </c>
      <c r="P66">
        <v>1</v>
      </c>
      <c r="Q66">
        <v>73</v>
      </c>
      <c r="AA66" t="s">
        <v>78</v>
      </c>
      <c r="AE66" t="s">
        <v>1577</v>
      </c>
      <c r="AJ66" t="s">
        <v>7134</v>
      </c>
    </row>
    <row r="67" spans="1:37" x14ac:dyDescent="0.25">
      <c r="A67" t="s">
        <v>7135</v>
      </c>
      <c r="B67" t="s">
        <v>6685</v>
      </c>
      <c r="C67">
        <v>1994</v>
      </c>
      <c r="D67" t="s">
        <v>7136</v>
      </c>
      <c r="E67" t="s">
        <v>5142</v>
      </c>
      <c r="F67" t="s">
        <v>2504</v>
      </c>
      <c r="H67" t="s">
        <v>7027</v>
      </c>
      <c r="I67" t="s">
        <v>5143</v>
      </c>
      <c r="J67" t="s">
        <v>5144</v>
      </c>
      <c r="K67" t="s">
        <v>5147</v>
      </c>
      <c r="L67">
        <v>1994</v>
      </c>
      <c r="N67" t="s">
        <v>7137</v>
      </c>
      <c r="P67">
        <v>1</v>
      </c>
      <c r="Q67">
        <v>158</v>
      </c>
      <c r="S67" t="s">
        <v>381</v>
      </c>
      <c r="AA67" t="s">
        <v>78</v>
      </c>
      <c r="AD67" t="s">
        <v>2513</v>
      </c>
      <c r="AH67" t="s">
        <v>6933</v>
      </c>
      <c r="AJ67" t="s">
        <v>7138</v>
      </c>
    </row>
    <row r="68" spans="1:37" x14ac:dyDescent="0.25">
      <c r="A68" t="s">
        <v>7139</v>
      </c>
      <c r="B68" t="s">
        <v>6685</v>
      </c>
      <c r="C68">
        <v>1995</v>
      </c>
      <c r="D68" t="s">
        <v>7140</v>
      </c>
      <c r="E68" t="s">
        <v>7141</v>
      </c>
      <c r="F68" t="s">
        <v>7142</v>
      </c>
      <c r="H68" t="s">
        <v>7143</v>
      </c>
      <c r="I68" t="s">
        <v>7144</v>
      </c>
      <c r="J68" t="s">
        <v>7145</v>
      </c>
      <c r="K68" t="s">
        <v>7146</v>
      </c>
      <c r="L68" s="4">
        <v>34820</v>
      </c>
      <c r="M68" s="3">
        <v>44960.477442129632</v>
      </c>
      <c r="N68" t="s">
        <v>7147</v>
      </c>
      <c r="P68">
        <v>1</v>
      </c>
      <c r="Q68">
        <v>82</v>
      </c>
      <c r="S68" t="s">
        <v>7148</v>
      </c>
      <c r="AA68" t="s">
        <v>6866</v>
      </c>
      <c r="AF68" t="s">
        <v>7149</v>
      </c>
      <c r="AH68" t="s">
        <v>7150</v>
      </c>
      <c r="AJ68" t="s">
        <v>6972</v>
      </c>
    </row>
    <row r="69" spans="1:37" x14ac:dyDescent="0.25">
      <c r="A69" t="s">
        <v>7151</v>
      </c>
      <c r="B69" t="s">
        <v>6685</v>
      </c>
      <c r="C69">
        <v>1995</v>
      </c>
      <c r="D69" t="s">
        <v>7152</v>
      </c>
      <c r="E69" t="s">
        <v>7153</v>
      </c>
      <c r="F69" t="s">
        <v>1423</v>
      </c>
      <c r="H69" t="s">
        <v>1433</v>
      </c>
      <c r="I69" t="s">
        <v>5040</v>
      </c>
      <c r="K69" t="s">
        <v>7154</v>
      </c>
      <c r="L69" t="s">
        <v>7155</v>
      </c>
      <c r="N69" t="s">
        <v>7156</v>
      </c>
      <c r="P69">
        <v>11</v>
      </c>
      <c r="Q69">
        <v>43</v>
      </c>
      <c r="AA69" t="s">
        <v>78</v>
      </c>
      <c r="AE69" t="s">
        <v>7157</v>
      </c>
      <c r="AJ69" t="s">
        <v>7158</v>
      </c>
    </row>
    <row r="70" spans="1:37" x14ac:dyDescent="0.25">
      <c r="A70" t="s">
        <v>7159</v>
      </c>
      <c r="B70" t="s">
        <v>6685</v>
      </c>
      <c r="C70">
        <v>1996</v>
      </c>
      <c r="D70" t="s">
        <v>7160</v>
      </c>
      <c r="E70" t="s">
        <v>6592</v>
      </c>
      <c r="F70" t="s">
        <v>3961</v>
      </c>
      <c r="H70" t="s">
        <v>7161</v>
      </c>
      <c r="I70" t="s">
        <v>6594</v>
      </c>
      <c r="J70" t="s">
        <v>7162</v>
      </c>
      <c r="K70" t="s">
        <v>6593</v>
      </c>
      <c r="L70">
        <v>1996</v>
      </c>
      <c r="N70" t="s">
        <v>7163</v>
      </c>
      <c r="P70">
        <v>4</v>
      </c>
      <c r="Q70">
        <v>25</v>
      </c>
      <c r="S70" t="s">
        <v>7164</v>
      </c>
      <c r="AA70" t="s">
        <v>78</v>
      </c>
      <c r="AD70" t="s">
        <v>2513</v>
      </c>
      <c r="AH70" t="s">
        <v>7165</v>
      </c>
      <c r="AJ70" t="s">
        <v>7166</v>
      </c>
    </row>
    <row r="71" spans="1:37" x14ac:dyDescent="0.25">
      <c r="A71" t="s">
        <v>7167</v>
      </c>
      <c r="B71" t="s">
        <v>6685</v>
      </c>
      <c r="C71">
        <v>1996</v>
      </c>
      <c r="D71" t="s">
        <v>7168</v>
      </c>
      <c r="E71" t="s">
        <v>5694</v>
      </c>
      <c r="F71" t="s">
        <v>1710</v>
      </c>
      <c r="H71" t="s">
        <v>1719</v>
      </c>
      <c r="I71" t="s">
        <v>5695</v>
      </c>
      <c r="K71" t="s">
        <v>7169</v>
      </c>
      <c r="L71" t="s">
        <v>7170</v>
      </c>
      <c r="N71" t="s">
        <v>7171</v>
      </c>
      <c r="P71">
        <v>10</v>
      </c>
      <c r="Q71">
        <v>161</v>
      </c>
      <c r="AA71" t="s">
        <v>78</v>
      </c>
      <c r="AE71" t="s">
        <v>7172</v>
      </c>
      <c r="AJ71" t="s">
        <v>7173</v>
      </c>
    </row>
    <row r="72" spans="1:37" x14ac:dyDescent="0.25">
      <c r="A72" t="s">
        <v>7174</v>
      </c>
      <c r="B72" t="s">
        <v>6685</v>
      </c>
      <c r="C72">
        <v>1996</v>
      </c>
      <c r="D72" t="s">
        <v>7175</v>
      </c>
      <c r="E72" t="s">
        <v>7176</v>
      </c>
      <c r="F72" t="s">
        <v>1710</v>
      </c>
      <c r="H72" t="s">
        <v>1719</v>
      </c>
      <c r="I72" t="s">
        <v>5864</v>
      </c>
      <c r="K72" t="s">
        <v>7177</v>
      </c>
      <c r="L72" t="s">
        <v>7170</v>
      </c>
      <c r="N72" t="s">
        <v>7178</v>
      </c>
      <c r="P72">
        <v>10</v>
      </c>
      <c r="Q72">
        <v>161</v>
      </c>
      <c r="AA72" t="s">
        <v>78</v>
      </c>
      <c r="AE72" t="s">
        <v>7179</v>
      </c>
      <c r="AJ72" t="s">
        <v>7180</v>
      </c>
    </row>
    <row r="73" spans="1:37" x14ac:dyDescent="0.25">
      <c r="A73" t="s">
        <v>7181</v>
      </c>
      <c r="B73" t="s">
        <v>6685</v>
      </c>
      <c r="C73">
        <v>1997</v>
      </c>
      <c r="D73" t="s">
        <v>7182</v>
      </c>
      <c r="E73" t="s">
        <v>5257</v>
      </c>
      <c r="F73" t="s">
        <v>5202</v>
      </c>
      <c r="H73" t="s">
        <v>7183</v>
      </c>
      <c r="I73" t="s">
        <v>1560</v>
      </c>
      <c r="J73" t="s">
        <v>5258</v>
      </c>
      <c r="K73" t="s">
        <v>5261</v>
      </c>
      <c r="L73">
        <v>1997</v>
      </c>
      <c r="N73" t="s">
        <v>7184</v>
      </c>
      <c r="P73">
        <v>5</v>
      </c>
      <c r="Q73">
        <v>35</v>
      </c>
      <c r="S73" t="s">
        <v>7185</v>
      </c>
      <c r="AA73" t="s">
        <v>78</v>
      </c>
      <c r="AD73" t="s">
        <v>2513</v>
      </c>
      <c r="AH73" t="s">
        <v>7186</v>
      </c>
      <c r="AJ73" t="s">
        <v>7187</v>
      </c>
    </row>
    <row r="74" spans="1:37" x14ac:dyDescent="0.25">
      <c r="A74" t="s">
        <v>7188</v>
      </c>
      <c r="B74" t="s">
        <v>6685</v>
      </c>
      <c r="C74">
        <v>1997</v>
      </c>
      <c r="D74" t="s">
        <v>7189</v>
      </c>
      <c r="E74" t="s">
        <v>7190</v>
      </c>
      <c r="F74" t="s">
        <v>2698</v>
      </c>
      <c r="H74" t="s">
        <v>6746</v>
      </c>
      <c r="I74" t="s">
        <v>1259</v>
      </c>
      <c r="J74" t="s">
        <v>7191</v>
      </c>
      <c r="K74" t="s">
        <v>7192</v>
      </c>
      <c r="L74">
        <v>1997</v>
      </c>
      <c r="N74" t="s">
        <v>7193</v>
      </c>
      <c r="P74" s="2">
        <v>44989</v>
      </c>
      <c r="Q74">
        <v>29</v>
      </c>
      <c r="S74" t="s">
        <v>7194</v>
      </c>
      <c r="AA74" t="s">
        <v>78</v>
      </c>
      <c r="AD74" t="s">
        <v>2513</v>
      </c>
      <c r="AJ74" t="s">
        <v>7195</v>
      </c>
    </row>
    <row r="75" spans="1:37" x14ac:dyDescent="0.25">
      <c r="A75" t="s">
        <v>7196</v>
      </c>
      <c r="B75" t="s">
        <v>6685</v>
      </c>
      <c r="C75">
        <v>1998</v>
      </c>
      <c r="D75" t="s">
        <v>1968</v>
      </c>
      <c r="E75" t="s">
        <v>1969</v>
      </c>
      <c r="F75" t="s">
        <v>129</v>
      </c>
      <c r="H75" t="s">
        <v>142</v>
      </c>
      <c r="I75" t="s">
        <v>1976</v>
      </c>
      <c r="K75" t="s">
        <v>1971</v>
      </c>
      <c r="L75" t="s">
        <v>7197</v>
      </c>
      <c r="N75" t="s">
        <v>7198</v>
      </c>
      <c r="P75">
        <v>12</v>
      </c>
      <c r="Q75">
        <v>30</v>
      </c>
      <c r="AA75" t="s">
        <v>78</v>
      </c>
      <c r="AE75" t="s">
        <v>1978</v>
      </c>
      <c r="AJ75" t="s">
        <v>7199</v>
      </c>
    </row>
    <row r="76" spans="1:37" x14ac:dyDescent="0.25">
      <c r="A76" t="s">
        <v>7200</v>
      </c>
      <c r="B76" t="s">
        <v>6685</v>
      </c>
      <c r="C76">
        <v>1998</v>
      </c>
      <c r="D76" t="s">
        <v>7201</v>
      </c>
      <c r="E76" t="s">
        <v>6588</v>
      </c>
      <c r="F76" t="s">
        <v>6587</v>
      </c>
      <c r="H76" t="s">
        <v>7202</v>
      </c>
      <c r="I76" t="s">
        <v>6589</v>
      </c>
      <c r="J76" t="s">
        <v>7203</v>
      </c>
      <c r="K76" t="s">
        <v>7204</v>
      </c>
      <c r="L76">
        <v>1998</v>
      </c>
      <c r="N76" t="s">
        <v>7205</v>
      </c>
      <c r="P76">
        <v>3</v>
      </c>
      <c r="Q76">
        <v>6</v>
      </c>
      <c r="S76" t="s">
        <v>7206</v>
      </c>
      <c r="AA76" t="s">
        <v>78</v>
      </c>
      <c r="AD76" t="s">
        <v>2513</v>
      </c>
      <c r="AJ76" t="s">
        <v>7207</v>
      </c>
    </row>
    <row r="77" spans="1:37" x14ac:dyDescent="0.25">
      <c r="A77" t="s">
        <v>7208</v>
      </c>
      <c r="B77" t="s">
        <v>6685</v>
      </c>
      <c r="C77">
        <v>2002</v>
      </c>
      <c r="D77" t="s">
        <v>7209</v>
      </c>
      <c r="E77" t="s">
        <v>6498</v>
      </c>
      <c r="F77" t="s">
        <v>6343</v>
      </c>
      <c r="H77" t="s">
        <v>7210</v>
      </c>
      <c r="I77" t="s">
        <v>6499</v>
      </c>
      <c r="J77" t="s">
        <v>7211</v>
      </c>
      <c r="K77" t="s">
        <v>7212</v>
      </c>
      <c r="L77">
        <v>2002</v>
      </c>
      <c r="N77" t="s">
        <v>7213</v>
      </c>
      <c r="P77">
        <v>1</v>
      </c>
      <c r="Q77">
        <v>78</v>
      </c>
      <c r="S77" t="s">
        <v>7214</v>
      </c>
      <c r="AA77" t="s">
        <v>78</v>
      </c>
      <c r="AD77" t="s">
        <v>2513</v>
      </c>
      <c r="AJ77" t="s">
        <v>7215</v>
      </c>
    </row>
    <row r="78" spans="1:37" x14ac:dyDescent="0.25">
      <c r="A78" t="s">
        <v>7216</v>
      </c>
      <c r="B78" t="s">
        <v>6685</v>
      </c>
      <c r="C78">
        <v>1998</v>
      </c>
      <c r="D78" t="s">
        <v>7217</v>
      </c>
      <c r="E78" t="s">
        <v>6381</v>
      </c>
      <c r="F78" t="s">
        <v>5364</v>
      </c>
      <c r="H78" t="s">
        <v>6910</v>
      </c>
      <c r="I78" t="s">
        <v>6385</v>
      </c>
      <c r="J78" t="s">
        <v>7218</v>
      </c>
      <c r="K78" t="s">
        <v>7219</v>
      </c>
      <c r="L78">
        <v>1998</v>
      </c>
      <c r="N78" t="s">
        <v>7220</v>
      </c>
      <c r="P78" t="s">
        <v>7221</v>
      </c>
      <c r="Q78">
        <v>29</v>
      </c>
      <c r="S78" t="s">
        <v>671</v>
      </c>
      <c r="AA78" t="s">
        <v>78</v>
      </c>
      <c r="AD78" t="s">
        <v>2513</v>
      </c>
      <c r="AH78" t="s">
        <v>7222</v>
      </c>
      <c r="AJ78" t="s">
        <v>7223</v>
      </c>
    </row>
    <row r="79" spans="1:37" x14ac:dyDescent="0.25">
      <c r="A79" t="s">
        <v>7224</v>
      </c>
      <c r="B79" t="s">
        <v>6685</v>
      </c>
      <c r="C79">
        <v>1998</v>
      </c>
      <c r="D79" t="s">
        <v>7225</v>
      </c>
      <c r="E79" t="s">
        <v>5684</v>
      </c>
      <c r="F79" t="s">
        <v>3407</v>
      </c>
      <c r="H79" t="s">
        <v>7226</v>
      </c>
      <c r="I79" t="s">
        <v>554</v>
      </c>
      <c r="J79" t="s">
        <v>5685</v>
      </c>
      <c r="K79" t="s">
        <v>5688</v>
      </c>
      <c r="L79">
        <v>1998</v>
      </c>
      <c r="N79" t="s">
        <v>7227</v>
      </c>
      <c r="P79">
        <v>3</v>
      </c>
      <c r="Q79">
        <v>161</v>
      </c>
      <c r="S79" t="s">
        <v>7228</v>
      </c>
      <c r="AA79" t="s">
        <v>78</v>
      </c>
      <c r="AD79" t="s">
        <v>2513</v>
      </c>
      <c r="AH79" t="s">
        <v>7229</v>
      </c>
      <c r="AJ79" t="s">
        <v>7230</v>
      </c>
      <c r="AK79" t="s">
        <v>7231</v>
      </c>
    </row>
    <row r="80" spans="1:37" x14ac:dyDescent="0.25">
      <c r="A80" t="s">
        <v>7232</v>
      </c>
      <c r="B80" t="s">
        <v>6685</v>
      </c>
      <c r="C80">
        <v>2000</v>
      </c>
      <c r="D80" t="s">
        <v>7233</v>
      </c>
      <c r="E80" t="s">
        <v>5651</v>
      </c>
      <c r="F80" t="s">
        <v>129</v>
      </c>
      <c r="H80" t="s">
        <v>142</v>
      </c>
      <c r="I80" t="s">
        <v>5652</v>
      </c>
      <c r="K80" t="s">
        <v>7234</v>
      </c>
      <c r="L80" t="s">
        <v>7235</v>
      </c>
      <c r="N80" t="s">
        <v>7236</v>
      </c>
      <c r="P80">
        <v>5</v>
      </c>
      <c r="Q80">
        <v>32</v>
      </c>
      <c r="AA80" t="s">
        <v>78</v>
      </c>
      <c r="AE80" t="s">
        <v>7237</v>
      </c>
      <c r="AJ80" t="s">
        <v>7238</v>
      </c>
      <c r="AK80" t="s">
        <v>7239</v>
      </c>
    </row>
    <row r="81" spans="1:37" x14ac:dyDescent="0.25">
      <c r="A81" t="s">
        <v>7240</v>
      </c>
      <c r="B81" t="s">
        <v>6685</v>
      </c>
      <c r="C81">
        <v>2000</v>
      </c>
      <c r="D81" t="s">
        <v>7241</v>
      </c>
      <c r="E81" t="s">
        <v>5154</v>
      </c>
      <c r="F81" t="s">
        <v>129</v>
      </c>
      <c r="H81" t="s">
        <v>142</v>
      </c>
      <c r="I81" t="s">
        <v>5155</v>
      </c>
      <c r="K81" t="s">
        <v>7242</v>
      </c>
      <c r="L81" t="s">
        <v>7243</v>
      </c>
      <c r="N81" t="s">
        <v>7244</v>
      </c>
      <c r="P81">
        <v>3</v>
      </c>
      <c r="Q81">
        <v>32</v>
      </c>
      <c r="AA81" t="s">
        <v>78</v>
      </c>
      <c r="AE81" t="s">
        <v>7245</v>
      </c>
      <c r="AJ81" t="s">
        <v>7246</v>
      </c>
      <c r="AK81" t="s">
        <v>7247</v>
      </c>
    </row>
    <row r="82" spans="1:37" x14ac:dyDescent="0.25">
      <c r="A82" t="s">
        <v>7248</v>
      </c>
      <c r="B82" t="s">
        <v>6685</v>
      </c>
      <c r="C82">
        <v>2007</v>
      </c>
      <c r="D82" t="s">
        <v>7249</v>
      </c>
      <c r="E82" t="s">
        <v>4752</v>
      </c>
      <c r="F82" t="s">
        <v>3983</v>
      </c>
      <c r="H82" t="s">
        <v>7250</v>
      </c>
      <c r="I82" t="s">
        <v>1438</v>
      </c>
      <c r="J82" t="s">
        <v>4753</v>
      </c>
      <c r="K82" t="s">
        <v>4756</v>
      </c>
      <c r="L82">
        <v>2007</v>
      </c>
      <c r="N82" t="s">
        <v>7251</v>
      </c>
      <c r="P82">
        <v>6</v>
      </c>
      <c r="Q82">
        <v>55</v>
      </c>
      <c r="S82" t="s">
        <v>1436</v>
      </c>
      <c r="AA82" t="s">
        <v>78</v>
      </c>
      <c r="AD82" t="s">
        <v>2513</v>
      </c>
      <c r="AJ82" t="s">
        <v>7252</v>
      </c>
    </row>
    <row r="83" spans="1:37" x14ac:dyDescent="0.25">
      <c r="A83" t="s">
        <v>7253</v>
      </c>
      <c r="B83" t="s">
        <v>6685</v>
      </c>
      <c r="C83">
        <v>2001</v>
      </c>
      <c r="D83" t="s">
        <v>7254</v>
      </c>
      <c r="E83" t="s">
        <v>1024</v>
      </c>
      <c r="F83" t="s">
        <v>4133</v>
      </c>
      <c r="H83" t="s">
        <v>7255</v>
      </c>
      <c r="I83" t="s">
        <v>1032</v>
      </c>
      <c r="J83" t="s">
        <v>5236</v>
      </c>
      <c r="K83" t="s">
        <v>5239</v>
      </c>
      <c r="L83">
        <v>2001</v>
      </c>
      <c r="N83" t="s">
        <v>7256</v>
      </c>
      <c r="P83">
        <v>1</v>
      </c>
      <c r="Q83">
        <v>47</v>
      </c>
      <c r="S83" t="s">
        <v>956</v>
      </c>
      <c r="AA83" t="s">
        <v>78</v>
      </c>
      <c r="AD83" t="s">
        <v>2513</v>
      </c>
      <c r="AJ83" t="s">
        <v>7257</v>
      </c>
    </row>
    <row r="84" spans="1:37" x14ac:dyDescent="0.25">
      <c r="A84" t="s">
        <v>7258</v>
      </c>
      <c r="B84" t="s">
        <v>6685</v>
      </c>
      <c r="C84">
        <v>1999</v>
      </c>
      <c r="D84" t="s">
        <v>7259</v>
      </c>
      <c r="E84" t="s">
        <v>7260</v>
      </c>
      <c r="F84" t="s">
        <v>7261</v>
      </c>
      <c r="H84" t="s">
        <v>2474</v>
      </c>
      <c r="I84" t="s">
        <v>7262</v>
      </c>
      <c r="J84" t="s">
        <v>7263</v>
      </c>
      <c r="K84" t="s">
        <v>7264</v>
      </c>
      <c r="L84" s="4">
        <v>36434</v>
      </c>
      <c r="M84" s="3">
        <v>45179.722430555557</v>
      </c>
      <c r="N84" t="s">
        <v>7265</v>
      </c>
      <c r="P84">
        <v>1</v>
      </c>
      <c r="Q84">
        <v>15</v>
      </c>
      <c r="S84" t="s">
        <v>7261</v>
      </c>
      <c r="AF84" t="s">
        <v>6705</v>
      </c>
      <c r="AH84" t="s">
        <v>7266</v>
      </c>
      <c r="AJ84" t="s">
        <v>6979</v>
      </c>
      <c r="AK84" t="s">
        <v>7267</v>
      </c>
    </row>
    <row r="85" spans="1:37" x14ac:dyDescent="0.25">
      <c r="A85" t="s">
        <v>7268</v>
      </c>
      <c r="B85" t="s">
        <v>6685</v>
      </c>
      <c r="C85">
        <v>1999</v>
      </c>
      <c r="D85" t="s">
        <v>7269</v>
      </c>
      <c r="E85" t="s">
        <v>1526</v>
      </c>
      <c r="F85" t="s">
        <v>2504</v>
      </c>
      <c r="H85" t="s">
        <v>6761</v>
      </c>
      <c r="I85" t="s">
        <v>5563</v>
      </c>
      <c r="J85" t="s">
        <v>5564</v>
      </c>
      <c r="K85" t="s">
        <v>5567</v>
      </c>
      <c r="L85">
        <v>1999</v>
      </c>
      <c r="N85" t="s">
        <v>7270</v>
      </c>
      <c r="P85" s="2">
        <v>44928</v>
      </c>
      <c r="Q85">
        <v>213</v>
      </c>
      <c r="S85" t="s">
        <v>381</v>
      </c>
      <c r="AA85" t="s">
        <v>78</v>
      </c>
      <c r="AD85" t="s">
        <v>2513</v>
      </c>
      <c r="AH85" t="s">
        <v>7271</v>
      </c>
      <c r="AJ85" t="s">
        <v>7272</v>
      </c>
    </row>
    <row r="86" spans="1:37" x14ac:dyDescent="0.25">
      <c r="A86" t="s">
        <v>7273</v>
      </c>
      <c r="B86" t="s">
        <v>6685</v>
      </c>
      <c r="C86">
        <v>2000</v>
      </c>
      <c r="D86" t="s">
        <v>7274</v>
      </c>
      <c r="E86" t="s">
        <v>1388</v>
      </c>
      <c r="F86" t="s">
        <v>2698</v>
      </c>
      <c r="H86" t="s">
        <v>6746</v>
      </c>
      <c r="I86" t="s">
        <v>1397</v>
      </c>
      <c r="J86" t="s">
        <v>5061</v>
      </c>
      <c r="K86" t="s">
        <v>5064</v>
      </c>
      <c r="L86">
        <v>2000</v>
      </c>
      <c r="N86" t="s">
        <v>7275</v>
      </c>
      <c r="P86">
        <v>6</v>
      </c>
      <c r="Q86">
        <v>32</v>
      </c>
      <c r="S86" t="s">
        <v>145</v>
      </c>
      <c r="AA86" t="s">
        <v>78</v>
      </c>
      <c r="AD86" t="s">
        <v>2513</v>
      </c>
      <c r="AJ86" t="s">
        <v>7276</v>
      </c>
    </row>
    <row r="87" spans="1:37" x14ac:dyDescent="0.25">
      <c r="A87" t="s">
        <v>7277</v>
      </c>
      <c r="B87" t="s">
        <v>6685</v>
      </c>
      <c r="C87">
        <v>2000</v>
      </c>
      <c r="D87" t="s">
        <v>7278</v>
      </c>
      <c r="E87" t="s">
        <v>4883</v>
      </c>
      <c r="F87" t="s">
        <v>7279</v>
      </c>
      <c r="H87" t="s">
        <v>7280</v>
      </c>
      <c r="I87" t="s">
        <v>4885</v>
      </c>
      <c r="J87" t="s">
        <v>7281</v>
      </c>
      <c r="K87" t="s">
        <v>7282</v>
      </c>
      <c r="L87" t="s">
        <v>7283</v>
      </c>
      <c r="N87" t="s">
        <v>7284</v>
      </c>
      <c r="P87">
        <v>3</v>
      </c>
      <c r="Q87">
        <v>32</v>
      </c>
      <c r="AA87" t="s">
        <v>78</v>
      </c>
      <c r="AE87" t="s">
        <v>7285</v>
      </c>
      <c r="AJ87" t="s">
        <v>7286</v>
      </c>
    </row>
    <row r="88" spans="1:37" x14ac:dyDescent="0.25">
      <c r="A88" t="s">
        <v>7287</v>
      </c>
      <c r="B88" t="s">
        <v>6685</v>
      </c>
      <c r="C88">
        <v>2000</v>
      </c>
      <c r="D88" t="s">
        <v>7288</v>
      </c>
      <c r="E88" t="s">
        <v>5761</v>
      </c>
      <c r="F88" t="s">
        <v>2698</v>
      </c>
      <c r="H88" t="s">
        <v>6746</v>
      </c>
      <c r="I88" t="s">
        <v>424</v>
      </c>
      <c r="J88" t="s">
        <v>5762</v>
      </c>
      <c r="K88" t="s">
        <v>5765</v>
      </c>
      <c r="L88">
        <v>2000</v>
      </c>
      <c r="N88" t="s">
        <v>7289</v>
      </c>
      <c r="P88">
        <v>6</v>
      </c>
      <c r="Q88">
        <v>32</v>
      </c>
      <c r="S88" t="s">
        <v>145</v>
      </c>
      <c r="AA88" t="s">
        <v>78</v>
      </c>
      <c r="AD88" t="s">
        <v>2513</v>
      </c>
      <c r="AJ88" t="s">
        <v>7290</v>
      </c>
      <c r="AK88" t="s">
        <v>7291</v>
      </c>
    </row>
    <row r="89" spans="1:37" x14ac:dyDescent="0.25">
      <c r="A89" t="s">
        <v>7292</v>
      </c>
      <c r="B89" t="s">
        <v>6685</v>
      </c>
      <c r="C89">
        <v>2000</v>
      </c>
      <c r="D89" t="s">
        <v>7293</v>
      </c>
      <c r="E89" t="s">
        <v>488</v>
      </c>
      <c r="F89" t="s">
        <v>2504</v>
      </c>
      <c r="H89" t="s">
        <v>6761</v>
      </c>
      <c r="I89" t="s">
        <v>5225</v>
      </c>
      <c r="J89" t="s">
        <v>5226</v>
      </c>
      <c r="K89" t="s">
        <v>5229</v>
      </c>
      <c r="L89">
        <v>2000</v>
      </c>
      <c r="N89" t="s">
        <v>7294</v>
      </c>
      <c r="P89" s="2">
        <v>44928</v>
      </c>
      <c r="Q89">
        <v>219</v>
      </c>
      <c r="S89" t="s">
        <v>381</v>
      </c>
      <c r="AA89" t="s">
        <v>78</v>
      </c>
      <c r="AD89" t="s">
        <v>2513</v>
      </c>
      <c r="AH89" t="s">
        <v>7271</v>
      </c>
      <c r="AJ89" t="s">
        <v>7295</v>
      </c>
      <c r="AK89" t="s">
        <v>7296</v>
      </c>
    </row>
    <row r="90" spans="1:37" x14ac:dyDescent="0.25">
      <c r="A90" t="s">
        <v>7297</v>
      </c>
      <c r="B90" t="s">
        <v>6685</v>
      </c>
      <c r="C90">
        <v>2000</v>
      </c>
      <c r="D90" t="s">
        <v>7298</v>
      </c>
      <c r="E90" t="s">
        <v>106</v>
      </c>
      <c r="F90" t="s">
        <v>4919</v>
      </c>
      <c r="H90" t="s">
        <v>118</v>
      </c>
      <c r="I90" t="s">
        <v>122</v>
      </c>
      <c r="J90" t="s">
        <v>7299</v>
      </c>
      <c r="K90" t="s">
        <v>6504</v>
      </c>
      <c r="L90" t="s">
        <v>7300</v>
      </c>
      <c r="M90" s="3">
        <v>45205.432233796295</v>
      </c>
      <c r="N90" t="s">
        <v>7301</v>
      </c>
      <c r="P90">
        <v>10</v>
      </c>
      <c r="Q90">
        <v>78</v>
      </c>
      <c r="S90" t="s">
        <v>7129</v>
      </c>
      <c r="AF90" t="s">
        <v>7302</v>
      </c>
      <c r="AH90" t="s">
        <v>7303</v>
      </c>
      <c r="AJ90" t="s">
        <v>7046</v>
      </c>
    </row>
    <row r="91" spans="1:37" x14ac:dyDescent="0.25">
      <c r="A91" t="s">
        <v>7304</v>
      </c>
      <c r="B91" t="s">
        <v>6685</v>
      </c>
      <c r="C91">
        <v>2000</v>
      </c>
      <c r="D91" t="s">
        <v>1745</v>
      </c>
      <c r="E91" t="s">
        <v>1746</v>
      </c>
      <c r="F91" t="s">
        <v>297</v>
      </c>
      <c r="H91" t="s">
        <v>312</v>
      </c>
      <c r="I91" t="s">
        <v>1759</v>
      </c>
      <c r="K91" t="s">
        <v>1753</v>
      </c>
      <c r="L91" s="4">
        <v>36831</v>
      </c>
      <c r="N91" t="s">
        <v>7305</v>
      </c>
      <c r="P91" s="2">
        <v>44929</v>
      </c>
      <c r="Q91">
        <v>138</v>
      </c>
      <c r="AA91" t="s">
        <v>78</v>
      </c>
      <c r="AE91" t="s">
        <v>1761</v>
      </c>
      <c r="AJ91" t="s">
        <v>7306</v>
      </c>
    </row>
    <row r="92" spans="1:37" x14ac:dyDescent="0.25">
      <c r="A92" t="s">
        <v>7307</v>
      </c>
      <c r="B92" t="s">
        <v>6685</v>
      </c>
      <c r="C92">
        <v>2000</v>
      </c>
      <c r="D92" t="s">
        <v>7308</v>
      </c>
      <c r="E92" t="s">
        <v>1865</v>
      </c>
      <c r="F92" t="s">
        <v>4055</v>
      </c>
      <c r="H92" t="s">
        <v>1876</v>
      </c>
      <c r="I92" t="s">
        <v>7309</v>
      </c>
      <c r="J92" t="s">
        <v>7310</v>
      </c>
      <c r="K92" t="s">
        <v>7311</v>
      </c>
      <c r="L92">
        <v>2000</v>
      </c>
      <c r="M92" s="3">
        <v>45215.471967592595</v>
      </c>
      <c r="N92" t="s">
        <v>7312</v>
      </c>
      <c r="P92">
        <v>4</v>
      </c>
      <c r="Q92">
        <v>51</v>
      </c>
      <c r="AA92" t="s">
        <v>6866</v>
      </c>
      <c r="AF92" t="s">
        <v>7313</v>
      </c>
      <c r="AH92" t="s">
        <v>7314</v>
      </c>
      <c r="AJ92" t="s">
        <v>6972</v>
      </c>
    </row>
    <row r="93" spans="1:37" x14ac:dyDescent="0.25">
      <c r="A93" t="s">
        <v>7315</v>
      </c>
      <c r="B93" t="s">
        <v>6685</v>
      </c>
      <c r="C93">
        <v>2001</v>
      </c>
      <c r="D93" t="s">
        <v>7316</v>
      </c>
      <c r="E93" t="s">
        <v>7317</v>
      </c>
      <c r="F93" t="s">
        <v>3231</v>
      </c>
      <c r="H93" t="s">
        <v>826</v>
      </c>
      <c r="I93" t="s">
        <v>7318</v>
      </c>
      <c r="J93" t="s">
        <v>7319</v>
      </c>
      <c r="K93" t="s">
        <v>7320</v>
      </c>
      <c r="L93" s="4">
        <v>37012</v>
      </c>
      <c r="M93" s="3">
        <v>45178.67695601852</v>
      </c>
      <c r="N93" t="s">
        <v>7321</v>
      </c>
      <c r="P93">
        <v>5</v>
      </c>
      <c r="Q93">
        <v>32</v>
      </c>
      <c r="S93" t="s">
        <v>3231</v>
      </c>
      <c r="AF93" t="s">
        <v>6705</v>
      </c>
      <c r="AH93" t="s">
        <v>7322</v>
      </c>
      <c r="AJ93" t="s">
        <v>6972</v>
      </c>
      <c r="AK93" t="s">
        <v>7323</v>
      </c>
    </row>
    <row r="94" spans="1:37" x14ac:dyDescent="0.25">
      <c r="A94" t="s">
        <v>7324</v>
      </c>
      <c r="B94" t="s">
        <v>6685</v>
      </c>
      <c r="C94">
        <v>2001</v>
      </c>
      <c r="D94" t="s">
        <v>7325</v>
      </c>
      <c r="E94" t="s">
        <v>7326</v>
      </c>
      <c r="F94" t="s">
        <v>7068</v>
      </c>
      <c r="I94" t="s">
        <v>7327</v>
      </c>
      <c r="J94" t="s">
        <v>7328</v>
      </c>
      <c r="K94" t="s">
        <v>7329</v>
      </c>
      <c r="L94" s="4">
        <v>37169</v>
      </c>
      <c r="M94" s="3">
        <v>45186.410034722219</v>
      </c>
      <c r="N94" t="s">
        <v>7330</v>
      </c>
      <c r="P94">
        <v>5540</v>
      </c>
      <c r="Q94">
        <v>294</v>
      </c>
      <c r="T94" t="s">
        <v>7331</v>
      </c>
      <c r="AF94" t="s">
        <v>7073</v>
      </c>
      <c r="AH94" t="s">
        <v>7332</v>
      </c>
      <c r="AJ94" t="s">
        <v>6972</v>
      </c>
    </row>
    <row r="95" spans="1:37" x14ac:dyDescent="0.25">
      <c r="A95" t="s">
        <v>7333</v>
      </c>
      <c r="B95" t="s">
        <v>6685</v>
      </c>
      <c r="C95">
        <v>2001</v>
      </c>
      <c r="D95" t="s">
        <v>7334</v>
      </c>
      <c r="E95" t="s">
        <v>1370</v>
      </c>
      <c r="F95" t="s">
        <v>3961</v>
      </c>
      <c r="H95" t="s">
        <v>7161</v>
      </c>
      <c r="I95" t="s">
        <v>1384</v>
      </c>
      <c r="J95" t="s">
        <v>7335</v>
      </c>
      <c r="K95" t="s">
        <v>7336</v>
      </c>
      <c r="L95">
        <v>2001</v>
      </c>
      <c r="N95" t="s">
        <v>7337</v>
      </c>
      <c r="P95">
        <v>5</v>
      </c>
      <c r="Q95">
        <v>30</v>
      </c>
      <c r="S95" t="s">
        <v>1382</v>
      </c>
      <c r="AA95" t="s">
        <v>78</v>
      </c>
      <c r="AD95" t="s">
        <v>2513</v>
      </c>
      <c r="AH95" t="s">
        <v>7338</v>
      </c>
      <c r="AJ95" t="s">
        <v>7339</v>
      </c>
    </row>
    <row r="96" spans="1:37" x14ac:dyDescent="0.25">
      <c r="A96" t="s">
        <v>7340</v>
      </c>
      <c r="B96" t="s">
        <v>6685</v>
      </c>
      <c r="C96">
        <v>2002</v>
      </c>
      <c r="D96" t="s">
        <v>7341</v>
      </c>
      <c r="E96" t="s">
        <v>5008</v>
      </c>
      <c r="F96" t="s">
        <v>3231</v>
      </c>
      <c r="H96" t="s">
        <v>6925</v>
      </c>
      <c r="I96" t="s">
        <v>5009</v>
      </c>
      <c r="J96" t="s">
        <v>5010</v>
      </c>
      <c r="K96" t="s">
        <v>5013</v>
      </c>
      <c r="L96">
        <v>2002</v>
      </c>
      <c r="N96" t="s">
        <v>7342</v>
      </c>
      <c r="P96">
        <v>2</v>
      </c>
      <c r="Q96">
        <v>33</v>
      </c>
      <c r="S96" t="s">
        <v>829</v>
      </c>
      <c r="AA96" t="s">
        <v>78</v>
      </c>
      <c r="AD96" t="s">
        <v>2513</v>
      </c>
      <c r="AJ96" t="s">
        <v>7343</v>
      </c>
    </row>
    <row r="97" spans="1:37" x14ac:dyDescent="0.25">
      <c r="A97" t="s">
        <v>7344</v>
      </c>
      <c r="B97" t="s">
        <v>6685</v>
      </c>
      <c r="C97">
        <v>2003</v>
      </c>
      <c r="D97" t="s">
        <v>7345</v>
      </c>
      <c r="E97" t="s">
        <v>731</v>
      </c>
      <c r="F97" t="s">
        <v>4938</v>
      </c>
      <c r="H97" t="s">
        <v>7346</v>
      </c>
      <c r="I97" t="s">
        <v>744</v>
      </c>
      <c r="J97" t="s">
        <v>4939</v>
      </c>
      <c r="K97" t="s">
        <v>4942</v>
      </c>
      <c r="L97">
        <v>2003</v>
      </c>
      <c r="N97" t="s">
        <v>7347</v>
      </c>
      <c r="P97" s="2">
        <v>44929</v>
      </c>
      <c r="Q97">
        <v>175</v>
      </c>
      <c r="S97" t="s">
        <v>315</v>
      </c>
      <c r="AA97" t="s">
        <v>78</v>
      </c>
      <c r="AD97" t="s">
        <v>2513</v>
      </c>
      <c r="AJ97" t="s">
        <v>7348</v>
      </c>
    </row>
    <row r="98" spans="1:37" x14ac:dyDescent="0.25">
      <c r="A98" t="s">
        <v>7349</v>
      </c>
      <c r="B98" t="s">
        <v>6685</v>
      </c>
      <c r="C98">
        <v>2004</v>
      </c>
      <c r="D98" t="s">
        <v>7350</v>
      </c>
      <c r="E98" t="s">
        <v>5050</v>
      </c>
      <c r="F98" t="s">
        <v>2698</v>
      </c>
      <c r="H98" t="s">
        <v>6746</v>
      </c>
      <c r="I98" t="s">
        <v>1148</v>
      </c>
      <c r="J98" t="s">
        <v>5051</v>
      </c>
      <c r="K98" t="s">
        <v>5054</v>
      </c>
      <c r="L98">
        <v>2004</v>
      </c>
      <c r="N98" t="s">
        <v>7351</v>
      </c>
      <c r="P98">
        <v>7</v>
      </c>
      <c r="Q98">
        <v>36</v>
      </c>
      <c r="S98" t="s">
        <v>145</v>
      </c>
      <c r="AA98" t="s">
        <v>78</v>
      </c>
      <c r="AD98" t="s">
        <v>2513</v>
      </c>
      <c r="AJ98" t="s">
        <v>7352</v>
      </c>
      <c r="AK98" t="s">
        <v>6808</v>
      </c>
    </row>
    <row r="99" spans="1:37" x14ac:dyDescent="0.25">
      <c r="A99" t="s">
        <v>7353</v>
      </c>
      <c r="B99" t="s">
        <v>6685</v>
      </c>
      <c r="C99">
        <v>2004</v>
      </c>
      <c r="D99" t="s">
        <v>7354</v>
      </c>
      <c r="E99" t="s">
        <v>5909</v>
      </c>
      <c r="F99" t="s">
        <v>7355</v>
      </c>
      <c r="H99" t="s">
        <v>7356</v>
      </c>
      <c r="I99" t="s">
        <v>5910</v>
      </c>
      <c r="K99" t="s">
        <v>7357</v>
      </c>
      <c r="L99" s="4">
        <v>37988</v>
      </c>
      <c r="N99" t="s">
        <v>7358</v>
      </c>
      <c r="P99">
        <v>1</v>
      </c>
      <c r="Q99">
        <v>339</v>
      </c>
      <c r="AA99" t="s">
        <v>78</v>
      </c>
      <c r="AE99" t="s">
        <v>7359</v>
      </c>
      <c r="AJ99" t="s">
        <v>7360</v>
      </c>
      <c r="AK99" t="s">
        <v>7361</v>
      </c>
    </row>
    <row r="100" spans="1:37" x14ac:dyDescent="0.25">
      <c r="A100" t="s">
        <v>7362</v>
      </c>
      <c r="B100" t="s">
        <v>6685</v>
      </c>
      <c r="C100">
        <v>2004</v>
      </c>
      <c r="D100" t="s">
        <v>7363</v>
      </c>
      <c r="E100" t="s">
        <v>6507</v>
      </c>
      <c r="F100" t="s">
        <v>5084</v>
      </c>
      <c r="H100" t="s">
        <v>7364</v>
      </c>
      <c r="I100" t="s">
        <v>5085</v>
      </c>
      <c r="J100" t="s">
        <v>5086</v>
      </c>
      <c r="K100" t="s">
        <v>5089</v>
      </c>
      <c r="L100">
        <v>2004</v>
      </c>
      <c r="N100" t="s">
        <v>7365</v>
      </c>
      <c r="P100">
        <v>4</v>
      </c>
      <c r="Q100">
        <v>45</v>
      </c>
      <c r="S100" t="s">
        <v>5084</v>
      </c>
      <c r="AA100" t="s">
        <v>78</v>
      </c>
      <c r="AD100" t="s">
        <v>2513</v>
      </c>
      <c r="AH100" t="s">
        <v>7366</v>
      </c>
      <c r="AJ100" t="s">
        <v>7367</v>
      </c>
      <c r="AK100" t="s">
        <v>6707</v>
      </c>
    </row>
    <row r="101" spans="1:37" x14ac:dyDescent="0.25">
      <c r="A101" t="s">
        <v>7368</v>
      </c>
      <c r="B101" t="s">
        <v>6685</v>
      </c>
      <c r="C101">
        <v>2002</v>
      </c>
      <c r="D101" t="s">
        <v>7369</v>
      </c>
      <c r="E101" t="s">
        <v>7370</v>
      </c>
      <c r="F101" t="s">
        <v>2698</v>
      </c>
      <c r="H101" t="s">
        <v>142</v>
      </c>
      <c r="I101" t="s">
        <v>7371</v>
      </c>
      <c r="J101" t="s">
        <v>7372</v>
      </c>
      <c r="K101" t="s">
        <v>7373</v>
      </c>
      <c r="L101" s="4">
        <v>37288</v>
      </c>
      <c r="M101" s="3">
        <v>45178.363252314812</v>
      </c>
      <c r="N101" t="s">
        <v>7374</v>
      </c>
      <c r="P101">
        <v>2</v>
      </c>
      <c r="Q101">
        <v>34</v>
      </c>
      <c r="S101" t="s">
        <v>2698</v>
      </c>
      <c r="AF101" t="s">
        <v>6705</v>
      </c>
      <c r="AH101" t="s">
        <v>7375</v>
      </c>
      <c r="AJ101" t="s">
        <v>7376</v>
      </c>
      <c r="AK101" t="s">
        <v>7377</v>
      </c>
    </row>
    <row r="102" spans="1:37" x14ac:dyDescent="0.25">
      <c r="A102" t="s">
        <v>7378</v>
      </c>
      <c r="B102" t="s">
        <v>6685</v>
      </c>
      <c r="C102">
        <v>2002</v>
      </c>
      <c r="D102" t="s">
        <v>1762</v>
      </c>
      <c r="E102" t="s">
        <v>1763</v>
      </c>
      <c r="F102" t="s">
        <v>994</v>
      </c>
      <c r="H102" t="s">
        <v>1002</v>
      </c>
      <c r="I102" t="s">
        <v>1774</v>
      </c>
      <c r="K102" t="s">
        <v>1766</v>
      </c>
      <c r="L102" t="s">
        <v>7379</v>
      </c>
      <c r="N102" t="s">
        <v>7380</v>
      </c>
      <c r="P102" s="2">
        <v>44928</v>
      </c>
      <c r="Q102">
        <v>107</v>
      </c>
      <c r="AA102" t="s">
        <v>78</v>
      </c>
      <c r="AE102" t="s">
        <v>1776</v>
      </c>
      <c r="AJ102" t="s">
        <v>7381</v>
      </c>
    </row>
    <row r="103" spans="1:37" x14ac:dyDescent="0.25">
      <c r="A103" t="s">
        <v>7382</v>
      </c>
      <c r="B103" t="s">
        <v>6685</v>
      </c>
      <c r="C103">
        <v>2002</v>
      </c>
      <c r="D103" t="s">
        <v>7383</v>
      </c>
      <c r="E103" t="s">
        <v>7384</v>
      </c>
      <c r="F103" t="s">
        <v>3231</v>
      </c>
      <c r="H103" t="s">
        <v>6925</v>
      </c>
      <c r="I103" t="s">
        <v>6515</v>
      </c>
      <c r="J103" t="s">
        <v>7385</v>
      </c>
      <c r="K103" t="s">
        <v>7386</v>
      </c>
      <c r="L103">
        <v>2002</v>
      </c>
      <c r="N103" t="s">
        <v>7387</v>
      </c>
      <c r="P103">
        <v>10</v>
      </c>
      <c r="Q103">
        <v>33</v>
      </c>
      <c r="S103" t="s">
        <v>829</v>
      </c>
      <c r="AA103" t="s">
        <v>78</v>
      </c>
      <c r="AD103" t="s">
        <v>2513</v>
      </c>
      <c r="AJ103" t="s">
        <v>7388</v>
      </c>
    </row>
    <row r="104" spans="1:37" x14ac:dyDescent="0.25">
      <c r="A104" t="s">
        <v>7389</v>
      </c>
      <c r="B104" t="s">
        <v>6685</v>
      </c>
      <c r="C104">
        <v>2003</v>
      </c>
      <c r="D104" t="s">
        <v>7390</v>
      </c>
      <c r="E104" t="s">
        <v>6604</v>
      </c>
      <c r="F104" t="s">
        <v>6603</v>
      </c>
      <c r="H104" t="s">
        <v>7391</v>
      </c>
      <c r="I104" t="s">
        <v>6606</v>
      </c>
      <c r="J104" t="s">
        <v>7392</v>
      </c>
      <c r="K104" t="s">
        <v>6605</v>
      </c>
      <c r="L104">
        <v>2003</v>
      </c>
      <c r="N104" t="s">
        <v>7393</v>
      </c>
      <c r="P104">
        <v>3</v>
      </c>
      <c r="Q104">
        <v>29</v>
      </c>
      <c r="S104" t="s">
        <v>7394</v>
      </c>
      <c r="AA104" t="s">
        <v>78</v>
      </c>
      <c r="AD104" t="s">
        <v>2513</v>
      </c>
      <c r="AJ104" t="s">
        <v>7395</v>
      </c>
    </row>
    <row r="105" spans="1:37" x14ac:dyDescent="0.25">
      <c r="A105" t="s">
        <v>7396</v>
      </c>
      <c r="B105" t="s">
        <v>6685</v>
      </c>
      <c r="C105">
        <v>2003</v>
      </c>
      <c r="D105" t="s">
        <v>7397</v>
      </c>
      <c r="E105" t="s">
        <v>7398</v>
      </c>
      <c r="F105" t="s">
        <v>3983</v>
      </c>
      <c r="H105" t="s">
        <v>1433</v>
      </c>
      <c r="I105" t="s">
        <v>7399</v>
      </c>
      <c r="J105" t="s">
        <v>7400</v>
      </c>
      <c r="K105" t="s">
        <v>7401</v>
      </c>
      <c r="L105" s="4">
        <v>37653</v>
      </c>
      <c r="M105" s="3">
        <v>45179.750335648147</v>
      </c>
      <c r="N105" t="s">
        <v>7402</v>
      </c>
      <c r="P105">
        <v>4</v>
      </c>
      <c r="Q105">
        <v>51</v>
      </c>
      <c r="S105" t="s">
        <v>1436</v>
      </c>
      <c r="T105" t="s">
        <v>7403</v>
      </c>
      <c r="AF105" t="s">
        <v>7012</v>
      </c>
      <c r="AH105" t="s">
        <v>7404</v>
      </c>
      <c r="AJ105" t="s">
        <v>6972</v>
      </c>
    </row>
    <row r="106" spans="1:37" x14ac:dyDescent="0.25">
      <c r="A106" t="s">
        <v>7405</v>
      </c>
      <c r="B106" t="s">
        <v>6685</v>
      </c>
      <c r="C106">
        <v>2004</v>
      </c>
      <c r="D106" t="s">
        <v>7406</v>
      </c>
      <c r="E106" t="s">
        <v>6516</v>
      </c>
      <c r="F106" t="s">
        <v>3475</v>
      </c>
      <c r="H106" t="s">
        <v>7407</v>
      </c>
      <c r="I106" t="s">
        <v>6518</v>
      </c>
      <c r="J106" t="s">
        <v>7408</v>
      </c>
      <c r="K106" t="s">
        <v>6517</v>
      </c>
      <c r="L106">
        <v>2004</v>
      </c>
      <c r="N106" t="s">
        <v>7409</v>
      </c>
      <c r="P106">
        <v>5</v>
      </c>
      <c r="Q106">
        <v>68</v>
      </c>
      <c r="S106" t="s">
        <v>1296</v>
      </c>
      <c r="AA106" t="s">
        <v>78</v>
      </c>
      <c r="AD106" t="s">
        <v>2513</v>
      </c>
      <c r="AH106" t="s">
        <v>7410</v>
      </c>
      <c r="AJ106" t="s">
        <v>7411</v>
      </c>
    </row>
    <row r="107" spans="1:37" x14ac:dyDescent="0.25">
      <c r="A107" t="s">
        <v>7412</v>
      </c>
      <c r="B107" t="s">
        <v>6685</v>
      </c>
      <c r="C107">
        <v>2004</v>
      </c>
      <c r="D107" t="s">
        <v>7413</v>
      </c>
      <c r="E107" t="s">
        <v>6356</v>
      </c>
      <c r="F107" t="s">
        <v>4938</v>
      </c>
      <c r="H107" t="s">
        <v>7346</v>
      </c>
      <c r="I107" t="s">
        <v>7414</v>
      </c>
      <c r="J107" t="s">
        <v>7415</v>
      </c>
      <c r="K107" t="s">
        <v>7416</v>
      </c>
      <c r="L107">
        <v>2004</v>
      </c>
      <c r="N107" t="s">
        <v>7417</v>
      </c>
      <c r="P107" s="2">
        <v>44960</v>
      </c>
      <c r="Q107">
        <v>187</v>
      </c>
      <c r="S107" t="s">
        <v>315</v>
      </c>
      <c r="AA107" t="s">
        <v>78</v>
      </c>
      <c r="AD107" t="s">
        <v>2513</v>
      </c>
      <c r="AH107" t="s">
        <v>6938</v>
      </c>
      <c r="AJ107" t="s">
        <v>7418</v>
      </c>
      <c r="AK107" t="s">
        <v>7419</v>
      </c>
    </row>
    <row r="108" spans="1:37" x14ac:dyDescent="0.25">
      <c r="A108" t="s">
        <v>7420</v>
      </c>
      <c r="B108" t="s">
        <v>6685</v>
      </c>
      <c r="C108">
        <v>2004</v>
      </c>
      <c r="D108" t="s">
        <v>7421</v>
      </c>
      <c r="E108" t="s">
        <v>7422</v>
      </c>
      <c r="F108" t="s">
        <v>6343</v>
      </c>
      <c r="H108" t="s">
        <v>7423</v>
      </c>
      <c r="I108" t="s">
        <v>7424</v>
      </c>
      <c r="J108" t="s">
        <v>7425</v>
      </c>
      <c r="L108" s="4">
        <v>38322</v>
      </c>
      <c r="M108" s="3">
        <v>45174.780694444446</v>
      </c>
      <c r="N108" s="2">
        <v>45054</v>
      </c>
      <c r="P108">
        <v>1</v>
      </c>
      <c r="Q108">
        <v>92</v>
      </c>
      <c r="S108" t="s">
        <v>6343</v>
      </c>
      <c r="T108" t="s">
        <v>7426</v>
      </c>
      <c r="U108" t="s">
        <v>7427</v>
      </c>
      <c r="AF108" t="s">
        <v>6705</v>
      </c>
      <c r="AH108" t="s">
        <v>7428</v>
      </c>
      <c r="AJ108" t="s">
        <v>6972</v>
      </c>
      <c r="AK108" t="s">
        <v>7429</v>
      </c>
    </row>
    <row r="109" spans="1:37" x14ac:dyDescent="0.25">
      <c r="A109" t="s">
        <v>7430</v>
      </c>
      <c r="B109" t="s">
        <v>6685</v>
      </c>
      <c r="C109">
        <v>2005</v>
      </c>
      <c r="D109" t="s">
        <v>7431</v>
      </c>
      <c r="E109" t="s">
        <v>5303</v>
      </c>
      <c r="F109" t="s">
        <v>5304</v>
      </c>
      <c r="H109" t="s">
        <v>7432</v>
      </c>
      <c r="I109" t="s">
        <v>7433</v>
      </c>
      <c r="J109" t="s">
        <v>7434</v>
      </c>
      <c r="K109" t="s">
        <v>7435</v>
      </c>
      <c r="L109" s="4">
        <v>38354</v>
      </c>
      <c r="M109" s="3">
        <v>45215.359259259261</v>
      </c>
      <c r="N109" t="s">
        <v>7436</v>
      </c>
      <c r="P109">
        <v>2</v>
      </c>
      <c r="Q109">
        <v>39</v>
      </c>
      <c r="AF109" t="s">
        <v>7437</v>
      </c>
      <c r="AH109" t="s">
        <v>7438</v>
      </c>
      <c r="AJ109" t="s">
        <v>6972</v>
      </c>
      <c r="AK109" t="s">
        <v>7439</v>
      </c>
    </row>
    <row r="110" spans="1:37" x14ac:dyDescent="0.25">
      <c r="A110" t="s">
        <v>7440</v>
      </c>
      <c r="B110" t="s">
        <v>6685</v>
      </c>
      <c r="C110">
        <v>2005</v>
      </c>
      <c r="D110" t="s">
        <v>7441</v>
      </c>
      <c r="E110" t="s">
        <v>5618</v>
      </c>
      <c r="F110" t="s">
        <v>7442</v>
      </c>
      <c r="H110" t="s">
        <v>7443</v>
      </c>
      <c r="I110" t="s">
        <v>7444</v>
      </c>
      <c r="K110" t="s">
        <v>7445</v>
      </c>
      <c r="L110" t="s">
        <v>7446</v>
      </c>
      <c r="N110" t="s">
        <v>7447</v>
      </c>
      <c r="P110">
        <v>10</v>
      </c>
      <c r="Q110">
        <v>35</v>
      </c>
      <c r="AA110" t="s">
        <v>78</v>
      </c>
      <c r="AE110" t="s">
        <v>7448</v>
      </c>
      <c r="AJ110" t="s">
        <v>7449</v>
      </c>
    </row>
    <row r="111" spans="1:37" x14ac:dyDescent="0.25">
      <c r="A111" t="s">
        <v>7450</v>
      </c>
      <c r="B111" t="s">
        <v>6685</v>
      </c>
      <c r="C111">
        <v>2005</v>
      </c>
      <c r="D111" t="s">
        <v>7451</v>
      </c>
      <c r="E111" t="s">
        <v>939</v>
      </c>
      <c r="F111" t="s">
        <v>4133</v>
      </c>
      <c r="H111" t="s">
        <v>7255</v>
      </c>
      <c r="I111" t="s">
        <v>958</v>
      </c>
      <c r="J111" t="s">
        <v>5178</v>
      </c>
      <c r="K111" t="s">
        <v>5181</v>
      </c>
      <c r="L111">
        <v>2005</v>
      </c>
      <c r="N111" t="s">
        <v>7081</v>
      </c>
      <c r="P111">
        <v>3</v>
      </c>
      <c r="Q111">
        <v>55</v>
      </c>
      <c r="S111" t="s">
        <v>956</v>
      </c>
      <c r="AA111" t="s">
        <v>78</v>
      </c>
      <c r="AD111" t="s">
        <v>2513</v>
      </c>
      <c r="AJ111" t="s">
        <v>7452</v>
      </c>
      <c r="AK111" t="s">
        <v>6707</v>
      </c>
    </row>
    <row r="112" spans="1:37" x14ac:dyDescent="0.25">
      <c r="A112" t="s">
        <v>7453</v>
      </c>
      <c r="B112" t="s">
        <v>6685</v>
      </c>
      <c r="C112">
        <v>2005</v>
      </c>
      <c r="D112" t="s">
        <v>7454</v>
      </c>
      <c r="E112" t="s">
        <v>1400</v>
      </c>
      <c r="F112" t="s">
        <v>7455</v>
      </c>
      <c r="H112" t="s">
        <v>7456</v>
      </c>
      <c r="I112" t="s">
        <v>7457</v>
      </c>
      <c r="J112" t="s">
        <v>7458</v>
      </c>
      <c r="K112" t="s">
        <v>7459</v>
      </c>
      <c r="L112" s="4">
        <v>38657</v>
      </c>
      <c r="M112" s="3">
        <v>45215.337893518517</v>
      </c>
      <c r="N112" t="s">
        <v>7460</v>
      </c>
      <c r="P112">
        <v>22</v>
      </c>
      <c r="Q112">
        <v>50</v>
      </c>
      <c r="S112" t="s">
        <v>1416</v>
      </c>
      <c r="AA112" t="s">
        <v>6866</v>
      </c>
      <c r="AF112" t="s">
        <v>7149</v>
      </c>
      <c r="AJ112" t="s">
        <v>7461</v>
      </c>
      <c r="AK112" t="s">
        <v>7462</v>
      </c>
    </row>
    <row r="113" spans="1:37" x14ac:dyDescent="0.25">
      <c r="A113" t="s">
        <v>7463</v>
      </c>
      <c r="B113" t="s">
        <v>6685</v>
      </c>
      <c r="C113">
        <v>2005</v>
      </c>
      <c r="D113" t="s">
        <v>7464</v>
      </c>
      <c r="E113" t="s">
        <v>4872</v>
      </c>
      <c r="F113" t="s">
        <v>2685</v>
      </c>
      <c r="H113" t="s">
        <v>7057</v>
      </c>
      <c r="I113" t="s">
        <v>4873</v>
      </c>
      <c r="J113" t="s">
        <v>4874</v>
      </c>
      <c r="K113" t="s">
        <v>4877</v>
      </c>
      <c r="L113">
        <v>2005</v>
      </c>
      <c r="N113" t="s">
        <v>7465</v>
      </c>
      <c r="P113">
        <v>8</v>
      </c>
      <c r="Q113">
        <v>35</v>
      </c>
      <c r="S113" t="s">
        <v>7466</v>
      </c>
      <c r="AA113" t="s">
        <v>78</v>
      </c>
      <c r="AD113" t="s">
        <v>2513</v>
      </c>
      <c r="AH113" t="s">
        <v>7467</v>
      </c>
      <c r="AJ113" t="s">
        <v>7468</v>
      </c>
    </row>
    <row r="114" spans="1:37" x14ac:dyDescent="0.25">
      <c r="A114" t="s">
        <v>7469</v>
      </c>
      <c r="B114" t="s">
        <v>6685</v>
      </c>
      <c r="C114">
        <v>2005</v>
      </c>
      <c r="D114" t="s">
        <v>7470</v>
      </c>
      <c r="E114" t="s">
        <v>604</v>
      </c>
      <c r="F114" t="s">
        <v>2504</v>
      </c>
      <c r="H114" t="s">
        <v>6761</v>
      </c>
      <c r="I114" t="s">
        <v>612</v>
      </c>
      <c r="J114" t="s">
        <v>7471</v>
      </c>
      <c r="K114" t="s">
        <v>7472</v>
      </c>
      <c r="L114">
        <v>2005</v>
      </c>
      <c r="N114" t="s">
        <v>7473</v>
      </c>
      <c r="P114">
        <v>1</v>
      </c>
      <c r="Q114">
        <v>270</v>
      </c>
      <c r="S114" t="s">
        <v>381</v>
      </c>
      <c r="AA114" t="s">
        <v>78</v>
      </c>
      <c r="AD114" t="s">
        <v>2513</v>
      </c>
      <c r="AJ114" t="s">
        <v>7474</v>
      </c>
    </row>
    <row r="115" spans="1:37" x14ac:dyDescent="0.25">
      <c r="A115" t="s">
        <v>7475</v>
      </c>
      <c r="B115" t="s">
        <v>6685</v>
      </c>
      <c r="C115">
        <v>2005</v>
      </c>
      <c r="D115" t="s">
        <v>7476</v>
      </c>
      <c r="E115" t="s">
        <v>7477</v>
      </c>
      <c r="F115" t="s">
        <v>7478</v>
      </c>
      <c r="H115" t="s">
        <v>7479</v>
      </c>
      <c r="I115" t="s">
        <v>7480</v>
      </c>
      <c r="J115" t="s">
        <v>7481</v>
      </c>
      <c r="K115" t="s">
        <v>7482</v>
      </c>
      <c r="L115" s="4">
        <v>38565</v>
      </c>
      <c r="M115" s="3">
        <v>45193.459166666667</v>
      </c>
      <c r="N115" t="s">
        <v>7483</v>
      </c>
      <c r="P115">
        <v>8</v>
      </c>
      <c r="Q115">
        <v>52</v>
      </c>
      <c r="S115" t="s">
        <v>7478</v>
      </c>
      <c r="T115" t="s">
        <v>7484</v>
      </c>
      <c r="AF115" t="s">
        <v>6705</v>
      </c>
      <c r="AH115" t="s">
        <v>7485</v>
      </c>
      <c r="AJ115" t="s">
        <v>6972</v>
      </c>
      <c r="AK115" t="s">
        <v>7486</v>
      </c>
    </row>
    <row r="116" spans="1:37" x14ac:dyDescent="0.25">
      <c r="A116" t="s">
        <v>7487</v>
      </c>
      <c r="B116" t="s">
        <v>6685</v>
      </c>
      <c r="C116">
        <v>2006</v>
      </c>
      <c r="D116" t="s">
        <v>7488</v>
      </c>
      <c r="E116" t="s">
        <v>5886</v>
      </c>
      <c r="F116" t="s">
        <v>5364</v>
      </c>
      <c r="H116" t="s">
        <v>7489</v>
      </c>
      <c r="I116" t="s">
        <v>673</v>
      </c>
      <c r="J116" t="s">
        <v>5887</v>
      </c>
      <c r="K116" t="s">
        <v>5890</v>
      </c>
      <c r="L116">
        <v>2006</v>
      </c>
      <c r="N116" t="s">
        <v>7490</v>
      </c>
      <c r="P116" t="s">
        <v>672</v>
      </c>
      <c r="Q116">
        <v>37</v>
      </c>
      <c r="S116" t="s">
        <v>671</v>
      </c>
      <c r="AA116" t="s">
        <v>78</v>
      </c>
      <c r="AD116" t="s">
        <v>2513</v>
      </c>
      <c r="AJ116" t="s">
        <v>7491</v>
      </c>
      <c r="AK116" t="s">
        <v>7492</v>
      </c>
    </row>
    <row r="117" spans="1:37" x14ac:dyDescent="0.25">
      <c r="A117" t="s">
        <v>7493</v>
      </c>
      <c r="B117" t="s">
        <v>6685</v>
      </c>
      <c r="C117">
        <v>2006</v>
      </c>
      <c r="D117" t="s">
        <v>7494</v>
      </c>
      <c r="E117" t="s">
        <v>1037</v>
      </c>
      <c r="F117" t="s">
        <v>5574</v>
      </c>
      <c r="H117" t="s">
        <v>7495</v>
      </c>
      <c r="I117" t="s">
        <v>1051</v>
      </c>
      <c r="J117" t="s">
        <v>5575</v>
      </c>
      <c r="K117" t="s">
        <v>5578</v>
      </c>
      <c r="L117">
        <v>2006</v>
      </c>
      <c r="N117" t="s">
        <v>7496</v>
      </c>
      <c r="P117">
        <v>1</v>
      </c>
      <c r="Q117">
        <v>86</v>
      </c>
      <c r="S117" t="s">
        <v>1050</v>
      </c>
      <c r="AA117" t="s">
        <v>78</v>
      </c>
      <c r="AD117" t="s">
        <v>2513</v>
      </c>
      <c r="AH117" t="s">
        <v>7497</v>
      </c>
      <c r="AJ117" t="s">
        <v>7498</v>
      </c>
    </row>
    <row r="118" spans="1:37" x14ac:dyDescent="0.25">
      <c r="A118" t="s">
        <v>7499</v>
      </c>
      <c r="B118" t="s">
        <v>6685</v>
      </c>
      <c r="C118">
        <v>2007</v>
      </c>
      <c r="D118" t="s">
        <v>7500</v>
      </c>
      <c r="E118" t="s">
        <v>3924</v>
      </c>
      <c r="F118" t="s">
        <v>3925</v>
      </c>
      <c r="H118" t="s">
        <v>7501</v>
      </c>
      <c r="I118" t="s">
        <v>3926</v>
      </c>
      <c r="J118" t="s">
        <v>3927</v>
      </c>
      <c r="K118" t="s">
        <v>3930</v>
      </c>
      <c r="L118">
        <v>2007</v>
      </c>
      <c r="N118" t="s">
        <v>7502</v>
      </c>
      <c r="P118">
        <v>2</v>
      </c>
      <c r="Q118">
        <v>141</v>
      </c>
      <c r="S118" t="s">
        <v>7503</v>
      </c>
      <c r="AA118" t="s">
        <v>78</v>
      </c>
      <c r="AD118" t="s">
        <v>2513</v>
      </c>
      <c r="AJ118" t="s">
        <v>7504</v>
      </c>
      <c r="AK118" t="s">
        <v>7505</v>
      </c>
    </row>
    <row r="119" spans="1:37" x14ac:dyDescent="0.25">
      <c r="A119" t="s">
        <v>7506</v>
      </c>
      <c r="B119" t="s">
        <v>6685</v>
      </c>
      <c r="C119">
        <v>2007</v>
      </c>
      <c r="D119" t="s">
        <v>7507</v>
      </c>
      <c r="E119" t="s">
        <v>7508</v>
      </c>
      <c r="F119" t="s">
        <v>5829</v>
      </c>
      <c r="H119" t="s">
        <v>7103</v>
      </c>
      <c r="I119" t="s">
        <v>7509</v>
      </c>
      <c r="J119" t="s">
        <v>7510</v>
      </c>
      <c r="K119" t="s">
        <v>7511</v>
      </c>
      <c r="L119" s="4">
        <v>39248</v>
      </c>
      <c r="M119" s="3">
        <v>45193.457685185182</v>
      </c>
      <c r="N119" t="s">
        <v>7512</v>
      </c>
      <c r="P119">
        <v>12</v>
      </c>
      <c r="Q119">
        <v>71</v>
      </c>
      <c r="S119" t="s">
        <v>5829</v>
      </c>
      <c r="AF119" t="s">
        <v>6705</v>
      </c>
      <c r="AH119" t="s">
        <v>7513</v>
      </c>
      <c r="AJ119" t="s">
        <v>6972</v>
      </c>
    </row>
    <row r="120" spans="1:37" x14ac:dyDescent="0.25">
      <c r="A120" t="s">
        <v>7514</v>
      </c>
      <c r="B120" t="s">
        <v>6685</v>
      </c>
      <c r="C120">
        <v>2007</v>
      </c>
      <c r="D120" t="s">
        <v>7515</v>
      </c>
      <c r="E120" t="s">
        <v>6264</v>
      </c>
      <c r="F120" t="s">
        <v>2698</v>
      </c>
      <c r="H120" t="s">
        <v>6746</v>
      </c>
      <c r="I120" t="s">
        <v>6268</v>
      </c>
      <c r="J120" t="s">
        <v>7516</v>
      </c>
      <c r="K120" t="s">
        <v>7517</v>
      </c>
      <c r="L120">
        <v>2007</v>
      </c>
      <c r="N120" t="s">
        <v>7518</v>
      </c>
      <c r="P120">
        <v>5</v>
      </c>
      <c r="Q120">
        <v>39</v>
      </c>
      <c r="S120" t="s">
        <v>145</v>
      </c>
      <c r="AA120" t="s">
        <v>78</v>
      </c>
      <c r="AD120" t="s">
        <v>2513</v>
      </c>
      <c r="AJ120" t="s">
        <v>7519</v>
      </c>
      <c r="AK120" t="s">
        <v>7520</v>
      </c>
    </row>
    <row r="121" spans="1:37" x14ac:dyDescent="0.25">
      <c r="A121" t="s">
        <v>7521</v>
      </c>
      <c r="B121" t="s">
        <v>6685</v>
      </c>
      <c r="C121">
        <v>2007</v>
      </c>
      <c r="D121" t="s">
        <v>7522</v>
      </c>
      <c r="E121" t="s">
        <v>5028</v>
      </c>
      <c r="F121" t="s">
        <v>4108</v>
      </c>
      <c r="H121" t="s">
        <v>7523</v>
      </c>
      <c r="I121" t="s">
        <v>5029</v>
      </c>
      <c r="J121" t="s">
        <v>5030</v>
      </c>
      <c r="K121" t="s">
        <v>5033</v>
      </c>
      <c r="L121">
        <v>2007</v>
      </c>
      <c r="N121" t="s">
        <v>7524</v>
      </c>
      <c r="P121">
        <v>11</v>
      </c>
      <c r="Q121">
        <v>66</v>
      </c>
      <c r="S121" t="s">
        <v>4108</v>
      </c>
      <c r="AA121" t="s">
        <v>78</v>
      </c>
      <c r="AD121" t="s">
        <v>2513</v>
      </c>
      <c r="AH121" t="s">
        <v>6722</v>
      </c>
      <c r="AJ121" t="s">
        <v>7525</v>
      </c>
    </row>
    <row r="122" spans="1:37" x14ac:dyDescent="0.25">
      <c r="A122" t="s">
        <v>7526</v>
      </c>
      <c r="B122" t="s">
        <v>6685</v>
      </c>
      <c r="C122">
        <v>2007</v>
      </c>
      <c r="D122" t="s">
        <v>7527</v>
      </c>
      <c r="E122" t="s">
        <v>7528</v>
      </c>
      <c r="F122" t="s">
        <v>940</v>
      </c>
      <c r="H122" t="s">
        <v>954</v>
      </c>
      <c r="I122" t="s">
        <v>4708</v>
      </c>
      <c r="K122" t="s">
        <v>7529</v>
      </c>
      <c r="L122" t="s">
        <v>7530</v>
      </c>
      <c r="N122" t="s">
        <v>7531</v>
      </c>
      <c r="P122">
        <v>2</v>
      </c>
      <c r="Q122">
        <v>60</v>
      </c>
      <c r="AA122" t="s">
        <v>78</v>
      </c>
      <c r="AE122" t="s">
        <v>7532</v>
      </c>
      <c r="AJ122" t="s">
        <v>7533</v>
      </c>
      <c r="AK122" t="s">
        <v>7534</v>
      </c>
    </row>
    <row r="123" spans="1:37" x14ac:dyDescent="0.25">
      <c r="A123" t="s">
        <v>7535</v>
      </c>
      <c r="B123" t="s">
        <v>6685</v>
      </c>
      <c r="C123">
        <v>2008</v>
      </c>
      <c r="D123" t="s">
        <v>7536</v>
      </c>
      <c r="E123" t="s">
        <v>7537</v>
      </c>
      <c r="F123" t="s">
        <v>4055</v>
      </c>
      <c r="H123" t="s">
        <v>7538</v>
      </c>
      <c r="I123" t="s">
        <v>6521</v>
      </c>
      <c r="J123" t="s">
        <v>7539</v>
      </c>
      <c r="K123" t="s">
        <v>7540</v>
      </c>
      <c r="L123">
        <v>2008</v>
      </c>
      <c r="N123" t="s">
        <v>7541</v>
      </c>
      <c r="P123">
        <v>3</v>
      </c>
      <c r="Q123">
        <v>59</v>
      </c>
      <c r="S123" t="s">
        <v>1878</v>
      </c>
      <c r="AA123" t="s">
        <v>78</v>
      </c>
      <c r="AD123" t="s">
        <v>2513</v>
      </c>
      <c r="AJ123" t="s">
        <v>7542</v>
      </c>
    </row>
    <row r="124" spans="1:37" x14ac:dyDescent="0.25">
      <c r="A124" t="s">
        <v>7543</v>
      </c>
      <c r="B124" t="s">
        <v>6685</v>
      </c>
      <c r="C124">
        <v>2008</v>
      </c>
      <c r="D124" t="s">
        <v>7544</v>
      </c>
      <c r="E124" t="s">
        <v>3960</v>
      </c>
      <c r="F124" t="s">
        <v>3961</v>
      </c>
      <c r="H124" t="s">
        <v>7161</v>
      </c>
      <c r="I124" t="s">
        <v>3962</v>
      </c>
      <c r="J124" t="s">
        <v>3963</v>
      </c>
      <c r="K124" t="s">
        <v>3966</v>
      </c>
      <c r="L124">
        <v>2008</v>
      </c>
      <c r="N124" t="s">
        <v>7545</v>
      </c>
      <c r="P124">
        <v>1</v>
      </c>
      <c r="Q124">
        <v>37</v>
      </c>
      <c r="S124" t="s">
        <v>1382</v>
      </c>
      <c r="AA124" t="s">
        <v>78</v>
      </c>
      <c r="AD124" t="s">
        <v>2513</v>
      </c>
      <c r="AJ124" t="s">
        <v>7546</v>
      </c>
    </row>
    <row r="125" spans="1:37" x14ac:dyDescent="0.25">
      <c r="A125" t="s">
        <v>7547</v>
      </c>
      <c r="B125" t="s">
        <v>6685</v>
      </c>
      <c r="C125">
        <v>2008</v>
      </c>
      <c r="D125" t="s">
        <v>7548</v>
      </c>
      <c r="E125" t="s">
        <v>3690</v>
      </c>
      <c r="F125" t="s">
        <v>994</v>
      </c>
      <c r="H125" t="s">
        <v>1002</v>
      </c>
      <c r="I125" t="s">
        <v>3691</v>
      </c>
      <c r="K125" t="s">
        <v>7549</v>
      </c>
      <c r="L125" s="4">
        <v>39660</v>
      </c>
      <c r="N125" t="s">
        <v>7550</v>
      </c>
      <c r="P125" s="2">
        <v>44928</v>
      </c>
      <c r="Q125">
        <v>146</v>
      </c>
      <c r="AA125" t="s">
        <v>78</v>
      </c>
      <c r="AE125" t="s">
        <v>7551</v>
      </c>
      <c r="AJ125" t="s">
        <v>7552</v>
      </c>
      <c r="AK125" t="s">
        <v>7553</v>
      </c>
    </row>
    <row r="126" spans="1:37" x14ac:dyDescent="0.25">
      <c r="A126" t="s">
        <v>7554</v>
      </c>
      <c r="B126" t="s">
        <v>6685</v>
      </c>
      <c r="C126">
        <v>2008</v>
      </c>
      <c r="D126" t="s">
        <v>7555</v>
      </c>
      <c r="E126" t="s">
        <v>6519</v>
      </c>
      <c r="F126" t="s">
        <v>2504</v>
      </c>
      <c r="H126" t="s">
        <v>6761</v>
      </c>
      <c r="I126" t="s">
        <v>6520</v>
      </c>
      <c r="J126" t="s">
        <v>7556</v>
      </c>
      <c r="K126" t="s">
        <v>7557</v>
      </c>
      <c r="L126">
        <v>2008</v>
      </c>
      <c r="N126" t="s">
        <v>7558</v>
      </c>
      <c r="P126" s="2">
        <v>44928</v>
      </c>
      <c r="Q126">
        <v>303</v>
      </c>
      <c r="S126" t="s">
        <v>381</v>
      </c>
      <c r="AA126" t="s">
        <v>78</v>
      </c>
      <c r="AD126" t="s">
        <v>2513</v>
      </c>
      <c r="AJ126" t="s">
        <v>7559</v>
      </c>
    </row>
    <row r="127" spans="1:37" x14ac:dyDescent="0.25">
      <c r="A127" t="s">
        <v>7560</v>
      </c>
      <c r="B127" t="s">
        <v>6685</v>
      </c>
      <c r="C127">
        <v>2008</v>
      </c>
      <c r="D127" t="s">
        <v>7561</v>
      </c>
      <c r="E127" t="s">
        <v>3765</v>
      </c>
      <c r="F127" t="s">
        <v>7562</v>
      </c>
      <c r="H127" t="s">
        <v>7563</v>
      </c>
      <c r="I127" t="s">
        <v>3766</v>
      </c>
      <c r="K127" t="s">
        <v>7564</v>
      </c>
      <c r="L127" s="4">
        <v>39633</v>
      </c>
      <c r="N127" t="s">
        <v>7565</v>
      </c>
      <c r="P127">
        <v>1</v>
      </c>
      <c r="Q127">
        <v>73</v>
      </c>
      <c r="AA127" t="s">
        <v>78</v>
      </c>
      <c r="AE127" t="s">
        <v>7566</v>
      </c>
      <c r="AJ127" t="s">
        <v>7567</v>
      </c>
      <c r="AK127" t="s">
        <v>7568</v>
      </c>
    </row>
    <row r="128" spans="1:37" x14ac:dyDescent="0.25">
      <c r="A128" t="s">
        <v>7569</v>
      </c>
      <c r="B128" t="s">
        <v>6685</v>
      </c>
      <c r="C128">
        <v>2008</v>
      </c>
      <c r="D128" t="s">
        <v>7249</v>
      </c>
      <c r="E128" t="s">
        <v>4467</v>
      </c>
      <c r="F128" t="s">
        <v>4468</v>
      </c>
      <c r="H128" t="s">
        <v>7570</v>
      </c>
      <c r="I128" t="s">
        <v>4469</v>
      </c>
      <c r="J128" t="s">
        <v>4470</v>
      </c>
      <c r="K128" t="s">
        <v>4473</v>
      </c>
      <c r="L128">
        <v>2008</v>
      </c>
      <c r="N128" t="s">
        <v>7571</v>
      </c>
      <c r="P128">
        <v>2</v>
      </c>
      <c r="Q128">
        <v>36</v>
      </c>
      <c r="S128" t="s">
        <v>7572</v>
      </c>
      <c r="AA128" t="s">
        <v>78</v>
      </c>
      <c r="AD128" t="s">
        <v>2513</v>
      </c>
      <c r="AJ128" t="s">
        <v>7573</v>
      </c>
      <c r="AK128" t="s">
        <v>7574</v>
      </c>
    </row>
    <row r="129" spans="1:37" x14ac:dyDescent="0.25">
      <c r="A129" t="s">
        <v>7575</v>
      </c>
      <c r="B129" t="s">
        <v>6685</v>
      </c>
      <c r="C129">
        <v>2009</v>
      </c>
      <c r="D129" t="s">
        <v>7576</v>
      </c>
      <c r="E129" t="s">
        <v>6523</v>
      </c>
      <c r="F129" t="s">
        <v>6522</v>
      </c>
      <c r="H129" t="s">
        <v>7577</v>
      </c>
      <c r="I129" t="s">
        <v>6524</v>
      </c>
      <c r="J129" t="s">
        <v>7578</v>
      </c>
      <c r="K129" t="s">
        <v>7579</v>
      </c>
      <c r="L129">
        <v>2009</v>
      </c>
      <c r="N129" t="s">
        <v>7580</v>
      </c>
      <c r="P129">
        <v>6</v>
      </c>
      <c r="Q129">
        <v>52</v>
      </c>
      <c r="S129" t="s">
        <v>6522</v>
      </c>
      <c r="AA129" t="s">
        <v>78</v>
      </c>
      <c r="AD129" t="s">
        <v>2513</v>
      </c>
      <c r="AJ129" t="s">
        <v>7581</v>
      </c>
      <c r="AK129" t="s">
        <v>7582</v>
      </c>
    </row>
    <row r="130" spans="1:37" x14ac:dyDescent="0.25">
      <c r="A130" t="s">
        <v>7583</v>
      </c>
      <c r="B130" t="s">
        <v>6685</v>
      </c>
      <c r="C130">
        <v>2010</v>
      </c>
      <c r="D130" t="s">
        <v>7584</v>
      </c>
      <c r="E130" t="s">
        <v>4823</v>
      </c>
      <c r="F130" t="s">
        <v>3475</v>
      </c>
      <c r="H130" t="s">
        <v>7407</v>
      </c>
      <c r="I130" t="s">
        <v>4824</v>
      </c>
      <c r="J130" t="s">
        <v>4825</v>
      </c>
      <c r="K130" t="s">
        <v>4828</v>
      </c>
      <c r="L130">
        <v>2010</v>
      </c>
      <c r="N130" t="s">
        <v>7585</v>
      </c>
      <c r="P130">
        <v>1</v>
      </c>
      <c r="Q130">
        <v>74</v>
      </c>
      <c r="S130" t="s">
        <v>1296</v>
      </c>
      <c r="AA130" t="s">
        <v>78</v>
      </c>
      <c r="AD130" t="s">
        <v>2513</v>
      </c>
      <c r="AJ130" t="s">
        <v>7586</v>
      </c>
    </row>
    <row r="131" spans="1:37" x14ac:dyDescent="0.25">
      <c r="A131" t="s">
        <v>7587</v>
      </c>
      <c r="B131" t="s">
        <v>6685</v>
      </c>
      <c r="C131">
        <v>2008</v>
      </c>
      <c r="D131" t="s">
        <v>7588</v>
      </c>
      <c r="E131" t="s">
        <v>6306</v>
      </c>
      <c r="F131" t="s">
        <v>6305</v>
      </c>
      <c r="H131" t="s">
        <v>7589</v>
      </c>
      <c r="I131" t="s">
        <v>6310</v>
      </c>
      <c r="J131" t="s">
        <v>7590</v>
      </c>
      <c r="K131" t="s">
        <v>7591</v>
      </c>
      <c r="L131">
        <v>2008</v>
      </c>
      <c r="N131" t="s">
        <v>7592</v>
      </c>
      <c r="P131">
        <v>1</v>
      </c>
      <c r="Q131">
        <v>23</v>
      </c>
      <c r="S131" t="s">
        <v>7593</v>
      </c>
      <c r="AA131" t="s">
        <v>78</v>
      </c>
      <c r="AD131" t="s">
        <v>2513</v>
      </c>
      <c r="AJ131" t="s">
        <v>7594</v>
      </c>
    </row>
    <row r="132" spans="1:37" x14ac:dyDescent="0.25">
      <c r="A132" t="s">
        <v>7595</v>
      </c>
      <c r="B132" t="s">
        <v>6685</v>
      </c>
      <c r="C132">
        <v>2009</v>
      </c>
      <c r="D132" t="s">
        <v>7596</v>
      </c>
      <c r="E132" t="s">
        <v>6525</v>
      </c>
      <c r="F132" t="s">
        <v>2698</v>
      </c>
      <c r="H132" t="s">
        <v>6746</v>
      </c>
      <c r="I132" t="s">
        <v>6526</v>
      </c>
      <c r="J132" t="s">
        <v>7597</v>
      </c>
      <c r="K132" t="s">
        <v>7598</v>
      </c>
      <c r="L132">
        <v>2009</v>
      </c>
      <c r="N132" t="s">
        <v>7599</v>
      </c>
      <c r="P132">
        <v>9</v>
      </c>
      <c r="Q132">
        <v>41</v>
      </c>
      <c r="S132" t="s">
        <v>145</v>
      </c>
      <c r="AA132" t="s">
        <v>78</v>
      </c>
      <c r="AD132" t="s">
        <v>2513</v>
      </c>
      <c r="AJ132" t="s">
        <v>7600</v>
      </c>
    </row>
    <row r="133" spans="1:37" x14ac:dyDescent="0.25">
      <c r="A133" t="s">
        <v>7601</v>
      </c>
      <c r="B133" t="s">
        <v>6685</v>
      </c>
      <c r="C133">
        <v>2009</v>
      </c>
      <c r="D133" t="s">
        <v>7602</v>
      </c>
      <c r="E133" t="s">
        <v>6595</v>
      </c>
      <c r="F133" t="s">
        <v>3591</v>
      </c>
      <c r="H133" t="s">
        <v>6687</v>
      </c>
      <c r="I133" t="s">
        <v>6596</v>
      </c>
      <c r="J133" t="s">
        <v>7603</v>
      </c>
      <c r="K133" t="s">
        <v>7604</v>
      </c>
      <c r="L133">
        <v>2009</v>
      </c>
      <c r="N133" t="s">
        <v>7605</v>
      </c>
      <c r="P133">
        <v>1</v>
      </c>
      <c r="Q133">
        <v>102</v>
      </c>
      <c r="S133" t="s">
        <v>6690</v>
      </c>
      <c r="AA133" t="s">
        <v>78</v>
      </c>
      <c r="AD133" t="s">
        <v>2513</v>
      </c>
      <c r="AH133" t="s">
        <v>6938</v>
      </c>
      <c r="AJ133" t="s">
        <v>7606</v>
      </c>
      <c r="AK133" t="s">
        <v>7607</v>
      </c>
    </row>
    <row r="134" spans="1:37" x14ac:dyDescent="0.25">
      <c r="A134" t="s">
        <v>7608</v>
      </c>
      <c r="B134" t="s">
        <v>6685</v>
      </c>
      <c r="C134">
        <v>2009</v>
      </c>
      <c r="D134" t="s">
        <v>7609</v>
      </c>
      <c r="E134" t="s">
        <v>7610</v>
      </c>
      <c r="F134" t="s">
        <v>3231</v>
      </c>
      <c r="H134" t="s">
        <v>826</v>
      </c>
      <c r="I134" t="s">
        <v>7611</v>
      </c>
      <c r="J134" t="s">
        <v>7612</v>
      </c>
      <c r="K134" t="s">
        <v>7613</v>
      </c>
      <c r="L134" s="4">
        <v>40057</v>
      </c>
      <c r="M134" s="3">
        <v>45192.740312499998</v>
      </c>
      <c r="N134" t="s">
        <v>7614</v>
      </c>
      <c r="P134">
        <v>9</v>
      </c>
      <c r="Q134">
        <v>40</v>
      </c>
      <c r="S134" t="s">
        <v>3231</v>
      </c>
      <c r="AF134" t="s">
        <v>6705</v>
      </c>
      <c r="AH134" t="s">
        <v>7615</v>
      </c>
      <c r="AJ134" t="s">
        <v>6972</v>
      </c>
    </row>
    <row r="135" spans="1:37" x14ac:dyDescent="0.25">
      <c r="A135" t="s">
        <v>7616</v>
      </c>
      <c r="B135" t="s">
        <v>6685</v>
      </c>
      <c r="C135">
        <v>2009</v>
      </c>
      <c r="D135" t="s">
        <v>7617</v>
      </c>
      <c r="E135" t="s">
        <v>4639</v>
      </c>
      <c r="F135" t="s">
        <v>4640</v>
      </c>
      <c r="H135" t="s">
        <v>7618</v>
      </c>
      <c r="I135" t="s">
        <v>4641</v>
      </c>
      <c r="J135" t="s">
        <v>4642</v>
      </c>
      <c r="K135" t="s">
        <v>4645</v>
      </c>
      <c r="L135">
        <v>2009</v>
      </c>
      <c r="N135" t="s">
        <v>7619</v>
      </c>
      <c r="P135">
        <v>11</v>
      </c>
      <c r="Q135">
        <v>42</v>
      </c>
      <c r="S135" t="s">
        <v>7620</v>
      </c>
      <c r="AA135" t="s">
        <v>78</v>
      </c>
      <c r="AD135" t="s">
        <v>2513</v>
      </c>
      <c r="AJ135" t="s">
        <v>7621</v>
      </c>
    </row>
    <row r="136" spans="1:37" x14ac:dyDescent="0.25">
      <c r="A136" t="s">
        <v>7622</v>
      </c>
      <c r="B136" t="s">
        <v>6685</v>
      </c>
      <c r="C136">
        <v>2009</v>
      </c>
      <c r="D136" t="s">
        <v>7623</v>
      </c>
      <c r="E136" t="s">
        <v>1779</v>
      </c>
      <c r="F136" t="s">
        <v>2833</v>
      </c>
      <c r="H136" t="s">
        <v>6962</v>
      </c>
      <c r="I136" t="s">
        <v>1797</v>
      </c>
      <c r="J136" t="s">
        <v>4571</v>
      </c>
      <c r="K136" t="s">
        <v>4574</v>
      </c>
      <c r="L136">
        <v>2009</v>
      </c>
      <c r="N136" t="s">
        <v>7624</v>
      </c>
      <c r="P136">
        <v>12</v>
      </c>
      <c r="Q136">
        <v>100</v>
      </c>
      <c r="S136" t="s">
        <v>1796</v>
      </c>
      <c r="AA136" t="s">
        <v>78</v>
      </c>
      <c r="AD136" t="s">
        <v>2513</v>
      </c>
      <c r="AJ136" t="s">
        <v>7625</v>
      </c>
    </row>
    <row r="137" spans="1:37" x14ac:dyDescent="0.25">
      <c r="A137" t="s">
        <v>7626</v>
      </c>
      <c r="B137" t="s">
        <v>6685</v>
      </c>
      <c r="C137">
        <v>2010</v>
      </c>
      <c r="D137" t="s">
        <v>7627</v>
      </c>
      <c r="E137" t="s">
        <v>7628</v>
      </c>
      <c r="F137" t="s">
        <v>5829</v>
      </c>
      <c r="H137" t="s">
        <v>7103</v>
      </c>
      <c r="I137" t="s">
        <v>7629</v>
      </c>
      <c r="J137" t="s">
        <v>7630</v>
      </c>
      <c r="K137" t="s">
        <v>7631</v>
      </c>
      <c r="L137" s="4">
        <v>40360</v>
      </c>
      <c r="M137" s="3">
        <v>45193.462268518517</v>
      </c>
      <c r="N137" t="s">
        <v>7632</v>
      </c>
      <c r="P137">
        <v>13</v>
      </c>
      <c r="Q137">
        <v>74</v>
      </c>
      <c r="S137" t="s">
        <v>5829</v>
      </c>
      <c r="T137" t="s">
        <v>7633</v>
      </c>
      <c r="AF137" t="s">
        <v>6705</v>
      </c>
      <c r="AH137" t="s">
        <v>7634</v>
      </c>
      <c r="AJ137" t="s">
        <v>6972</v>
      </c>
    </row>
    <row r="138" spans="1:37" x14ac:dyDescent="0.25">
      <c r="A138" t="s">
        <v>7635</v>
      </c>
      <c r="B138" t="s">
        <v>6685</v>
      </c>
      <c r="C138">
        <v>2010</v>
      </c>
      <c r="D138" t="s">
        <v>7636</v>
      </c>
      <c r="E138" t="s">
        <v>6609</v>
      </c>
      <c r="F138" t="s">
        <v>2698</v>
      </c>
      <c r="H138" t="s">
        <v>6746</v>
      </c>
      <c r="I138" t="s">
        <v>6610</v>
      </c>
      <c r="J138" t="s">
        <v>7637</v>
      </c>
      <c r="K138" t="s">
        <v>7638</v>
      </c>
      <c r="L138">
        <v>2010</v>
      </c>
      <c r="N138" t="s">
        <v>7639</v>
      </c>
      <c r="P138">
        <v>2</v>
      </c>
      <c r="Q138">
        <v>42</v>
      </c>
      <c r="S138" t="s">
        <v>145</v>
      </c>
      <c r="AA138" t="s">
        <v>78</v>
      </c>
      <c r="AD138" t="s">
        <v>2513</v>
      </c>
      <c r="AJ138" t="s">
        <v>7640</v>
      </c>
    </row>
    <row r="139" spans="1:37" x14ac:dyDescent="0.25">
      <c r="A139" t="s">
        <v>7641</v>
      </c>
      <c r="B139" t="s">
        <v>6685</v>
      </c>
      <c r="C139">
        <v>2011</v>
      </c>
      <c r="D139" t="s">
        <v>7642</v>
      </c>
      <c r="E139" t="s">
        <v>6527</v>
      </c>
      <c r="F139" t="s">
        <v>4055</v>
      </c>
      <c r="H139" t="s">
        <v>7538</v>
      </c>
      <c r="I139" t="s">
        <v>6528</v>
      </c>
      <c r="J139" t="s">
        <v>7643</v>
      </c>
      <c r="K139" t="s">
        <v>7644</v>
      </c>
      <c r="L139">
        <v>2011</v>
      </c>
      <c r="N139" t="s">
        <v>7645</v>
      </c>
      <c r="P139">
        <v>5</v>
      </c>
      <c r="Q139">
        <v>62</v>
      </c>
      <c r="S139" t="s">
        <v>1878</v>
      </c>
      <c r="AA139" t="s">
        <v>78</v>
      </c>
      <c r="AD139" t="s">
        <v>2513</v>
      </c>
      <c r="AJ139" t="s">
        <v>7646</v>
      </c>
    </row>
    <row r="140" spans="1:37" x14ac:dyDescent="0.25">
      <c r="A140" t="s">
        <v>7647</v>
      </c>
      <c r="B140" t="s">
        <v>6685</v>
      </c>
      <c r="C140">
        <v>2011</v>
      </c>
      <c r="D140" t="s">
        <v>7648</v>
      </c>
      <c r="E140" t="s">
        <v>1173</v>
      </c>
      <c r="F140" t="s">
        <v>2647</v>
      </c>
      <c r="H140" t="s">
        <v>7649</v>
      </c>
      <c r="I140" t="s">
        <v>1184</v>
      </c>
      <c r="J140" t="s">
        <v>4410</v>
      </c>
      <c r="K140" t="s">
        <v>4413</v>
      </c>
      <c r="L140">
        <v>2011</v>
      </c>
      <c r="N140" t="s">
        <v>7650</v>
      </c>
      <c r="P140">
        <v>3</v>
      </c>
      <c r="Q140">
        <v>31</v>
      </c>
      <c r="S140" t="s">
        <v>1183</v>
      </c>
      <c r="AA140" t="s">
        <v>78</v>
      </c>
      <c r="AD140" t="s">
        <v>2513</v>
      </c>
      <c r="AJ140" t="s">
        <v>7651</v>
      </c>
    </row>
    <row r="141" spans="1:37" x14ac:dyDescent="0.25">
      <c r="A141" t="s">
        <v>7652</v>
      </c>
      <c r="B141" t="s">
        <v>6685</v>
      </c>
      <c r="C141">
        <v>2011</v>
      </c>
      <c r="D141" t="s">
        <v>7653</v>
      </c>
      <c r="E141" t="s">
        <v>1479</v>
      </c>
      <c r="F141" t="s">
        <v>7654</v>
      </c>
      <c r="H141" t="s">
        <v>7655</v>
      </c>
      <c r="I141" t="s">
        <v>1500</v>
      </c>
      <c r="J141" t="s">
        <v>7656</v>
      </c>
      <c r="K141" t="s">
        <v>7657</v>
      </c>
      <c r="L141">
        <v>2011</v>
      </c>
      <c r="N141" t="s">
        <v>7658</v>
      </c>
      <c r="P141">
        <v>3</v>
      </c>
      <c r="Q141">
        <v>58</v>
      </c>
      <c r="S141" t="s">
        <v>1499</v>
      </c>
      <c r="AA141" t="s">
        <v>78</v>
      </c>
      <c r="AD141" t="s">
        <v>2513</v>
      </c>
      <c r="AJ141" t="s">
        <v>7659</v>
      </c>
      <c r="AK141" t="s">
        <v>7660</v>
      </c>
    </row>
    <row r="142" spans="1:37" x14ac:dyDescent="0.25">
      <c r="A142" t="s">
        <v>7661</v>
      </c>
      <c r="B142" t="s">
        <v>6685</v>
      </c>
      <c r="C142">
        <v>2012</v>
      </c>
      <c r="D142" t="s">
        <v>7662</v>
      </c>
      <c r="E142" t="s">
        <v>4719</v>
      </c>
      <c r="F142" t="s">
        <v>7663</v>
      </c>
      <c r="H142" t="s">
        <v>7664</v>
      </c>
      <c r="I142" t="s">
        <v>4721</v>
      </c>
      <c r="K142" t="s">
        <v>7665</v>
      </c>
      <c r="L142" s="4">
        <v>40923</v>
      </c>
      <c r="N142" t="s">
        <v>7666</v>
      </c>
      <c r="P142">
        <v>1</v>
      </c>
      <c r="Q142">
        <v>67</v>
      </c>
      <c r="AA142" t="s">
        <v>78</v>
      </c>
      <c r="AE142" t="s">
        <v>7667</v>
      </c>
      <c r="AJ142" t="s">
        <v>7668</v>
      </c>
    </row>
    <row r="143" spans="1:37" x14ac:dyDescent="0.25">
      <c r="A143" t="s">
        <v>7669</v>
      </c>
      <c r="B143" t="s">
        <v>6685</v>
      </c>
      <c r="C143">
        <v>2011</v>
      </c>
      <c r="D143" t="s">
        <v>7670</v>
      </c>
      <c r="E143" t="s">
        <v>4008</v>
      </c>
      <c r="F143" t="s">
        <v>3231</v>
      </c>
      <c r="H143" t="s">
        <v>6925</v>
      </c>
      <c r="I143" t="s">
        <v>4009</v>
      </c>
      <c r="J143" t="s">
        <v>4010</v>
      </c>
      <c r="K143" t="s">
        <v>4013</v>
      </c>
      <c r="L143">
        <v>2011</v>
      </c>
      <c r="N143" t="s">
        <v>7671</v>
      </c>
      <c r="P143">
        <v>3</v>
      </c>
      <c r="Q143">
        <v>42</v>
      </c>
      <c r="S143" t="s">
        <v>829</v>
      </c>
      <c r="AA143" t="s">
        <v>78</v>
      </c>
      <c r="AD143" t="s">
        <v>2513</v>
      </c>
      <c r="AJ143" t="s">
        <v>7672</v>
      </c>
    </row>
    <row r="144" spans="1:37" x14ac:dyDescent="0.25">
      <c r="A144" t="s">
        <v>7673</v>
      </c>
      <c r="B144" t="s">
        <v>6685</v>
      </c>
      <c r="C144">
        <v>2012</v>
      </c>
      <c r="D144" t="s">
        <v>7674</v>
      </c>
      <c r="E144" t="s">
        <v>7675</v>
      </c>
      <c r="F144" t="s">
        <v>5829</v>
      </c>
      <c r="H144" t="s">
        <v>7103</v>
      </c>
      <c r="I144" t="s">
        <v>7676</v>
      </c>
      <c r="J144" t="s">
        <v>7677</v>
      </c>
      <c r="K144" t="s">
        <v>7678</v>
      </c>
      <c r="L144" s="4">
        <v>41183</v>
      </c>
      <c r="M144" s="3">
        <v>45192.739872685182</v>
      </c>
      <c r="N144" t="s">
        <v>7679</v>
      </c>
      <c r="Q144">
        <v>94</v>
      </c>
      <c r="S144" t="s">
        <v>5829</v>
      </c>
      <c r="T144" t="s">
        <v>7680</v>
      </c>
      <c r="AF144" t="s">
        <v>6705</v>
      </c>
      <c r="AH144" t="s">
        <v>7681</v>
      </c>
      <c r="AJ144" t="s">
        <v>6972</v>
      </c>
    </row>
    <row r="145" spans="1:37" x14ac:dyDescent="0.25">
      <c r="A145" t="s">
        <v>7682</v>
      </c>
      <c r="B145" t="s">
        <v>6685</v>
      </c>
      <c r="C145">
        <v>2012</v>
      </c>
      <c r="D145" t="s">
        <v>7683</v>
      </c>
      <c r="E145" t="s">
        <v>7684</v>
      </c>
      <c r="F145" t="s">
        <v>7685</v>
      </c>
      <c r="H145" t="s">
        <v>7686</v>
      </c>
      <c r="I145" t="s">
        <v>7687</v>
      </c>
      <c r="J145" t="s">
        <v>7688</v>
      </c>
      <c r="L145" s="4">
        <v>41065</v>
      </c>
      <c r="M145" s="3">
        <v>45193.455497685187</v>
      </c>
      <c r="N145" t="s">
        <v>7689</v>
      </c>
      <c r="P145">
        <v>11</v>
      </c>
      <c r="Q145">
        <v>46</v>
      </c>
      <c r="S145" t="s">
        <v>2323</v>
      </c>
      <c r="AA145" t="s">
        <v>6866</v>
      </c>
      <c r="AF145" t="s">
        <v>7690</v>
      </c>
      <c r="AH145" t="s">
        <v>7615</v>
      </c>
      <c r="AJ145" t="s">
        <v>6972</v>
      </c>
    </row>
    <row r="146" spans="1:37" x14ac:dyDescent="0.25">
      <c r="A146" t="s">
        <v>7691</v>
      </c>
      <c r="B146" t="s">
        <v>6685</v>
      </c>
      <c r="C146">
        <v>2012</v>
      </c>
      <c r="D146" t="s">
        <v>7692</v>
      </c>
      <c r="E146" t="s">
        <v>3878</v>
      </c>
      <c r="F146" t="s">
        <v>2833</v>
      </c>
      <c r="H146" t="s">
        <v>7693</v>
      </c>
      <c r="I146" t="s">
        <v>3879</v>
      </c>
      <c r="J146" t="s">
        <v>3880</v>
      </c>
      <c r="K146" t="s">
        <v>3883</v>
      </c>
      <c r="L146">
        <v>2012</v>
      </c>
      <c r="N146" t="s">
        <v>7694</v>
      </c>
      <c r="Q146">
        <v>110</v>
      </c>
      <c r="S146" t="s">
        <v>1796</v>
      </c>
      <c r="AA146" t="s">
        <v>78</v>
      </c>
      <c r="AD146" t="s">
        <v>2513</v>
      </c>
      <c r="AJ146" t="s">
        <v>7695</v>
      </c>
    </row>
    <row r="147" spans="1:37" x14ac:dyDescent="0.25">
      <c r="A147" t="s">
        <v>7696</v>
      </c>
      <c r="B147" t="s">
        <v>6685</v>
      </c>
      <c r="C147">
        <v>2012</v>
      </c>
      <c r="D147" t="s">
        <v>7697</v>
      </c>
      <c r="E147" t="s">
        <v>7698</v>
      </c>
      <c r="F147" t="s">
        <v>2685</v>
      </c>
      <c r="H147" t="s">
        <v>7443</v>
      </c>
      <c r="I147" t="s">
        <v>7699</v>
      </c>
      <c r="J147" t="s">
        <v>7700</v>
      </c>
      <c r="K147" t="s">
        <v>7701</v>
      </c>
      <c r="L147" t="s">
        <v>7702</v>
      </c>
      <c r="M147" s="3">
        <v>45006.660138888888</v>
      </c>
      <c r="N147" t="s">
        <v>7703</v>
      </c>
      <c r="P147">
        <v>4</v>
      </c>
      <c r="Q147">
        <v>42</v>
      </c>
      <c r="S147" t="s">
        <v>7466</v>
      </c>
      <c r="AF147" t="s">
        <v>7302</v>
      </c>
      <c r="AH147" t="s">
        <v>7704</v>
      </c>
      <c r="AJ147" t="s">
        <v>7705</v>
      </c>
    </row>
    <row r="148" spans="1:37" x14ac:dyDescent="0.25">
      <c r="A148" t="s">
        <v>7706</v>
      </c>
      <c r="B148" t="s">
        <v>6685</v>
      </c>
      <c r="C148">
        <v>2012</v>
      </c>
      <c r="D148" t="s">
        <v>7707</v>
      </c>
      <c r="E148" t="s">
        <v>4685</v>
      </c>
      <c r="F148" t="s">
        <v>765</v>
      </c>
      <c r="H148" t="s">
        <v>775</v>
      </c>
      <c r="I148" t="s">
        <v>7708</v>
      </c>
      <c r="K148" t="s">
        <v>7709</v>
      </c>
      <c r="L148" t="s">
        <v>7710</v>
      </c>
      <c r="N148" t="s">
        <v>7711</v>
      </c>
      <c r="P148">
        <v>3</v>
      </c>
      <c r="Q148">
        <v>66</v>
      </c>
      <c r="AA148" t="s">
        <v>78</v>
      </c>
      <c r="AE148" t="s">
        <v>7712</v>
      </c>
      <c r="AJ148" t="s">
        <v>7713</v>
      </c>
    </row>
    <row r="149" spans="1:37" x14ac:dyDescent="0.25">
      <c r="A149" t="s">
        <v>7714</v>
      </c>
      <c r="B149" t="s">
        <v>6685</v>
      </c>
      <c r="C149">
        <v>2013</v>
      </c>
      <c r="D149" t="s">
        <v>7715</v>
      </c>
      <c r="E149" t="s">
        <v>4651</v>
      </c>
      <c r="F149" t="s">
        <v>2698</v>
      </c>
      <c r="H149" t="s">
        <v>6746</v>
      </c>
      <c r="I149" t="s">
        <v>4652</v>
      </c>
      <c r="J149" t="s">
        <v>4653</v>
      </c>
      <c r="K149" t="s">
        <v>4656</v>
      </c>
      <c r="L149">
        <v>2013</v>
      </c>
      <c r="N149" t="s">
        <v>7716</v>
      </c>
      <c r="Q149">
        <v>67</v>
      </c>
      <c r="S149" t="s">
        <v>145</v>
      </c>
      <c r="AA149" t="s">
        <v>78</v>
      </c>
      <c r="AD149" t="s">
        <v>2513</v>
      </c>
      <c r="AJ149" t="s">
        <v>7717</v>
      </c>
    </row>
    <row r="150" spans="1:37" x14ac:dyDescent="0.25">
      <c r="A150" t="s">
        <v>7718</v>
      </c>
      <c r="B150" t="s">
        <v>6685</v>
      </c>
      <c r="C150">
        <v>2013</v>
      </c>
      <c r="D150" t="s">
        <v>7719</v>
      </c>
      <c r="E150" t="s">
        <v>128</v>
      </c>
      <c r="F150" t="s">
        <v>2698</v>
      </c>
      <c r="H150" t="s">
        <v>6746</v>
      </c>
      <c r="I150" t="s">
        <v>148</v>
      </c>
      <c r="J150" t="s">
        <v>4517</v>
      </c>
      <c r="K150" t="s">
        <v>4520</v>
      </c>
      <c r="L150">
        <v>2013</v>
      </c>
      <c r="N150" t="s">
        <v>7720</v>
      </c>
      <c r="Q150">
        <v>56</v>
      </c>
      <c r="S150" t="s">
        <v>145</v>
      </c>
      <c r="AA150" t="s">
        <v>78</v>
      </c>
      <c r="AD150" t="s">
        <v>2513</v>
      </c>
      <c r="AJ150" t="s">
        <v>7721</v>
      </c>
    </row>
    <row r="151" spans="1:37" x14ac:dyDescent="0.25">
      <c r="A151" t="s">
        <v>7722</v>
      </c>
      <c r="B151" t="s">
        <v>6685</v>
      </c>
      <c r="C151">
        <v>2013</v>
      </c>
      <c r="D151" t="s">
        <v>7723</v>
      </c>
      <c r="E151" t="s">
        <v>4527</v>
      </c>
      <c r="F151" t="s">
        <v>2698</v>
      </c>
      <c r="H151" t="s">
        <v>6746</v>
      </c>
      <c r="I151" t="s">
        <v>4528</v>
      </c>
      <c r="J151" t="s">
        <v>4529</v>
      </c>
      <c r="K151" t="s">
        <v>4532</v>
      </c>
      <c r="L151">
        <v>2013</v>
      </c>
      <c r="N151" s="2">
        <v>44939</v>
      </c>
      <c r="Q151">
        <v>57</v>
      </c>
      <c r="S151" t="s">
        <v>145</v>
      </c>
      <c r="AA151" t="s">
        <v>78</v>
      </c>
      <c r="AD151" t="s">
        <v>2513</v>
      </c>
      <c r="AJ151" t="s">
        <v>7724</v>
      </c>
    </row>
    <row r="152" spans="1:37" x14ac:dyDescent="0.25">
      <c r="A152" t="s">
        <v>7725</v>
      </c>
      <c r="B152" t="s">
        <v>6685</v>
      </c>
      <c r="C152">
        <v>2013</v>
      </c>
      <c r="D152" t="s">
        <v>7726</v>
      </c>
      <c r="E152" t="s">
        <v>451</v>
      </c>
      <c r="F152" t="s">
        <v>465</v>
      </c>
      <c r="H152" t="s">
        <v>7727</v>
      </c>
      <c r="I152" t="s">
        <v>466</v>
      </c>
      <c r="J152" t="s">
        <v>4334</v>
      </c>
      <c r="K152" t="s">
        <v>4336</v>
      </c>
      <c r="L152">
        <v>2013</v>
      </c>
      <c r="N152" t="s">
        <v>7728</v>
      </c>
      <c r="P152">
        <v>6</v>
      </c>
      <c r="Q152">
        <v>54</v>
      </c>
      <c r="S152" t="s">
        <v>465</v>
      </c>
      <c r="AA152" t="s">
        <v>78</v>
      </c>
      <c r="AD152" t="s">
        <v>2513</v>
      </c>
      <c r="AH152" t="s">
        <v>6691</v>
      </c>
      <c r="AJ152" t="s">
        <v>7729</v>
      </c>
    </row>
    <row r="153" spans="1:37" x14ac:dyDescent="0.25">
      <c r="A153" t="s">
        <v>7730</v>
      </c>
      <c r="B153" t="s">
        <v>6685</v>
      </c>
      <c r="C153">
        <v>2013</v>
      </c>
      <c r="D153" t="s">
        <v>7731</v>
      </c>
      <c r="E153" t="s">
        <v>912</v>
      </c>
      <c r="F153" t="s">
        <v>3972</v>
      </c>
      <c r="H153" t="s">
        <v>6901</v>
      </c>
      <c r="I153" t="s">
        <v>933</v>
      </c>
      <c r="J153" t="s">
        <v>3973</v>
      </c>
      <c r="K153" t="s">
        <v>3976</v>
      </c>
      <c r="L153">
        <v>2013</v>
      </c>
      <c r="N153" t="s">
        <v>7732</v>
      </c>
      <c r="P153">
        <v>5</v>
      </c>
      <c r="Q153">
        <v>13</v>
      </c>
      <c r="S153" t="s">
        <v>6905</v>
      </c>
      <c r="AA153" t="s">
        <v>78</v>
      </c>
      <c r="AD153" t="s">
        <v>2513</v>
      </c>
      <c r="AH153" t="s">
        <v>6906</v>
      </c>
      <c r="AJ153" t="s">
        <v>7733</v>
      </c>
    </row>
    <row r="154" spans="1:37" x14ac:dyDescent="0.25">
      <c r="A154" t="s">
        <v>7734</v>
      </c>
      <c r="B154" t="s">
        <v>6685</v>
      </c>
      <c r="C154">
        <v>2013</v>
      </c>
      <c r="D154" t="s">
        <v>7735</v>
      </c>
      <c r="E154" t="s">
        <v>4581</v>
      </c>
      <c r="F154" t="s">
        <v>3140</v>
      </c>
      <c r="H154" t="s">
        <v>7736</v>
      </c>
      <c r="I154" t="s">
        <v>4582</v>
      </c>
      <c r="J154" t="s">
        <v>4583</v>
      </c>
      <c r="K154" t="s">
        <v>4586</v>
      </c>
      <c r="L154">
        <v>2013</v>
      </c>
      <c r="N154" t="s">
        <v>7737</v>
      </c>
      <c r="P154">
        <v>1</v>
      </c>
      <c r="Q154">
        <v>200</v>
      </c>
      <c r="S154" t="s">
        <v>597</v>
      </c>
      <c r="AA154" t="s">
        <v>78</v>
      </c>
      <c r="AD154" t="s">
        <v>2513</v>
      </c>
      <c r="AJ154" t="s">
        <v>7738</v>
      </c>
    </row>
    <row r="155" spans="1:37" x14ac:dyDescent="0.25">
      <c r="A155" t="s">
        <v>7739</v>
      </c>
      <c r="B155" t="s">
        <v>6685</v>
      </c>
      <c r="C155">
        <v>2013</v>
      </c>
      <c r="D155" t="s">
        <v>7740</v>
      </c>
      <c r="E155" t="s">
        <v>890</v>
      </c>
      <c r="F155" t="s">
        <v>4032</v>
      </c>
      <c r="H155" t="s">
        <v>7741</v>
      </c>
      <c r="I155" t="s">
        <v>905</v>
      </c>
      <c r="J155" t="s">
        <v>4033</v>
      </c>
      <c r="K155" t="s">
        <v>4036</v>
      </c>
      <c r="L155">
        <v>2013</v>
      </c>
      <c r="N155" t="s">
        <v>7742</v>
      </c>
      <c r="Q155">
        <v>48</v>
      </c>
      <c r="S155" t="s">
        <v>7743</v>
      </c>
      <c r="AA155" t="s">
        <v>78</v>
      </c>
      <c r="AD155" t="s">
        <v>2513</v>
      </c>
      <c r="AJ155" t="s">
        <v>7744</v>
      </c>
    </row>
    <row r="156" spans="1:37" x14ac:dyDescent="0.25">
      <c r="A156" t="s">
        <v>7745</v>
      </c>
      <c r="B156" t="s">
        <v>6685</v>
      </c>
      <c r="C156">
        <v>2023</v>
      </c>
      <c r="D156" t="s">
        <v>7746</v>
      </c>
      <c r="E156" t="s">
        <v>7747</v>
      </c>
      <c r="F156" t="s">
        <v>7748</v>
      </c>
      <c r="H156" t="s">
        <v>1361</v>
      </c>
      <c r="I156" t="s">
        <v>7749</v>
      </c>
      <c r="J156" t="s">
        <v>7750</v>
      </c>
      <c r="K156" t="s">
        <v>7751</v>
      </c>
      <c r="L156" t="s">
        <v>7752</v>
      </c>
      <c r="M156" s="3">
        <v>45214.310682870368</v>
      </c>
      <c r="N156">
        <v>2900</v>
      </c>
      <c r="P156">
        <v>5</v>
      </c>
      <c r="Q156">
        <v>13</v>
      </c>
      <c r="AA156" t="s">
        <v>6866</v>
      </c>
      <c r="AB156" t="s">
        <v>7753</v>
      </c>
      <c r="AF156" t="s">
        <v>7754</v>
      </c>
      <c r="AH156" t="s">
        <v>7755</v>
      </c>
      <c r="AK156" t="s">
        <v>7756</v>
      </c>
    </row>
    <row r="157" spans="1:37" x14ac:dyDescent="0.25">
      <c r="A157" t="s">
        <v>7757</v>
      </c>
      <c r="B157" t="s">
        <v>6685</v>
      </c>
      <c r="C157">
        <v>2013</v>
      </c>
      <c r="D157" t="s">
        <v>1300</v>
      </c>
      <c r="E157" t="s">
        <v>1302</v>
      </c>
      <c r="F157" t="s">
        <v>1303</v>
      </c>
      <c r="H157" t="s">
        <v>1317</v>
      </c>
      <c r="I157" t="s">
        <v>1320</v>
      </c>
      <c r="K157" t="s">
        <v>1306</v>
      </c>
      <c r="L157" t="s">
        <v>7758</v>
      </c>
      <c r="N157" t="s">
        <v>7759</v>
      </c>
      <c r="P157">
        <v>8</v>
      </c>
      <c r="Q157">
        <v>14</v>
      </c>
      <c r="AA157" t="s">
        <v>78</v>
      </c>
      <c r="AE157" t="s">
        <v>1323</v>
      </c>
      <c r="AJ157" t="s">
        <v>7760</v>
      </c>
    </row>
    <row r="158" spans="1:37" x14ac:dyDescent="0.25">
      <c r="A158" t="s">
        <v>7761</v>
      </c>
      <c r="B158" t="s">
        <v>6685</v>
      </c>
      <c r="C158">
        <v>1988</v>
      </c>
      <c r="D158" t="s">
        <v>7762</v>
      </c>
      <c r="E158" t="s">
        <v>6334</v>
      </c>
      <c r="F158" t="s">
        <v>6333</v>
      </c>
      <c r="I158" t="s">
        <v>6336</v>
      </c>
      <c r="J158" t="s">
        <v>7763</v>
      </c>
      <c r="K158" t="s">
        <v>6335</v>
      </c>
      <c r="L158" t="s">
        <v>7764</v>
      </c>
      <c r="M158" s="3">
        <v>45189.596967592595</v>
      </c>
      <c r="N158" t="s">
        <v>7765</v>
      </c>
      <c r="P158">
        <v>4</v>
      </c>
      <c r="Q158">
        <v>54</v>
      </c>
      <c r="AF158" t="s">
        <v>7766</v>
      </c>
      <c r="AH158" t="s">
        <v>7767</v>
      </c>
      <c r="AJ158" t="s">
        <v>7046</v>
      </c>
    </row>
    <row r="159" spans="1:37" x14ac:dyDescent="0.25">
      <c r="A159" t="s">
        <v>7768</v>
      </c>
      <c r="B159" t="s">
        <v>6685</v>
      </c>
      <c r="C159">
        <v>2013</v>
      </c>
      <c r="D159" t="s">
        <v>7769</v>
      </c>
      <c r="E159" t="s">
        <v>296</v>
      </c>
      <c r="F159" t="s">
        <v>4938</v>
      </c>
      <c r="H159" t="s">
        <v>7346</v>
      </c>
      <c r="I159" t="s">
        <v>317</v>
      </c>
      <c r="J159" t="s">
        <v>7770</v>
      </c>
      <c r="K159" t="s">
        <v>7771</v>
      </c>
      <c r="L159">
        <v>2013</v>
      </c>
      <c r="N159" t="s">
        <v>7772</v>
      </c>
      <c r="Q159">
        <v>300</v>
      </c>
      <c r="S159" t="s">
        <v>315</v>
      </c>
      <c r="AA159" t="s">
        <v>78</v>
      </c>
      <c r="AD159" t="s">
        <v>2513</v>
      </c>
      <c r="AJ159" t="s">
        <v>7773</v>
      </c>
      <c r="AK159" t="s">
        <v>7774</v>
      </c>
    </row>
    <row r="160" spans="1:37" x14ac:dyDescent="0.25">
      <c r="A160" t="s">
        <v>7775</v>
      </c>
      <c r="B160" t="s">
        <v>6685</v>
      </c>
      <c r="C160">
        <v>2004</v>
      </c>
      <c r="D160" t="s">
        <v>7776</v>
      </c>
      <c r="E160" t="s">
        <v>6366</v>
      </c>
      <c r="F160" t="s">
        <v>2698</v>
      </c>
      <c r="H160" t="s">
        <v>6746</v>
      </c>
      <c r="I160" t="s">
        <v>6369</v>
      </c>
      <c r="J160" t="s">
        <v>7777</v>
      </c>
      <c r="K160" t="s">
        <v>7778</v>
      </c>
      <c r="L160">
        <v>2004</v>
      </c>
      <c r="N160" t="s">
        <v>7779</v>
      </c>
      <c r="P160">
        <v>12</v>
      </c>
      <c r="Q160">
        <v>36</v>
      </c>
      <c r="S160" t="s">
        <v>145</v>
      </c>
      <c r="AA160" t="s">
        <v>78</v>
      </c>
      <c r="AD160" t="s">
        <v>2513</v>
      </c>
      <c r="AJ160" t="s">
        <v>7780</v>
      </c>
    </row>
    <row r="161" spans="1:37" x14ac:dyDescent="0.25">
      <c r="A161" t="s">
        <v>7781</v>
      </c>
      <c r="B161" t="s">
        <v>6685</v>
      </c>
      <c r="C161">
        <v>2001</v>
      </c>
      <c r="D161" t="s">
        <v>7782</v>
      </c>
      <c r="E161" t="s">
        <v>694</v>
      </c>
      <c r="F161" t="s">
        <v>2504</v>
      </c>
      <c r="H161" t="s">
        <v>6761</v>
      </c>
      <c r="I161" t="s">
        <v>706</v>
      </c>
      <c r="J161" t="s">
        <v>5096</v>
      </c>
      <c r="K161" t="s">
        <v>5099</v>
      </c>
      <c r="L161">
        <v>2001</v>
      </c>
      <c r="N161" t="s">
        <v>7783</v>
      </c>
      <c r="P161">
        <v>1</v>
      </c>
      <c r="Q161">
        <v>234</v>
      </c>
      <c r="S161" t="s">
        <v>381</v>
      </c>
      <c r="AA161" t="s">
        <v>78</v>
      </c>
      <c r="AD161" t="s">
        <v>2513</v>
      </c>
      <c r="AJ161" t="s">
        <v>7784</v>
      </c>
      <c r="AK161" t="s">
        <v>7785</v>
      </c>
    </row>
    <row r="162" spans="1:37" x14ac:dyDescent="0.25">
      <c r="A162" t="s">
        <v>7786</v>
      </c>
      <c r="B162" t="s">
        <v>6685</v>
      </c>
      <c r="C162">
        <v>2004</v>
      </c>
      <c r="D162" t="s">
        <v>7787</v>
      </c>
      <c r="E162" t="s">
        <v>5291</v>
      </c>
      <c r="F162" t="s">
        <v>2698</v>
      </c>
      <c r="H162" t="s">
        <v>6746</v>
      </c>
      <c r="I162" t="s">
        <v>5292</v>
      </c>
      <c r="J162" t="s">
        <v>5293</v>
      </c>
      <c r="K162" t="s">
        <v>5296</v>
      </c>
      <c r="L162">
        <v>2004</v>
      </c>
      <c r="N162" t="s">
        <v>7788</v>
      </c>
      <c r="P162">
        <v>11</v>
      </c>
      <c r="Q162">
        <v>36</v>
      </c>
      <c r="S162" t="s">
        <v>145</v>
      </c>
      <c r="AA162" t="s">
        <v>78</v>
      </c>
      <c r="AD162" t="s">
        <v>2513</v>
      </c>
      <c r="AJ162" t="s">
        <v>7789</v>
      </c>
    </row>
    <row r="163" spans="1:37" x14ac:dyDescent="0.25">
      <c r="A163" t="s">
        <v>7790</v>
      </c>
      <c r="B163" t="s">
        <v>6685</v>
      </c>
      <c r="C163">
        <v>2005</v>
      </c>
      <c r="D163" t="s">
        <v>7791</v>
      </c>
      <c r="E163" t="s">
        <v>166</v>
      </c>
      <c r="F163" t="s">
        <v>2698</v>
      </c>
      <c r="H163" t="s">
        <v>6746</v>
      </c>
      <c r="I163" t="s">
        <v>176</v>
      </c>
      <c r="J163" t="s">
        <v>7792</v>
      </c>
      <c r="K163" t="s">
        <v>7793</v>
      </c>
      <c r="L163">
        <v>2005</v>
      </c>
      <c r="N163" t="s">
        <v>7794</v>
      </c>
      <c r="P163">
        <v>11</v>
      </c>
      <c r="Q163">
        <v>37</v>
      </c>
      <c r="S163" t="s">
        <v>145</v>
      </c>
      <c r="AA163" t="s">
        <v>78</v>
      </c>
      <c r="AD163" t="s">
        <v>2513</v>
      </c>
      <c r="AJ163" t="s">
        <v>7795</v>
      </c>
      <c r="AK163" t="s">
        <v>7291</v>
      </c>
    </row>
    <row r="164" spans="1:37" x14ac:dyDescent="0.25">
      <c r="A164" t="s">
        <v>7796</v>
      </c>
      <c r="B164" t="s">
        <v>6685</v>
      </c>
      <c r="C164">
        <v>2009</v>
      </c>
      <c r="D164" t="s">
        <v>7797</v>
      </c>
      <c r="E164" t="s">
        <v>7798</v>
      </c>
      <c r="F164" t="s">
        <v>334</v>
      </c>
      <c r="H164" t="s">
        <v>333</v>
      </c>
      <c r="I164" t="s">
        <v>7799</v>
      </c>
      <c r="J164" t="s">
        <v>7800</v>
      </c>
      <c r="K164" t="s">
        <v>7801</v>
      </c>
      <c r="L164" s="4">
        <v>40118</v>
      </c>
      <c r="M164" s="3">
        <v>44954.874965277777</v>
      </c>
      <c r="N164" t="s">
        <v>7802</v>
      </c>
      <c r="P164">
        <v>7</v>
      </c>
      <c r="Q164">
        <v>12</v>
      </c>
      <c r="S164" t="s">
        <v>334</v>
      </c>
      <c r="AA164" t="s">
        <v>6866</v>
      </c>
      <c r="AF164" t="s">
        <v>7149</v>
      </c>
      <c r="AH164" t="s">
        <v>7803</v>
      </c>
      <c r="AJ164" t="s">
        <v>7046</v>
      </c>
    </row>
    <row r="165" spans="1:37" x14ac:dyDescent="0.25">
      <c r="A165" t="s">
        <v>7804</v>
      </c>
      <c r="B165" t="s">
        <v>6685</v>
      </c>
      <c r="C165">
        <v>1998</v>
      </c>
      <c r="D165" t="s">
        <v>7805</v>
      </c>
      <c r="E165" t="s">
        <v>5500</v>
      </c>
      <c r="F165" t="s">
        <v>4938</v>
      </c>
      <c r="H165" t="s">
        <v>7346</v>
      </c>
      <c r="I165" t="s">
        <v>5501</v>
      </c>
      <c r="J165" t="s">
        <v>5502</v>
      </c>
      <c r="K165" t="s">
        <v>5505</v>
      </c>
      <c r="L165">
        <v>1998</v>
      </c>
      <c r="N165" t="s">
        <v>7806</v>
      </c>
      <c r="P165">
        <v>1</v>
      </c>
      <c r="Q165">
        <v>111</v>
      </c>
      <c r="S165" t="s">
        <v>315</v>
      </c>
      <c r="AA165" t="s">
        <v>78</v>
      </c>
      <c r="AD165" t="s">
        <v>2513</v>
      </c>
      <c r="AH165" t="s">
        <v>6938</v>
      </c>
      <c r="AJ165" t="s">
        <v>7807</v>
      </c>
    </row>
    <row r="166" spans="1:37" x14ac:dyDescent="0.25">
      <c r="A166" t="s">
        <v>7808</v>
      </c>
      <c r="B166" t="s">
        <v>6685</v>
      </c>
      <c r="C166">
        <v>2009</v>
      </c>
      <c r="D166" t="s">
        <v>7809</v>
      </c>
      <c r="E166" t="s">
        <v>4203</v>
      </c>
      <c r="F166" t="s">
        <v>334</v>
      </c>
      <c r="H166" t="s">
        <v>7810</v>
      </c>
      <c r="I166" t="s">
        <v>335</v>
      </c>
      <c r="J166" t="s">
        <v>4204</v>
      </c>
      <c r="K166" t="s">
        <v>4207</v>
      </c>
      <c r="L166">
        <v>2009</v>
      </c>
      <c r="N166" t="s">
        <v>7811</v>
      </c>
      <c r="P166">
        <v>7</v>
      </c>
      <c r="Q166">
        <v>12</v>
      </c>
      <c r="S166" t="s">
        <v>334</v>
      </c>
      <c r="AA166" t="s">
        <v>78</v>
      </c>
      <c r="AD166" t="s">
        <v>2513</v>
      </c>
      <c r="AJ166" t="s">
        <v>7812</v>
      </c>
    </row>
    <row r="167" spans="1:37" x14ac:dyDescent="0.25">
      <c r="A167" t="s">
        <v>7813</v>
      </c>
      <c r="B167" t="s">
        <v>6685</v>
      </c>
      <c r="C167">
        <v>2005</v>
      </c>
      <c r="D167" t="s">
        <v>7814</v>
      </c>
      <c r="E167" t="s">
        <v>1851</v>
      </c>
      <c r="F167" t="s">
        <v>287</v>
      </c>
      <c r="H167" t="s">
        <v>6799</v>
      </c>
      <c r="I167" t="s">
        <v>1861</v>
      </c>
      <c r="J167" t="s">
        <v>7815</v>
      </c>
      <c r="K167" t="s">
        <v>7816</v>
      </c>
      <c r="L167">
        <v>2005</v>
      </c>
      <c r="N167" s="5">
        <v>12420</v>
      </c>
      <c r="P167">
        <v>1</v>
      </c>
      <c r="Q167">
        <v>72</v>
      </c>
      <c r="S167" t="s">
        <v>287</v>
      </c>
      <c r="AA167" t="s">
        <v>78</v>
      </c>
      <c r="AD167" t="s">
        <v>2513</v>
      </c>
      <c r="AJ167" t="s">
        <v>7817</v>
      </c>
    </row>
    <row r="168" spans="1:37" x14ac:dyDescent="0.25">
      <c r="A168" t="s">
        <v>7818</v>
      </c>
      <c r="B168" t="s">
        <v>6685</v>
      </c>
      <c r="C168">
        <v>2007</v>
      </c>
      <c r="D168" t="s">
        <v>7819</v>
      </c>
      <c r="E168" t="s">
        <v>3822</v>
      </c>
      <c r="F168" t="s">
        <v>2698</v>
      </c>
      <c r="H168" t="s">
        <v>6746</v>
      </c>
      <c r="I168" t="s">
        <v>3823</v>
      </c>
      <c r="J168" t="s">
        <v>3824</v>
      </c>
      <c r="K168" t="s">
        <v>3827</v>
      </c>
      <c r="L168">
        <v>2007</v>
      </c>
      <c r="N168" t="s">
        <v>7820</v>
      </c>
      <c r="P168">
        <v>9</v>
      </c>
      <c r="Q168">
        <v>39</v>
      </c>
      <c r="S168" t="s">
        <v>145</v>
      </c>
      <c r="AA168" t="s">
        <v>78</v>
      </c>
      <c r="AD168" t="s">
        <v>2513</v>
      </c>
      <c r="AJ168" t="s">
        <v>7821</v>
      </c>
      <c r="AK168" t="s">
        <v>7822</v>
      </c>
    </row>
    <row r="169" spans="1:37" x14ac:dyDescent="0.25">
      <c r="A169" t="s">
        <v>7823</v>
      </c>
      <c r="B169" t="s">
        <v>6685</v>
      </c>
      <c r="C169">
        <v>2004</v>
      </c>
      <c r="D169" t="s">
        <v>7824</v>
      </c>
      <c r="E169" t="s">
        <v>6376</v>
      </c>
      <c r="F169" t="s">
        <v>6375</v>
      </c>
      <c r="H169" t="s">
        <v>7825</v>
      </c>
      <c r="I169" t="s">
        <v>6380</v>
      </c>
      <c r="J169" t="s">
        <v>7826</v>
      </c>
      <c r="K169" t="s">
        <v>7827</v>
      </c>
      <c r="L169">
        <v>2004</v>
      </c>
      <c r="N169" t="s">
        <v>7828</v>
      </c>
      <c r="P169">
        <v>3</v>
      </c>
      <c r="Q169">
        <v>123</v>
      </c>
      <c r="S169" t="s">
        <v>7829</v>
      </c>
      <c r="AA169" t="s">
        <v>78</v>
      </c>
      <c r="AD169" t="s">
        <v>2513</v>
      </c>
      <c r="AJ169" t="s">
        <v>7830</v>
      </c>
    </row>
    <row r="170" spans="1:37" x14ac:dyDescent="0.25">
      <c r="A170" t="s">
        <v>7831</v>
      </c>
      <c r="B170" t="s">
        <v>6685</v>
      </c>
      <c r="C170">
        <v>1995</v>
      </c>
      <c r="D170" t="s">
        <v>7832</v>
      </c>
      <c r="E170" t="s">
        <v>6255</v>
      </c>
      <c r="F170" t="s">
        <v>3231</v>
      </c>
      <c r="H170" t="s">
        <v>6925</v>
      </c>
      <c r="I170" t="s">
        <v>6256</v>
      </c>
      <c r="J170" t="s">
        <v>7833</v>
      </c>
      <c r="K170" t="s">
        <v>7834</v>
      </c>
      <c r="L170">
        <v>1995</v>
      </c>
      <c r="N170" t="s">
        <v>7835</v>
      </c>
      <c r="P170" s="2">
        <v>45242</v>
      </c>
      <c r="Q170">
        <v>23</v>
      </c>
      <c r="S170" t="s">
        <v>829</v>
      </c>
      <c r="AA170" t="s">
        <v>78</v>
      </c>
      <c r="AD170" t="s">
        <v>2513</v>
      </c>
      <c r="AJ170" t="s">
        <v>7836</v>
      </c>
      <c r="AK170" t="s">
        <v>7837</v>
      </c>
    </row>
    <row r="171" spans="1:37" x14ac:dyDescent="0.25">
      <c r="A171" t="s">
        <v>7838</v>
      </c>
      <c r="B171" t="s">
        <v>6685</v>
      </c>
      <c r="C171">
        <v>1987</v>
      </c>
      <c r="D171" t="s">
        <v>7839</v>
      </c>
      <c r="E171" t="s">
        <v>6045</v>
      </c>
      <c r="F171" t="s">
        <v>5992</v>
      </c>
      <c r="H171" t="s">
        <v>7020</v>
      </c>
      <c r="I171" t="s">
        <v>6046</v>
      </c>
      <c r="J171" t="s">
        <v>6047</v>
      </c>
      <c r="K171" t="s">
        <v>6050</v>
      </c>
      <c r="L171">
        <v>1987</v>
      </c>
      <c r="N171" t="s">
        <v>7840</v>
      </c>
      <c r="P171">
        <v>3</v>
      </c>
      <c r="Q171">
        <v>150</v>
      </c>
      <c r="AA171" t="s">
        <v>78</v>
      </c>
      <c r="AD171" t="s">
        <v>2513</v>
      </c>
      <c r="AJ171" t="s">
        <v>7046</v>
      </c>
    </row>
    <row r="172" spans="1:37" x14ac:dyDescent="0.25">
      <c r="A172" t="s">
        <v>7841</v>
      </c>
      <c r="B172" t="s">
        <v>6685</v>
      </c>
      <c r="C172">
        <v>2001</v>
      </c>
      <c r="D172" t="s">
        <v>7842</v>
      </c>
      <c r="E172" t="s">
        <v>6404</v>
      </c>
      <c r="F172" t="s">
        <v>6403</v>
      </c>
      <c r="H172" t="s">
        <v>7843</v>
      </c>
      <c r="I172" t="s">
        <v>6405</v>
      </c>
      <c r="J172" t="s">
        <v>7844</v>
      </c>
      <c r="K172" t="s">
        <v>7845</v>
      </c>
      <c r="L172">
        <v>2001</v>
      </c>
      <c r="N172" t="s">
        <v>7846</v>
      </c>
      <c r="P172">
        <v>6822</v>
      </c>
      <c r="Q172">
        <v>409</v>
      </c>
      <c r="S172" t="s">
        <v>6403</v>
      </c>
      <c r="AA172" t="s">
        <v>78</v>
      </c>
      <c r="AD172" t="s">
        <v>2513</v>
      </c>
      <c r="AJ172" t="s">
        <v>7847</v>
      </c>
      <c r="AK172" t="s">
        <v>7848</v>
      </c>
    </row>
    <row r="173" spans="1:37" x14ac:dyDescent="0.25">
      <c r="A173" t="s">
        <v>7849</v>
      </c>
      <c r="B173" t="s">
        <v>6685</v>
      </c>
      <c r="C173">
        <v>2020</v>
      </c>
      <c r="D173" t="s">
        <v>7850</v>
      </c>
      <c r="E173" t="s">
        <v>7851</v>
      </c>
      <c r="F173" t="s">
        <v>7852</v>
      </c>
      <c r="H173" t="s">
        <v>7853</v>
      </c>
      <c r="I173" t="s">
        <v>7854</v>
      </c>
      <c r="J173" t="s">
        <v>7855</v>
      </c>
      <c r="K173" t="s">
        <v>7856</v>
      </c>
      <c r="L173" t="s">
        <v>7857</v>
      </c>
      <c r="M173" s="3">
        <v>45160.071967592594</v>
      </c>
      <c r="N173" t="s">
        <v>7858</v>
      </c>
      <c r="P173">
        <v>10</v>
      </c>
      <c r="Q173">
        <v>13</v>
      </c>
      <c r="S173" t="s">
        <v>7859</v>
      </c>
      <c r="AA173" t="s">
        <v>6866</v>
      </c>
      <c r="AB173" t="s">
        <v>7860</v>
      </c>
      <c r="AF173" t="s">
        <v>7861</v>
      </c>
      <c r="AH173" t="s">
        <v>7862</v>
      </c>
      <c r="AJ173" t="s">
        <v>7046</v>
      </c>
      <c r="AK173" t="s">
        <v>7863</v>
      </c>
    </row>
    <row r="174" spans="1:37" x14ac:dyDescent="0.25">
      <c r="A174" t="s">
        <v>7864</v>
      </c>
      <c r="B174" t="s">
        <v>6685</v>
      </c>
      <c r="C174">
        <v>2012</v>
      </c>
      <c r="D174" t="s">
        <v>7865</v>
      </c>
      <c r="E174" t="s">
        <v>7866</v>
      </c>
      <c r="F174" t="s">
        <v>6305</v>
      </c>
      <c r="H174" t="s">
        <v>7867</v>
      </c>
      <c r="I174" t="s">
        <v>7868</v>
      </c>
      <c r="J174" t="s">
        <v>7869</v>
      </c>
      <c r="K174" t="s">
        <v>7870</v>
      </c>
      <c r="L174">
        <v>2012</v>
      </c>
      <c r="M174" s="3">
        <v>45186.726840277777</v>
      </c>
      <c r="N174" t="s">
        <v>7871</v>
      </c>
      <c r="P174">
        <v>1</v>
      </c>
      <c r="Q174">
        <v>27</v>
      </c>
      <c r="AA174" t="s">
        <v>6866</v>
      </c>
      <c r="AB174" t="s">
        <v>7872</v>
      </c>
      <c r="AF174" t="s">
        <v>7313</v>
      </c>
      <c r="AH174" t="s">
        <v>7873</v>
      </c>
      <c r="AJ174" t="s">
        <v>6972</v>
      </c>
      <c r="AK174" t="s">
        <v>7874</v>
      </c>
    </row>
    <row r="175" spans="1:37" x14ac:dyDescent="0.25">
      <c r="A175" t="s">
        <v>7875</v>
      </c>
      <c r="B175" t="s">
        <v>6685</v>
      </c>
      <c r="C175">
        <v>2009</v>
      </c>
      <c r="D175" t="s">
        <v>7865</v>
      </c>
      <c r="E175" t="s">
        <v>7876</v>
      </c>
      <c r="F175" t="s">
        <v>7877</v>
      </c>
      <c r="H175" t="s">
        <v>7878</v>
      </c>
      <c r="I175" t="s">
        <v>7879</v>
      </c>
      <c r="J175" t="s">
        <v>7880</v>
      </c>
      <c r="K175" t="s">
        <v>7881</v>
      </c>
      <c r="L175" s="4">
        <v>39845</v>
      </c>
      <c r="M175" s="3">
        <v>45186.706203703703</v>
      </c>
      <c r="N175" t="s">
        <v>7882</v>
      </c>
      <c r="P175">
        <v>1</v>
      </c>
      <c r="Q175">
        <v>14</v>
      </c>
      <c r="AF175" t="s">
        <v>7437</v>
      </c>
      <c r="AH175" t="s">
        <v>7883</v>
      </c>
      <c r="AJ175" t="s">
        <v>6972</v>
      </c>
      <c r="AK175" t="s">
        <v>7884</v>
      </c>
    </row>
    <row r="176" spans="1:37" x14ac:dyDescent="0.25">
      <c r="A176" t="s">
        <v>7885</v>
      </c>
      <c r="B176" t="s">
        <v>6685</v>
      </c>
      <c r="C176">
        <v>2014</v>
      </c>
      <c r="D176" t="s">
        <v>7886</v>
      </c>
      <c r="E176" t="s">
        <v>7887</v>
      </c>
      <c r="F176" t="s">
        <v>6305</v>
      </c>
      <c r="H176" t="s">
        <v>7867</v>
      </c>
      <c r="I176" t="s">
        <v>7888</v>
      </c>
      <c r="J176" t="s">
        <v>7889</v>
      </c>
      <c r="K176" t="s">
        <v>7890</v>
      </c>
      <c r="L176" s="4">
        <v>41699</v>
      </c>
      <c r="M176" s="3">
        <v>45186.688437500001</v>
      </c>
      <c r="N176" t="s">
        <v>7891</v>
      </c>
      <c r="P176">
        <v>2</v>
      </c>
      <c r="Q176">
        <v>29</v>
      </c>
      <c r="S176" t="s">
        <v>7892</v>
      </c>
      <c r="AA176" t="s">
        <v>6866</v>
      </c>
      <c r="AF176" t="s">
        <v>7149</v>
      </c>
      <c r="AH176" t="s">
        <v>7893</v>
      </c>
      <c r="AJ176" t="s">
        <v>6972</v>
      </c>
      <c r="AK176" t="s">
        <v>7894</v>
      </c>
    </row>
    <row r="177" spans="1:38" x14ac:dyDescent="0.25">
      <c r="A177" t="s">
        <v>7895</v>
      </c>
      <c r="B177" t="s">
        <v>6685</v>
      </c>
      <c r="C177">
        <v>2003</v>
      </c>
      <c r="D177" t="s">
        <v>7896</v>
      </c>
      <c r="E177" t="s">
        <v>5816</v>
      </c>
      <c r="F177" t="s">
        <v>5817</v>
      </c>
      <c r="H177" t="s">
        <v>7897</v>
      </c>
      <c r="I177" t="s">
        <v>5818</v>
      </c>
      <c r="J177" t="s">
        <v>5819</v>
      </c>
      <c r="K177" t="s">
        <v>5822</v>
      </c>
      <c r="L177">
        <v>2003</v>
      </c>
      <c r="N177" s="2">
        <v>44927</v>
      </c>
      <c r="P177">
        <v>3</v>
      </c>
      <c r="Q177">
        <v>17</v>
      </c>
      <c r="S177" t="s">
        <v>7898</v>
      </c>
      <c r="AA177" t="s">
        <v>78</v>
      </c>
      <c r="AD177" t="s">
        <v>2513</v>
      </c>
      <c r="AH177" t="s">
        <v>7899</v>
      </c>
      <c r="AJ177" t="s">
        <v>7900</v>
      </c>
    </row>
    <row r="178" spans="1:38" x14ac:dyDescent="0.25">
      <c r="A178" t="s">
        <v>7901</v>
      </c>
      <c r="B178" t="s">
        <v>7902</v>
      </c>
      <c r="C178">
        <v>1989</v>
      </c>
      <c r="D178" t="s">
        <v>7903</v>
      </c>
      <c r="E178" t="s">
        <v>6272</v>
      </c>
      <c r="F178" t="s">
        <v>6271</v>
      </c>
      <c r="G178" t="s">
        <v>7904</v>
      </c>
      <c r="J178" t="s">
        <v>6276</v>
      </c>
      <c r="K178" t="s">
        <v>6274</v>
      </c>
      <c r="L178">
        <v>1989</v>
      </c>
      <c r="M178" s="3">
        <v>45185.2734837963</v>
      </c>
      <c r="N178" t="s">
        <v>7905</v>
      </c>
      <c r="Y178" t="s">
        <v>7906</v>
      </c>
      <c r="Z178" t="s">
        <v>7907</v>
      </c>
      <c r="AA178" t="s">
        <v>6866</v>
      </c>
      <c r="AF178" t="s">
        <v>7149</v>
      </c>
      <c r="AH178" t="s">
        <v>7908</v>
      </c>
      <c r="AJ178" t="s">
        <v>7046</v>
      </c>
      <c r="AK178" t="s">
        <v>7909</v>
      </c>
      <c r="AL178" t="s">
        <v>7910</v>
      </c>
    </row>
    <row r="179" spans="1:38" x14ac:dyDescent="0.25">
      <c r="A179" t="s">
        <v>7911</v>
      </c>
      <c r="B179" t="s">
        <v>6685</v>
      </c>
      <c r="C179">
        <v>2002</v>
      </c>
      <c r="D179" t="s">
        <v>7912</v>
      </c>
      <c r="E179" t="s">
        <v>7913</v>
      </c>
      <c r="F179" t="s">
        <v>3407</v>
      </c>
      <c r="H179" t="s">
        <v>7914</v>
      </c>
      <c r="I179" t="s">
        <v>7915</v>
      </c>
      <c r="J179" t="s">
        <v>7916</v>
      </c>
      <c r="K179" t="s">
        <v>7917</v>
      </c>
      <c r="L179">
        <v>2002</v>
      </c>
      <c r="M179" s="3">
        <v>45178.774699074071</v>
      </c>
      <c r="N179" t="s">
        <v>7918</v>
      </c>
      <c r="P179">
        <v>3</v>
      </c>
      <c r="Q179">
        <v>165</v>
      </c>
      <c r="T179" t="s">
        <v>7919</v>
      </c>
      <c r="AA179" t="s">
        <v>6866</v>
      </c>
      <c r="AF179" t="s">
        <v>7313</v>
      </c>
      <c r="AH179" t="s">
        <v>7920</v>
      </c>
      <c r="AJ179" t="s">
        <v>7046</v>
      </c>
      <c r="AK179" t="s">
        <v>7921</v>
      </c>
    </row>
    <row r="180" spans="1:38" x14ac:dyDescent="0.25">
      <c r="A180" t="s">
        <v>7922</v>
      </c>
      <c r="B180" t="s">
        <v>6685</v>
      </c>
      <c r="C180">
        <v>2013</v>
      </c>
      <c r="D180" t="s">
        <v>7923</v>
      </c>
      <c r="E180" t="s">
        <v>6445</v>
      </c>
      <c r="F180" t="s">
        <v>2647</v>
      </c>
      <c r="H180" t="s">
        <v>7924</v>
      </c>
      <c r="I180" t="s">
        <v>6446</v>
      </c>
      <c r="J180" t="s">
        <v>7925</v>
      </c>
      <c r="K180" t="s">
        <v>7926</v>
      </c>
      <c r="L180">
        <v>2013</v>
      </c>
      <c r="N180" t="s">
        <v>7927</v>
      </c>
      <c r="P180">
        <v>11</v>
      </c>
      <c r="Q180">
        <v>33</v>
      </c>
      <c r="S180" t="s">
        <v>1183</v>
      </c>
      <c r="AA180" t="s">
        <v>78</v>
      </c>
      <c r="AD180" t="s">
        <v>2513</v>
      </c>
      <c r="AJ180" t="s">
        <v>7928</v>
      </c>
    </row>
    <row r="181" spans="1:38" x14ac:dyDescent="0.25">
      <c r="A181" t="s">
        <v>7929</v>
      </c>
      <c r="B181" t="s">
        <v>6685</v>
      </c>
      <c r="C181">
        <v>2015</v>
      </c>
      <c r="D181" t="s">
        <v>7930</v>
      </c>
      <c r="E181" t="s">
        <v>711</v>
      </c>
      <c r="F181" t="s">
        <v>4799</v>
      </c>
      <c r="H181" t="s">
        <v>7931</v>
      </c>
      <c r="I181" t="s">
        <v>726</v>
      </c>
      <c r="J181" t="s">
        <v>4801</v>
      </c>
      <c r="K181" t="s">
        <v>4804</v>
      </c>
      <c r="L181">
        <v>2015</v>
      </c>
      <c r="N181" t="s">
        <v>7932</v>
      </c>
      <c r="P181" t="s">
        <v>4800</v>
      </c>
      <c r="Q181">
        <v>120</v>
      </c>
      <c r="S181" t="s">
        <v>7933</v>
      </c>
      <c r="AA181" t="s">
        <v>78</v>
      </c>
      <c r="AD181" t="s">
        <v>2513</v>
      </c>
      <c r="AH181" t="s">
        <v>6938</v>
      </c>
      <c r="AJ181" t="s">
        <v>7934</v>
      </c>
      <c r="AK181" t="s">
        <v>7935</v>
      </c>
    </row>
    <row r="182" spans="1:38" x14ac:dyDescent="0.25">
      <c r="A182" t="s">
        <v>7936</v>
      </c>
      <c r="B182" t="s">
        <v>6685</v>
      </c>
      <c r="C182">
        <v>2004</v>
      </c>
      <c r="D182" t="s">
        <v>7937</v>
      </c>
      <c r="E182" t="s">
        <v>6344</v>
      </c>
      <c r="F182" t="s">
        <v>6343</v>
      </c>
      <c r="H182" t="s">
        <v>7423</v>
      </c>
      <c r="I182" t="s">
        <v>6348</v>
      </c>
      <c r="J182" t="s">
        <v>7938</v>
      </c>
      <c r="K182" t="s">
        <v>7939</v>
      </c>
      <c r="L182" s="4">
        <v>38322</v>
      </c>
      <c r="M182" s="3">
        <v>45174.780902777777</v>
      </c>
      <c r="N182" t="s">
        <v>7940</v>
      </c>
      <c r="P182">
        <v>1</v>
      </c>
      <c r="Q182">
        <v>92</v>
      </c>
      <c r="S182" t="s">
        <v>6343</v>
      </c>
      <c r="U182" t="s">
        <v>7427</v>
      </c>
      <c r="AF182" t="s">
        <v>6705</v>
      </c>
      <c r="AH182" t="s">
        <v>7941</v>
      </c>
      <c r="AJ182" t="s">
        <v>7046</v>
      </c>
      <c r="AK182" t="s">
        <v>7942</v>
      </c>
    </row>
    <row r="183" spans="1:38" x14ac:dyDescent="0.25">
      <c r="A183" t="s">
        <v>7943</v>
      </c>
      <c r="B183" t="s">
        <v>6685</v>
      </c>
      <c r="C183">
        <v>2008</v>
      </c>
      <c r="D183" t="s">
        <v>7944</v>
      </c>
      <c r="E183" t="s">
        <v>6262</v>
      </c>
      <c r="F183" t="s">
        <v>4055</v>
      </c>
      <c r="H183" t="s">
        <v>6695</v>
      </c>
      <c r="I183" t="s">
        <v>6263</v>
      </c>
      <c r="J183" t="s">
        <v>7945</v>
      </c>
      <c r="K183" t="s">
        <v>7946</v>
      </c>
      <c r="L183">
        <v>2008</v>
      </c>
      <c r="N183" t="s">
        <v>7947</v>
      </c>
      <c r="P183">
        <v>3</v>
      </c>
      <c r="Q183">
        <v>59</v>
      </c>
      <c r="S183" t="s">
        <v>1878</v>
      </c>
      <c r="AA183" t="s">
        <v>78</v>
      </c>
      <c r="AD183" t="s">
        <v>2513</v>
      </c>
      <c r="AH183" t="s">
        <v>6699</v>
      </c>
      <c r="AJ183" t="s">
        <v>7948</v>
      </c>
    </row>
    <row r="184" spans="1:38" x14ac:dyDescent="0.25">
      <c r="A184" t="s">
        <v>7949</v>
      </c>
      <c r="B184" t="s">
        <v>6685</v>
      </c>
      <c r="C184">
        <v>2009</v>
      </c>
      <c r="D184" t="s">
        <v>7950</v>
      </c>
      <c r="E184" t="s">
        <v>1445</v>
      </c>
      <c r="F184" t="s">
        <v>1004</v>
      </c>
      <c r="H184" t="s">
        <v>6825</v>
      </c>
      <c r="I184" t="s">
        <v>1454</v>
      </c>
      <c r="J184" t="s">
        <v>4252</v>
      </c>
      <c r="K184" t="s">
        <v>4255</v>
      </c>
      <c r="L184">
        <v>2009</v>
      </c>
      <c r="N184" t="s">
        <v>7951</v>
      </c>
      <c r="P184" s="2">
        <v>44989</v>
      </c>
      <c r="Q184">
        <v>151</v>
      </c>
      <c r="S184" t="s">
        <v>1004</v>
      </c>
      <c r="AA184" t="s">
        <v>78</v>
      </c>
      <c r="AD184" t="s">
        <v>2513</v>
      </c>
      <c r="AJ184" t="s">
        <v>7952</v>
      </c>
      <c r="AK184" t="s">
        <v>7953</v>
      </c>
    </row>
    <row r="185" spans="1:38" x14ac:dyDescent="0.25">
      <c r="A185" t="s">
        <v>7954</v>
      </c>
      <c r="B185" t="s">
        <v>6685</v>
      </c>
      <c r="C185">
        <v>2011</v>
      </c>
      <c r="D185" t="s">
        <v>7955</v>
      </c>
      <c r="E185" t="s">
        <v>7956</v>
      </c>
      <c r="F185" t="s">
        <v>3140</v>
      </c>
      <c r="H185" t="s">
        <v>7736</v>
      </c>
      <c r="I185" t="s">
        <v>6481</v>
      </c>
      <c r="J185" t="s">
        <v>7957</v>
      </c>
      <c r="K185" t="s">
        <v>7958</v>
      </c>
      <c r="L185">
        <v>2011</v>
      </c>
      <c r="N185" t="s">
        <v>7959</v>
      </c>
      <c r="P185">
        <v>4</v>
      </c>
      <c r="Q185">
        <v>191</v>
      </c>
      <c r="S185" t="s">
        <v>597</v>
      </c>
      <c r="AA185" t="s">
        <v>78</v>
      </c>
      <c r="AD185" t="s">
        <v>2513</v>
      </c>
      <c r="AJ185" t="s">
        <v>7960</v>
      </c>
      <c r="AK185" t="s">
        <v>7961</v>
      </c>
    </row>
    <row r="186" spans="1:38" x14ac:dyDescent="0.25">
      <c r="A186" t="s">
        <v>7962</v>
      </c>
      <c r="B186" t="s">
        <v>6685</v>
      </c>
      <c r="C186">
        <v>2012</v>
      </c>
      <c r="D186" t="s">
        <v>7963</v>
      </c>
      <c r="E186" t="s">
        <v>472</v>
      </c>
      <c r="F186" t="s">
        <v>2698</v>
      </c>
      <c r="H186" t="s">
        <v>6746</v>
      </c>
      <c r="I186" t="s">
        <v>484</v>
      </c>
      <c r="J186" t="s">
        <v>4697</v>
      </c>
      <c r="K186" t="s">
        <v>4700</v>
      </c>
      <c r="L186">
        <v>2012</v>
      </c>
      <c r="N186" s="2">
        <v>44941</v>
      </c>
      <c r="Q186">
        <v>51</v>
      </c>
      <c r="S186" t="s">
        <v>145</v>
      </c>
      <c r="AA186" t="s">
        <v>78</v>
      </c>
      <c r="AD186" t="s">
        <v>2513</v>
      </c>
      <c r="AJ186" t="s">
        <v>7964</v>
      </c>
    </row>
    <row r="187" spans="1:38" x14ac:dyDescent="0.25">
      <c r="A187" t="s">
        <v>7965</v>
      </c>
      <c r="B187" t="s">
        <v>6685</v>
      </c>
      <c r="C187">
        <v>2011</v>
      </c>
      <c r="D187" t="s">
        <v>7966</v>
      </c>
      <c r="E187" t="s">
        <v>1011</v>
      </c>
      <c r="F187" t="s">
        <v>2504</v>
      </c>
      <c r="H187" t="s">
        <v>6761</v>
      </c>
      <c r="I187" t="s">
        <v>1020</v>
      </c>
      <c r="J187" t="s">
        <v>7967</v>
      </c>
      <c r="K187" t="s">
        <v>7968</v>
      </c>
      <c r="L187">
        <v>2011</v>
      </c>
      <c r="N187" t="s">
        <v>7969</v>
      </c>
      <c r="P187">
        <v>1</v>
      </c>
      <c r="Q187">
        <v>338</v>
      </c>
      <c r="S187" t="s">
        <v>381</v>
      </c>
      <c r="AA187" t="s">
        <v>78</v>
      </c>
      <c r="AD187" t="s">
        <v>2513</v>
      </c>
      <c r="AJ187" t="s">
        <v>7970</v>
      </c>
    </row>
    <row r="188" spans="1:38" x14ac:dyDescent="0.25">
      <c r="A188" t="s">
        <v>7971</v>
      </c>
      <c r="B188" t="s">
        <v>6685</v>
      </c>
      <c r="C188">
        <v>2013</v>
      </c>
      <c r="D188" t="s">
        <v>7972</v>
      </c>
      <c r="E188" t="s">
        <v>6328</v>
      </c>
      <c r="F188" t="s">
        <v>2685</v>
      </c>
      <c r="H188" t="s">
        <v>7973</v>
      </c>
      <c r="I188" t="s">
        <v>6332</v>
      </c>
      <c r="J188" t="s">
        <v>7974</v>
      </c>
      <c r="K188" t="s">
        <v>6330</v>
      </c>
      <c r="L188">
        <v>2013</v>
      </c>
      <c r="N188" t="s">
        <v>7975</v>
      </c>
      <c r="P188">
        <v>9</v>
      </c>
      <c r="Q188">
        <v>43</v>
      </c>
      <c r="S188" t="s">
        <v>7466</v>
      </c>
      <c r="AA188" t="s">
        <v>78</v>
      </c>
      <c r="AD188" t="s">
        <v>2513</v>
      </c>
      <c r="AJ188" t="s">
        <v>7976</v>
      </c>
    </row>
    <row r="189" spans="1:38" x14ac:dyDescent="0.25">
      <c r="A189" t="s">
        <v>7977</v>
      </c>
      <c r="B189" t="s">
        <v>6685</v>
      </c>
      <c r="C189">
        <v>2013</v>
      </c>
      <c r="D189" t="s">
        <v>7978</v>
      </c>
      <c r="E189" t="s">
        <v>977</v>
      </c>
      <c r="F189" t="s">
        <v>287</v>
      </c>
      <c r="H189" t="s">
        <v>6799</v>
      </c>
      <c r="I189" t="s">
        <v>989</v>
      </c>
      <c r="J189" t="s">
        <v>4593</v>
      </c>
      <c r="K189" t="s">
        <v>4596</v>
      </c>
      <c r="L189">
        <v>2013</v>
      </c>
      <c r="N189" s="2">
        <v>45128</v>
      </c>
      <c r="P189" s="2">
        <v>44929</v>
      </c>
      <c r="Q189">
        <v>112</v>
      </c>
      <c r="S189" t="s">
        <v>287</v>
      </c>
      <c r="AA189" t="s">
        <v>78</v>
      </c>
      <c r="AD189" t="s">
        <v>2513</v>
      </c>
      <c r="AH189" t="s">
        <v>6933</v>
      </c>
      <c r="AJ189" t="s">
        <v>7979</v>
      </c>
      <c r="AK189" t="s">
        <v>7980</v>
      </c>
    </row>
    <row r="190" spans="1:38" x14ac:dyDescent="0.25">
      <c r="A190" t="s">
        <v>7981</v>
      </c>
      <c r="B190" t="s">
        <v>6685</v>
      </c>
      <c r="C190">
        <v>2014</v>
      </c>
      <c r="D190" t="s">
        <v>7982</v>
      </c>
      <c r="E190" t="s">
        <v>6483</v>
      </c>
      <c r="F190" t="s">
        <v>2504</v>
      </c>
      <c r="H190" t="s">
        <v>6761</v>
      </c>
      <c r="I190" t="s">
        <v>6487</v>
      </c>
      <c r="J190" t="s">
        <v>7983</v>
      </c>
      <c r="K190" t="s">
        <v>7984</v>
      </c>
      <c r="L190">
        <v>2014</v>
      </c>
      <c r="N190" t="s">
        <v>7985</v>
      </c>
      <c r="P190" s="2">
        <v>44928</v>
      </c>
      <c r="Q190">
        <v>376</v>
      </c>
      <c r="S190" t="s">
        <v>381</v>
      </c>
      <c r="AA190" t="s">
        <v>78</v>
      </c>
      <c r="AD190" t="s">
        <v>2513</v>
      </c>
      <c r="AH190" t="s">
        <v>6764</v>
      </c>
      <c r="AJ190" t="s">
        <v>7986</v>
      </c>
    </row>
    <row r="191" spans="1:38" x14ac:dyDescent="0.25">
      <c r="A191" t="s">
        <v>7987</v>
      </c>
      <c r="B191" t="s">
        <v>6685</v>
      </c>
      <c r="C191">
        <v>2015</v>
      </c>
      <c r="D191" t="s">
        <v>7988</v>
      </c>
      <c r="E191" t="s">
        <v>6535</v>
      </c>
      <c r="F191" t="s">
        <v>2504</v>
      </c>
      <c r="H191" t="s">
        <v>6761</v>
      </c>
      <c r="I191" t="s">
        <v>6536</v>
      </c>
      <c r="J191" t="s">
        <v>7989</v>
      </c>
      <c r="K191" t="s">
        <v>7990</v>
      </c>
      <c r="L191">
        <v>2015</v>
      </c>
      <c r="N191" t="s">
        <v>7991</v>
      </c>
      <c r="P191" s="2">
        <v>44928</v>
      </c>
      <c r="Q191">
        <v>395</v>
      </c>
      <c r="S191" t="s">
        <v>381</v>
      </c>
      <c r="AA191" t="s">
        <v>78</v>
      </c>
      <c r="AD191" t="s">
        <v>2513</v>
      </c>
      <c r="AH191" t="s">
        <v>6933</v>
      </c>
      <c r="AJ191" t="s">
        <v>7992</v>
      </c>
    </row>
    <row r="192" spans="1:38" x14ac:dyDescent="0.25">
      <c r="A192" t="s">
        <v>7993</v>
      </c>
      <c r="B192" t="s">
        <v>6685</v>
      </c>
      <c r="C192">
        <v>2015</v>
      </c>
      <c r="D192" t="s">
        <v>7994</v>
      </c>
      <c r="E192" t="s">
        <v>6538</v>
      </c>
      <c r="F192" t="s">
        <v>6537</v>
      </c>
      <c r="H192" t="s">
        <v>7995</v>
      </c>
      <c r="I192" t="s">
        <v>6539</v>
      </c>
      <c r="J192" t="s">
        <v>7996</v>
      </c>
      <c r="K192" t="s">
        <v>7997</v>
      </c>
      <c r="L192">
        <v>2015</v>
      </c>
      <c r="N192" t="s">
        <v>7998</v>
      </c>
      <c r="P192">
        <v>3</v>
      </c>
      <c r="Q192">
        <v>15</v>
      </c>
      <c r="S192" t="s">
        <v>7999</v>
      </c>
      <c r="AA192" t="s">
        <v>78</v>
      </c>
      <c r="AD192" t="s">
        <v>2513</v>
      </c>
      <c r="AH192" t="s">
        <v>8000</v>
      </c>
      <c r="AJ192" t="s">
        <v>8001</v>
      </c>
    </row>
    <row r="193" spans="1:37" x14ac:dyDescent="0.25">
      <c r="A193" t="s">
        <v>8002</v>
      </c>
      <c r="B193" t="s">
        <v>6685</v>
      </c>
      <c r="C193">
        <v>2015</v>
      </c>
      <c r="D193" t="s">
        <v>8003</v>
      </c>
      <c r="E193" t="s">
        <v>6428</v>
      </c>
      <c r="F193" t="s">
        <v>6427</v>
      </c>
      <c r="H193" t="s">
        <v>8004</v>
      </c>
      <c r="I193" t="s">
        <v>6432</v>
      </c>
      <c r="J193" t="s">
        <v>8005</v>
      </c>
      <c r="K193" t="s">
        <v>8006</v>
      </c>
      <c r="L193">
        <v>2015</v>
      </c>
      <c r="N193" t="s">
        <v>8007</v>
      </c>
      <c r="P193">
        <v>1</v>
      </c>
      <c r="Q193">
        <v>1</v>
      </c>
      <c r="S193" t="s">
        <v>6427</v>
      </c>
      <c r="AA193" t="s">
        <v>78</v>
      </c>
      <c r="AD193" t="s">
        <v>2513</v>
      </c>
      <c r="AH193" t="s">
        <v>8008</v>
      </c>
      <c r="AJ193" t="s">
        <v>8009</v>
      </c>
    </row>
    <row r="194" spans="1:37" x14ac:dyDescent="0.25">
      <c r="A194" t="s">
        <v>8010</v>
      </c>
      <c r="B194" t="s">
        <v>6685</v>
      </c>
      <c r="C194">
        <v>2015</v>
      </c>
      <c r="D194" t="s">
        <v>8011</v>
      </c>
      <c r="E194" t="s">
        <v>3093</v>
      </c>
      <c r="F194" t="s">
        <v>129</v>
      </c>
      <c r="H194" t="s">
        <v>142</v>
      </c>
      <c r="I194" t="s">
        <v>3094</v>
      </c>
      <c r="K194" t="s">
        <v>8012</v>
      </c>
      <c r="L194" t="s">
        <v>8013</v>
      </c>
      <c r="N194" t="s">
        <v>8014</v>
      </c>
      <c r="Q194">
        <v>91</v>
      </c>
      <c r="AA194" t="s">
        <v>78</v>
      </c>
      <c r="AE194" t="s">
        <v>8015</v>
      </c>
      <c r="AJ194" t="s">
        <v>8016</v>
      </c>
    </row>
    <row r="195" spans="1:37" x14ac:dyDescent="0.25">
      <c r="A195" t="s">
        <v>8017</v>
      </c>
      <c r="B195" t="s">
        <v>6685</v>
      </c>
      <c r="C195">
        <v>2015</v>
      </c>
      <c r="D195" t="s">
        <v>8018</v>
      </c>
      <c r="E195" t="s">
        <v>250</v>
      </c>
      <c r="F195" t="s">
        <v>3799</v>
      </c>
      <c r="H195" t="s">
        <v>8019</v>
      </c>
      <c r="I195" t="s">
        <v>271</v>
      </c>
      <c r="J195" t="s">
        <v>3800</v>
      </c>
      <c r="K195" t="s">
        <v>3803</v>
      </c>
      <c r="L195">
        <v>2015</v>
      </c>
      <c r="N195" s="2">
        <v>44998</v>
      </c>
      <c r="P195">
        <v>1</v>
      </c>
      <c r="Q195">
        <v>58</v>
      </c>
      <c r="S195" t="s">
        <v>270</v>
      </c>
      <c r="AA195" t="s">
        <v>78</v>
      </c>
      <c r="AD195" t="s">
        <v>2513</v>
      </c>
      <c r="AH195" t="s">
        <v>8020</v>
      </c>
      <c r="AJ195" t="s">
        <v>8021</v>
      </c>
      <c r="AK195" t="s">
        <v>6293</v>
      </c>
    </row>
    <row r="196" spans="1:37" x14ac:dyDescent="0.25">
      <c r="A196" t="s">
        <v>8022</v>
      </c>
      <c r="B196" t="s">
        <v>6685</v>
      </c>
      <c r="C196">
        <v>2015</v>
      </c>
      <c r="D196" t="s">
        <v>8023</v>
      </c>
      <c r="E196" t="s">
        <v>6294</v>
      </c>
      <c r="F196" t="s">
        <v>1004</v>
      </c>
      <c r="H196" t="s">
        <v>6825</v>
      </c>
      <c r="I196" t="s">
        <v>6298</v>
      </c>
      <c r="J196" t="s">
        <v>8024</v>
      </c>
      <c r="K196" t="s">
        <v>8025</v>
      </c>
      <c r="L196">
        <v>2015</v>
      </c>
      <c r="N196" s="2">
        <v>45250</v>
      </c>
      <c r="Q196" t="s">
        <v>4020</v>
      </c>
      <c r="S196" t="s">
        <v>1004</v>
      </c>
      <c r="AA196" t="s">
        <v>78</v>
      </c>
      <c r="AD196" t="s">
        <v>2513</v>
      </c>
      <c r="AH196" t="s">
        <v>6691</v>
      </c>
      <c r="AJ196" t="s">
        <v>8026</v>
      </c>
    </row>
    <row r="197" spans="1:37" x14ac:dyDescent="0.25">
      <c r="A197" t="s">
        <v>8027</v>
      </c>
      <c r="B197" t="s">
        <v>6685</v>
      </c>
      <c r="C197">
        <v>2015</v>
      </c>
      <c r="D197" t="s">
        <v>8028</v>
      </c>
      <c r="E197" t="s">
        <v>276</v>
      </c>
      <c r="F197" t="s">
        <v>287</v>
      </c>
      <c r="H197" t="s">
        <v>6799</v>
      </c>
      <c r="I197" t="s">
        <v>289</v>
      </c>
      <c r="J197" t="s">
        <v>2845</v>
      </c>
      <c r="K197" t="s">
        <v>2848</v>
      </c>
      <c r="L197">
        <v>2015</v>
      </c>
      <c r="N197" t="s">
        <v>8029</v>
      </c>
      <c r="P197" s="2">
        <v>44928</v>
      </c>
      <c r="Q197">
        <v>126</v>
      </c>
      <c r="S197" t="s">
        <v>287</v>
      </c>
      <c r="AA197" t="s">
        <v>78</v>
      </c>
      <c r="AD197" t="s">
        <v>2513</v>
      </c>
      <c r="AH197" t="s">
        <v>6764</v>
      </c>
      <c r="AJ197" t="s">
        <v>8030</v>
      </c>
    </row>
    <row r="198" spans="1:37" x14ac:dyDescent="0.25">
      <c r="A198" t="s">
        <v>8031</v>
      </c>
      <c r="B198" t="s">
        <v>6685</v>
      </c>
      <c r="C198">
        <v>2015</v>
      </c>
      <c r="D198" t="s">
        <v>1457</v>
      </c>
      <c r="E198" t="s">
        <v>1459</v>
      </c>
      <c r="F198" t="s">
        <v>994</v>
      </c>
      <c r="H198" t="s">
        <v>1002</v>
      </c>
      <c r="I198" t="s">
        <v>1474</v>
      </c>
      <c r="K198" t="s">
        <v>1462</v>
      </c>
      <c r="L198" t="s">
        <v>8032</v>
      </c>
      <c r="N198" t="s">
        <v>8033</v>
      </c>
      <c r="Q198">
        <v>237</v>
      </c>
      <c r="AA198" t="s">
        <v>78</v>
      </c>
      <c r="AE198" t="s">
        <v>1476</v>
      </c>
      <c r="AJ198" t="s">
        <v>8034</v>
      </c>
    </row>
    <row r="199" spans="1:37" x14ac:dyDescent="0.25">
      <c r="A199" t="s">
        <v>8035</v>
      </c>
      <c r="B199" t="s">
        <v>6685</v>
      </c>
      <c r="C199">
        <v>2016</v>
      </c>
      <c r="D199" t="s">
        <v>8036</v>
      </c>
      <c r="E199" t="s">
        <v>812</v>
      </c>
      <c r="F199" t="s">
        <v>3231</v>
      </c>
      <c r="H199" t="s">
        <v>6925</v>
      </c>
      <c r="I199" t="s">
        <v>831</v>
      </c>
      <c r="J199" t="s">
        <v>3232</v>
      </c>
      <c r="K199" t="s">
        <v>3235</v>
      </c>
      <c r="L199">
        <v>2016</v>
      </c>
      <c r="N199" t="s">
        <v>8037</v>
      </c>
      <c r="Q199">
        <v>95</v>
      </c>
      <c r="S199" t="s">
        <v>829</v>
      </c>
      <c r="AA199" t="s">
        <v>78</v>
      </c>
      <c r="AD199" t="s">
        <v>2513</v>
      </c>
      <c r="AH199" t="s">
        <v>6722</v>
      </c>
      <c r="AJ199" t="s">
        <v>8038</v>
      </c>
      <c r="AK199" t="s">
        <v>8039</v>
      </c>
    </row>
    <row r="200" spans="1:37" x14ac:dyDescent="0.25">
      <c r="A200" t="s">
        <v>8040</v>
      </c>
      <c r="B200" t="s">
        <v>6685</v>
      </c>
      <c r="C200">
        <v>2016</v>
      </c>
      <c r="D200" t="s">
        <v>762</v>
      </c>
      <c r="E200" t="s">
        <v>764</v>
      </c>
      <c r="F200" t="s">
        <v>765</v>
      </c>
      <c r="H200" t="s">
        <v>775</v>
      </c>
      <c r="I200" t="s">
        <v>778</v>
      </c>
      <c r="K200" t="s">
        <v>768</v>
      </c>
      <c r="L200" t="s">
        <v>8041</v>
      </c>
      <c r="N200" t="s">
        <v>7679</v>
      </c>
      <c r="P200">
        <v>2</v>
      </c>
      <c r="Q200">
        <v>70</v>
      </c>
      <c r="AA200" t="s">
        <v>78</v>
      </c>
      <c r="AE200" t="s">
        <v>782</v>
      </c>
      <c r="AJ200" t="s">
        <v>8042</v>
      </c>
    </row>
    <row r="201" spans="1:37" x14ac:dyDescent="0.25">
      <c r="A201" t="s">
        <v>8043</v>
      </c>
      <c r="B201" t="s">
        <v>6685</v>
      </c>
      <c r="C201">
        <v>2016</v>
      </c>
      <c r="D201" t="s">
        <v>8044</v>
      </c>
      <c r="E201" t="s">
        <v>6542</v>
      </c>
      <c r="F201" t="s">
        <v>2698</v>
      </c>
      <c r="H201" t="s">
        <v>6746</v>
      </c>
      <c r="I201" t="s">
        <v>6543</v>
      </c>
      <c r="J201" t="s">
        <v>8045</v>
      </c>
      <c r="K201" t="s">
        <v>8046</v>
      </c>
      <c r="L201">
        <v>2016</v>
      </c>
      <c r="N201" t="s">
        <v>8047</v>
      </c>
      <c r="Q201">
        <v>92</v>
      </c>
      <c r="S201" t="s">
        <v>145</v>
      </c>
      <c r="AA201" t="s">
        <v>78</v>
      </c>
      <c r="AD201" t="s">
        <v>2513</v>
      </c>
      <c r="AH201" t="s">
        <v>6722</v>
      </c>
      <c r="AJ201" t="s">
        <v>8048</v>
      </c>
    </row>
    <row r="202" spans="1:37" x14ac:dyDescent="0.25">
      <c r="A202" t="s">
        <v>8049</v>
      </c>
      <c r="B202" t="s">
        <v>6685</v>
      </c>
      <c r="C202">
        <v>2017</v>
      </c>
      <c r="D202" t="s">
        <v>8050</v>
      </c>
      <c r="E202" t="s">
        <v>6544</v>
      </c>
      <c r="F202" t="s">
        <v>4938</v>
      </c>
      <c r="H202" t="s">
        <v>7346</v>
      </c>
      <c r="I202" t="s">
        <v>6545</v>
      </c>
      <c r="J202" t="s">
        <v>8051</v>
      </c>
      <c r="K202" t="s">
        <v>8052</v>
      </c>
      <c r="L202">
        <v>2017</v>
      </c>
      <c r="N202" t="s">
        <v>8053</v>
      </c>
      <c r="Q202">
        <v>401</v>
      </c>
      <c r="S202" t="s">
        <v>315</v>
      </c>
      <c r="AA202" t="s">
        <v>78</v>
      </c>
      <c r="AD202" t="s">
        <v>2513</v>
      </c>
      <c r="AH202" t="s">
        <v>6691</v>
      </c>
      <c r="AJ202" t="s">
        <v>8054</v>
      </c>
    </row>
    <row r="203" spans="1:37" x14ac:dyDescent="0.25">
      <c r="A203" t="s">
        <v>8055</v>
      </c>
      <c r="B203" t="s">
        <v>6685</v>
      </c>
      <c r="C203">
        <v>2016</v>
      </c>
      <c r="D203" t="s">
        <v>8056</v>
      </c>
      <c r="E203" t="s">
        <v>3175</v>
      </c>
      <c r="F203" t="s">
        <v>2744</v>
      </c>
      <c r="H203" t="s">
        <v>8057</v>
      </c>
      <c r="I203" t="s">
        <v>406</v>
      </c>
      <c r="J203" t="s">
        <v>3176</v>
      </c>
      <c r="K203" t="s">
        <v>3179</v>
      </c>
      <c r="L203">
        <v>2016</v>
      </c>
      <c r="P203">
        <v>3</v>
      </c>
      <c r="Q203">
        <v>11</v>
      </c>
      <c r="S203" t="s">
        <v>2744</v>
      </c>
      <c r="AA203" t="s">
        <v>78</v>
      </c>
      <c r="AD203" t="s">
        <v>2513</v>
      </c>
      <c r="AH203" t="s">
        <v>8058</v>
      </c>
      <c r="AJ203" t="s">
        <v>8059</v>
      </c>
    </row>
    <row r="204" spans="1:37" x14ac:dyDescent="0.25">
      <c r="A204" t="s">
        <v>8060</v>
      </c>
      <c r="B204" t="s">
        <v>6685</v>
      </c>
      <c r="C204">
        <v>2016</v>
      </c>
      <c r="D204" t="s">
        <v>8061</v>
      </c>
      <c r="E204" t="s">
        <v>8062</v>
      </c>
      <c r="F204" t="s">
        <v>2744</v>
      </c>
      <c r="H204" t="s">
        <v>8057</v>
      </c>
      <c r="I204" t="s">
        <v>866</v>
      </c>
      <c r="J204" t="s">
        <v>8063</v>
      </c>
      <c r="K204" t="s">
        <v>8064</v>
      </c>
      <c r="L204">
        <v>2016</v>
      </c>
      <c r="P204">
        <v>7</v>
      </c>
      <c r="Q204">
        <v>11</v>
      </c>
      <c r="S204" t="s">
        <v>2744</v>
      </c>
      <c r="AA204" t="s">
        <v>78</v>
      </c>
      <c r="AD204" t="s">
        <v>2513</v>
      </c>
      <c r="AH204" t="s">
        <v>8058</v>
      </c>
      <c r="AJ204" t="s">
        <v>8065</v>
      </c>
    </row>
    <row r="205" spans="1:37" x14ac:dyDescent="0.25">
      <c r="A205" t="s">
        <v>8066</v>
      </c>
      <c r="B205" t="s">
        <v>6685</v>
      </c>
      <c r="C205">
        <v>2016</v>
      </c>
      <c r="D205" t="s">
        <v>2254</v>
      </c>
      <c r="E205" t="s">
        <v>2256</v>
      </c>
      <c r="F205" t="s">
        <v>343</v>
      </c>
      <c r="H205" t="s">
        <v>353</v>
      </c>
      <c r="I205" t="s">
        <v>2270</v>
      </c>
      <c r="K205" t="s">
        <v>2259</v>
      </c>
      <c r="L205" s="4">
        <v>42401</v>
      </c>
      <c r="N205" t="s">
        <v>8067</v>
      </c>
      <c r="Q205">
        <v>543</v>
      </c>
      <c r="AA205" t="s">
        <v>78</v>
      </c>
      <c r="AE205" t="s">
        <v>2272</v>
      </c>
      <c r="AJ205" t="s">
        <v>8068</v>
      </c>
    </row>
    <row r="206" spans="1:37" x14ac:dyDescent="0.25">
      <c r="A206" t="s">
        <v>8069</v>
      </c>
      <c r="B206" t="s">
        <v>6685</v>
      </c>
      <c r="C206">
        <v>2016</v>
      </c>
      <c r="D206" t="s">
        <v>8070</v>
      </c>
      <c r="E206" t="s">
        <v>6285</v>
      </c>
      <c r="F206" t="s">
        <v>287</v>
      </c>
      <c r="H206" t="s">
        <v>6799</v>
      </c>
      <c r="I206" t="s">
        <v>6289</v>
      </c>
      <c r="J206" t="s">
        <v>8071</v>
      </c>
      <c r="K206" t="s">
        <v>8072</v>
      </c>
      <c r="L206">
        <v>2016</v>
      </c>
      <c r="N206" t="s">
        <v>8073</v>
      </c>
      <c r="P206" s="2">
        <v>44928</v>
      </c>
      <c r="Q206">
        <v>128</v>
      </c>
      <c r="S206" t="s">
        <v>287</v>
      </c>
      <c r="AA206" t="s">
        <v>78</v>
      </c>
      <c r="AD206" t="s">
        <v>2513</v>
      </c>
      <c r="AH206" t="s">
        <v>6764</v>
      </c>
      <c r="AJ206" t="s">
        <v>8074</v>
      </c>
    </row>
    <row r="207" spans="1:37" x14ac:dyDescent="0.25">
      <c r="A207" t="s">
        <v>8075</v>
      </c>
      <c r="B207" t="s">
        <v>6685</v>
      </c>
      <c r="C207">
        <v>2016</v>
      </c>
      <c r="D207" t="s">
        <v>8076</v>
      </c>
      <c r="E207" t="s">
        <v>6540</v>
      </c>
      <c r="F207" t="s">
        <v>1004</v>
      </c>
      <c r="H207" t="s">
        <v>6825</v>
      </c>
      <c r="I207" t="s">
        <v>6541</v>
      </c>
      <c r="J207" t="s">
        <v>8077</v>
      </c>
      <c r="K207" t="s">
        <v>8078</v>
      </c>
      <c r="L207">
        <v>2016</v>
      </c>
      <c r="N207" t="s">
        <v>8079</v>
      </c>
      <c r="Q207">
        <v>271</v>
      </c>
      <c r="S207" t="s">
        <v>1004</v>
      </c>
      <c r="AA207" t="s">
        <v>78</v>
      </c>
      <c r="AD207" t="s">
        <v>2513</v>
      </c>
      <c r="AH207" t="s">
        <v>6691</v>
      </c>
      <c r="AJ207" t="s">
        <v>8080</v>
      </c>
    </row>
    <row r="208" spans="1:37" x14ac:dyDescent="0.25">
      <c r="A208" t="s">
        <v>8081</v>
      </c>
      <c r="B208" t="s">
        <v>6685</v>
      </c>
      <c r="C208">
        <v>2017</v>
      </c>
      <c r="D208" t="s">
        <v>1263</v>
      </c>
      <c r="E208" t="s">
        <v>1265</v>
      </c>
      <c r="F208" t="s">
        <v>430</v>
      </c>
      <c r="H208" t="s">
        <v>442</v>
      </c>
      <c r="I208" t="s">
        <v>1275</v>
      </c>
      <c r="K208" t="s">
        <v>1268</v>
      </c>
      <c r="L208" s="4">
        <v>42993</v>
      </c>
      <c r="Q208">
        <v>8</v>
      </c>
      <c r="AA208" t="s">
        <v>78</v>
      </c>
      <c r="AE208" t="s">
        <v>1277</v>
      </c>
      <c r="AJ208" t="s">
        <v>8082</v>
      </c>
    </row>
    <row r="209" spans="1:37" x14ac:dyDescent="0.25">
      <c r="A209" t="s">
        <v>8083</v>
      </c>
      <c r="B209" t="s">
        <v>6685</v>
      </c>
      <c r="C209">
        <v>2017</v>
      </c>
      <c r="D209" t="s">
        <v>8084</v>
      </c>
      <c r="E209" t="s">
        <v>6546</v>
      </c>
      <c r="F209" t="s">
        <v>2519</v>
      </c>
      <c r="H209" t="s">
        <v>6882</v>
      </c>
      <c r="I209" t="s">
        <v>6547</v>
      </c>
      <c r="J209" t="s">
        <v>8085</v>
      </c>
      <c r="K209" t="s">
        <v>8086</v>
      </c>
      <c r="L209">
        <v>2017</v>
      </c>
      <c r="P209">
        <v>1</v>
      </c>
      <c r="Q209">
        <v>7</v>
      </c>
      <c r="S209" t="s">
        <v>6885</v>
      </c>
      <c r="AA209" t="s">
        <v>78</v>
      </c>
      <c r="AD209" t="s">
        <v>2513</v>
      </c>
      <c r="AH209" t="s">
        <v>6957</v>
      </c>
      <c r="AJ209" t="s">
        <v>8087</v>
      </c>
    </row>
    <row r="210" spans="1:37" x14ac:dyDescent="0.25">
      <c r="A210" t="s">
        <v>8088</v>
      </c>
      <c r="B210" t="s">
        <v>6685</v>
      </c>
      <c r="C210">
        <v>2017</v>
      </c>
      <c r="D210" t="s">
        <v>8089</v>
      </c>
      <c r="E210" t="s">
        <v>6585</v>
      </c>
      <c r="F210" t="s">
        <v>1004</v>
      </c>
      <c r="H210" t="s">
        <v>6825</v>
      </c>
      <c r="I210" t="s">
        <v>6586</v>
      </c>
      <c r="J210" t="s">
        <v>8090</v>
      </c>
      <c r="K210" t="s">
        <v>8091</v>
      </c>
      <c r="L210">
        <v>2017</v>
      </c>
      <c r="N210" t="s">
        <v>8092</v>
      </c>
      <c r="Q210">
        <v>294</v>
      </c>
      <c r="S210" t="s">
        <v>1004</v>
      </c>
      <c r="AA210" t="s">
        <v>78</v>
      </c>
      <c r="AD210" t="s">
        <v>2513</v>
      </c>
      <c r="AH210" t="s">
        <v>6691</v>
      </c>
      <c r="AJ210" t="s">
        <v>8093</v>
      </c>
      <c r="AK210" t="s">
        <v>8094</v>
      </c>
    </row>
    <row r="211" spans="1:37" x14ac:dyDescent="0.25">
      <c r="A211" t="s">
        <v>8095</v>
      </c>
      <c r="B211" t="s">
        <v>6685</v>
      </c>
      <c r="C211">
        <v>2017</v>
      </c>
      <c r="D211" t="s">
        <v>7369</v>
      </c>
      <c r="E211" t="s">
        <v>8096</v>
      </c>
      <c r="F211" t="s">
        <v>2698</v>
      </c>
      <c r="H211" t="s">
        <v>142</v>
      </c>
      <c r="I211" t="s">
        <v>8097</v>
      </c>
      <c r="J211" t="s">
        <v>8098</v>
      </c>
      <c r="K211" t="s">
        <v>8099</v>
      </c>
      <c r="L211" s="4">
        <v>42767</v>
      </c>
      <c r="M211" s="3">
        <v>45178.363379629627</v>
      </c>
      <c r="N211" t="s">
        <v>8100</v>
      </c>
      <c r="Q211">
        <v>105</v>
      </c>
      <c r="S211" t="s">
        <v>2698</v>
      </c>
      <c r="T211" t="s">
        <v>7370</v>
      </c>
      <c r="AF211" t="s">
        <v>6705</v>
      </c>
      <c r="AH211" t="s">
        <v>8101</v>
      </c>
      <c r="AJ211" t="s">
        <v>6972</v>
      </c>
      <c r="AK211" t="s">
        <v>8102</v>
      </c>
    </row>
    <row r="212" spans="1:37" x14ac:dyDescent="0.25">
      <c r="A212" t="s">
        <v>8103</v>
      </c>
      <c r="B212" t="s">
        <v>6685</v>
      </c>
      <c r="C212">
        <v>2017</v>
      </c>
      <c r="D212" t="s">
        <v>8104</v>
      </c>
      <c r="E212" t="s">
        <v>8105</v>
      </c>
      <c r="F212" t="s">
        <v>2710</v>
      </c>
      <c r="H212" t="s">
        <v>8106</v>
      </c>
      <c r="I212" t="s">
        <v>6284</v>
      </c>
      <c r="J212" t="s">
        <v>8107</v>
      </c>
      <c r="K212" t="s">
        <v>8108</v>
      </c>
      <c r="L212">
        <v>2017</v>
      </c>
      <c r="Q212">
        <v>8</v>
      </c>
      <c r="S212" t="s">
        <v>444</v>
      </c>
      <c r="AA212" t="s">
        <v>78</v>
      </c>
      <c r="AD212" t="s">
        <v>2513</v>
      </c>
      <c r="AH212" t="s">
        <v>8109</v>
      </c>
      <c r="AJ212" t="s">
        <v>8110</v>
      </c>
    </row>
    <row r="213" spans="1:37" x14ac:dyDescent="0.25">
      <c r="A213" t="s">
        <v>8111</v>
      </c>
      <c r="B213" t="s">
        <v>6685</v>
      </c>
      <c r="C213">
        <v>2017</v>
      </c>
      <c r="D213" t="s">
        <v>8112</v>
      </c>
      <c r="E213" t="s">
        <v>3267</v>
      </c>
      <c r="F213" t="s">
        <v>2755</v>
      </c>
      <c r="H213" t="s">
        <v>6726</v>
      </c>
      <c r="I213" t="s">
        <v>3269</v>
      </c>
      <c r="J213" t="s">
        <v>3270</v>
      </c>
      <c r="K213" t="s">
        <v>3273</v>
      </c>
      <c r="L213">
        <v>2017</v>
      </c>
      <c r="N213" t="s">
        <v>8113</v>
      </c>
      <c r="Q213" t="s">
        <v>3268</v>
      </c>
      <c r="S213" t="s">
        <v>356</v>
      </c>
      <c r="AA213" t="s">
        <v>78</v>
      </c>
      <c r="AD213" t="s">
        <v>2513</v>
      </c>
      <c r="AH213" t="s">
        <v>6691</v>
      </c>
      <c r="AJ213" t="s">
        <v>8114</v>
      </c>
    </row>
    <row r="214" spans="1:37" x14ac:dyDescent="0.25">
      <c r="A214" t="s">
        <v>8115</v>
      </c>
      <c r="B214" t="s">
        <v>6685</v>
      </c>
      <c r="C214">
        <v>2017</v>
      </c>
      <c r="D214" t="s">
        <v>8116</v>
      </c>
      <c r="E214" t="s">
        <v>6490</v>
      </c>
      <c r="F214" t="s">
        <v>2755</v>
      </c>
      <c r="H214" t="s">
        <v>6726</v>
      </c>
      <c r="I214" t="s">
        <v>6491</v>
      </c>
      <c r="J214" t="s">
        <v>8117</v>
      </c>
      <c r="K214" t="s">
        <v>8118</v>
      </c>
      <c r="L214">
        <v>2017</v>
      </c>
      <c r="N214" s="2">
        <v>45251</v>
      </c>
      <c r="Q214" t="s">
        <v>8119</v>
      </c>
      <c r="S214" t="s">
        <v>356</v>
      </c>
      <c r="AA214" t="s">
        <v>78</v>
      </c>
      <c r="AD214" t="s">
        <v>2513</v>
      </c>
      <c r="AH214" t="s">
        <v>6691</v>
      </c>
      <c r="AJ214" t="s">
        <v>8120</v>
      </c>
      <c r="AK214" t="s">
        <v>8121</v>
      </c>
    </row>
    <row r="215" spans="1:37" x14ac:dyDescent="0.25">
      <c r="A215" t="s">
        <v>8122</v>
      </c>
      <c r="B215" t="s">
        <v>6685</v>
      </c>
      <c r="C215">
        <v>2017</v>
      </c>
      <c r="D215" t="s">
        <v>8123</v>
      </c>
      <c r="E215" t="s">
        <v>559</v>
      </c>
      <c r="F215" t="s">
        <v>2698</v>
      </c>
      <c r="H215" t="s">
        <v>6746</v>
      </c>
      <c r="I215" t="s">
        <v>573</v>
      </c>
      <c r="J215" t="s">
        <v>2926</v>
      </c>
      <c r="K215" t="s">
        <v>2929</v>
      </c>
      <c r="L215">
        <v>2017</v>
      </c>
      <c r="N215" t="s">
        <v>8124</v>
      </c>
      <c r="Q215">
        <v>115</v>
      </c>
      <c r="S215" t="s">
        <v>145</v>
      </c>
      <c r="AA215" t="s">
        <v>78</v>
      </c>
      <c r="AD215" t="s">
        <v>2513</v>
      </c>
      <c r="AH215" t="s">
        <v>6722</v>
      </c>
      <c r="AJ215" t="s">
        <v>8125</v>
      </c>
    </row>
    <row r="216" spans="1:37" x14ac:dyDescent="0.25">
      <c r="A216" t="s">
        <v>8126</v>
      </c>
      <c r="B216" t="s">
        <v>6685</v>
      </c>
      <c r="C216">
        <v>2017</v>
      </c>
      <c r="D216" t="s">
        <v>8127</v>
      </c>
      <c r="E216" t="s">
        <v>6322</v>
      </c>
      <c r="F216" t="s">
        <v>1004</v>
      </c>
      <c r="H216" t="s">
        <v>6825</v>
      </c>
      <c r="I216" t="s">
        <v>6323</v>
      </c>
      <c r="J216" t="s">
        <v>8128</v>
      </c>
      <c r="K216" t="s">
        <v>8129</v>
      </c>
      <c r="L216">
        <v>2017</v>
      </c>
      <c r="N216" t="s">
        <v>8130</v>
      </c>
      <c r="Q216">
        <v>286</v>
      </c>
      <c r="S216" t="s">
        <v>1004</v>
      </c>
      <c r="AA216" t="s">
        <v>78</v>
      </c>
      <c r="AD216" t="s">
        <v>2513</v>
      </c>
      <c r="AH216" t="s">
        <v>6691</v>
      </c>
      <c r="AJ216" t="s">
        <v>8131</v>
      </c>
      <c r="AK216" t="s">
        <v>8121</v>
      </c>
    </row>
    <row r="217" spans="1:37" x14ac:dyDescent="0.25">
      <c r="A217" t="s">
        <v>8132</v>
      </c>
      <c r="B217" t="s">
        <v>6685</v>
      </c>
      <c r="C217">
        <v>2017</v>
      </c>
      <c r="D217" t="s">
        <v>8133</v>
      </c>
      <c r="E217" t="s">
        <v>6549</v>
      </c>
      <c r="F217" t="s">
        <v>6548</v>
      </c>
      <c r="H217" t="s">
        <v>8134</v>
      </c>
      <c r="I217" t="s">
        <v>6550</v>
      </c>
      <c r="J217" t="s">
        <v>8135</v>
      </c>
      <c r="K217" t="s">
        <v>8136</v>
      </c>
      <c r="L217">
        <v>2017</v>
      </c>
      <c r="N217" t="s">
        <v>8137</v>
      </c>
      <c r="P217">
        <v>6</v>
      </c>
      <c r="Q217">
        <v>53</v>
      </c>
      <c r="S217" t="s">
        <v>8138</v>
      </c>
      <c r="AA217" t="s">
        <v>2605</v>
      </c>
      <c r="AD217" t="s">
        <v>2513</v>
      </c>
      <c r="AH217" t="s">
        <v>8139</v>
      </c>
      <c r="AJ217" t="s">
        <v>8140</v>
      </c>
    </row>
    <row r="218" spans="1:37" x14ac:dyDescent="0.25">
      <c r="A218" t="s">
        <v>8141</v>
      </c>
      <c r="B218" t="s">
        <v>6685</v>
      </c>
      <c r="C218">
        <v>2018</v>
      </c>
      <c r="D218" t="s">
        <v>8142</v>
      </c>
      <c r="E218" t="s">
        <v>6337</v>
      </c>
      <c r="F218" t="s">
        <v>336</v>
      </c>
      <c r="H218" t="s">
        <v>8143</v>
      </c>
      <c r="I218" t="s">
        <v>6341</v>
      </c>
      <c r="J218" t="s">
        <v>8144</v>
      </c>
      <c r="K218" t="s">
        <v>8145</v>
      </c>
      <c r="L218">
        <v>2018</v>
      </c>
      <c r="N218" t="s">
        <v>8146</v>
      </c>
      <c r="P218">
        <v>1</v>
      </c>
      <c r="Q218">
        <v>99</v>
      </c>
      <c r="S218" t="s">
        <v>336</v>
      </c>
      <c r="AA218" t="s">
        <v>78</v>
      </c>
      <c r="AD218" t="s">
        <v>2513</v>
      </c>
      <c r="AH218" t="s">
        <v>8147</v>
      </c>
      <c r="AJ218" t="s">
        <v>8148</v>
      </c>
    </row>
    <row r="219" spans="1:37" x14ac:dyDescent="0.25">
      <c r="A219" t="s">
        <v>8149</v>
      </c>
      <c r="B219" t="s">
        <v>6685</v>
      </c>
      <c r="C219">
        <v>2018</v>
      </c>
      <c r="D219" t="s">
        <v>8150</v>
      </c>
      <c r="E219" t="s">
        <v>6581</v>
      </c>
      <c r="F219" t="s">
        <v>3668</v>
      </c>
      <c r="H219" t="s">
        <v>6804</v>
      </c>
      <c r="I219" t="s">
        <v>6582</v>
      </c>
      <c r="J219" t="s">
        <v>8151</v>
      </c>
      <c r="K219" t="s">
        <v>8152</v>
      </c>
      <c r="L219">
        <v>2018</v>
      </c>
      <c r="N219" t="s">
        <v>8153</v>
      </c>
      <c r="Q219">
        <v>124</v>
      </c>
      <c r="S219" t="s">
        <v>847</v>
      </c>
      <c r="AA219" t="s">
        <v>78</v>
      </c>
      <c r="AD219" t="s">
        <v>2513</v>
      </c>
      <c r="AH219" t="s">
        <v>6691</v>
      </c>
      <c r="AJ219" t="s">
        <v>8154</v>
      </c>
      <c r="AK219" t="s">
        <v>7291</v>
      </c>
    </row>
    <row r="220" spans="1:37" x14ac:dyDescent="0.25">
      <c r="A220" t="s">
        <v>8155</v>
      </c>
      <c r="B220" t="s">
        <v>6685</v>
      </c>
      <c r="C220">
        <v>2018</v>
      </c>
      <c r="D220" t="s">
        <v>8156</v>
      </c>
      <c r="E220" t="s">
        <v>220</v>
      </c>
      <c r="F220" t="s">
        <v>3530</v>
      </c>
      <c r="H220" t="s">
        <v>8157</v>
      </c>
      <c r="I220" t="s">
        <v>244</v>
      </c>
      <c r="J220" t="s">
        <v>3531</v>
      </c>
      <c r="K220" t="s">
        <v>3534</v>
      </c>
      <c r="L220">
        <v>2018</v>
      </c>
      <c r="N220" t="s">
        <v>8158</v>
      </c>
      <c r="P220">
        <v>4</v>
      </c>
      <c r="Q220">
        <v>17</v>
      </c>
      <c r="S220" t="s">
        <v>242</v>
      </c>
      <c r="AA220" t="s">
        <v>78</v>
      </c>
      <c r="AD220" t="s">
        <v>2513</v>
      </c>
      <c r="AH220" t="s">
        <v>7271</v>
      </c>
      <c r="AJ220" t="s">
        <v>8159</v>
      </c>
    </row>
    <row r="221" spans="1:37" x14ac:dyDescent="0.25">
      <c r="A221" t="s">
        <v>8160</v>
      </c>
      <c r="B221" t="s">
        <v>6685</v>
      </c>
      <c r="C221">
        <v>2018</v>
      </c>
      <c r="D221" t="s">
        <v>8161</v>
      </c>
      <c r="E221" t="s">
        <v>6555</v>
      </c>
      <c r="F221" t="s">
        <v>6554</v>
      </c>
      <c r="H221" t="s">
        <v>8162</v>
      </c>
      <c r="I221" t="s">
        <v>6556</v>
      </c>
      <c r="J221" t="s">
        <v>8163</v>
      </c>
      <c r="K221" t="s">
        <v>8164</v>
      </c>
      <c r="L221">
        <v>2018</v>
      </c>
      <c r="P221">
        <v>6</v>
      </c>
      <c r="Q221">
        <v>2018</v>
      </c>
      <c r="S221" t="s">
        <v>6554</v>
      </c>
      <c r="AA221" t="s">
        <v>78</v>
      </c>
      <c r="AD221" t="s">
        <v>2513</v>
      </c>
      <c r="AH221" t="s">
        <v>8165</v>
      </c>
      <c r="AJ221" t="s">
        <v>8166</v>
      </c>
    </row>
    <row r="222" spans="1:37" x14ac:dyDescent="0.25">
      <c r="A222" t="s">
        <v>8167</v>
      </c>
      <c r="B222" t="s">
        <v>6685</v>
      </c>
      <c r="C222">
        <v>2018</v>
      </c>
      <c r="D222" t="s">
        <v>8168</v>
      </c>
      <c r="E222" t="s">
        <v>2810</v>
      </c>
      <c r="F222" t="s">
        <v>2710</v>
      </c>
      <c r="H222" t="s">
        <v>8106</v>
      </c>
      <c r="I222" t="s">
        <v>446</v>
      </c>
      <c r="J222" t="s">
        <v>2811</v>
      </c>
      <c r="K222" t="s">
        <v>2814</v>
      </c>
      <c r="L222">
        <v>2018</v>
      </c>
      <c r="Q222">
        <v>9</v>
      </c>
      <c r="S222" t="s">
        <v>444</v>
      </c>
      <c r="AA222" t="s">
        <v>78</v>
      </c>
      <c r="AD222" t="s">
        <v>2513</v>
      </c>
      <c r="AH222" t="s">
        <v>8109</v>
      </c>
      <c r="AJ222" t="s">
        <v>8169</v>
      </c>
    </row>
    <row r="223" spans="1:37" x14ac:dyDescent="0.25">
      <c r="A223" t="s">
        <v>8170</v>
      </c>
      <c r="B223" t="s">
        <v>6685</v>
      </c>
      <c r="C223">
        <v>2018</v>
      </c>
      <c r="D223" t="s">
        <v>8171</v>
      </c>
      <c r="E223" t="s">
        <v>1232</v>
      </c>
      <c r="F223" t="s">
        <v>2744</v>
      </c>
      <c r="H223" t="s">
        <v>8057</v>
      </c>
      <c r="I223" t="s">
        <v>1245</v>
      </c>
      <c r="J223" t="s">
        <v>2745</v>
      </c>
      <c r="K223" t="s">
        <v>2748</v>
      </c>
      <c r="L223">
        <v>2018</v>
      </c>
      <c r="P223">
        <v>6</v>
      </c>
      <c r="Q223">
        <v>13</v>
      </c>
      <c r="S223" t="s">
        <v>2744</v>
      </c>
      <c r="AA223" t="s">
        <v>78</v>
      </c>
      <c r="AD223" t="s">
        <v>2513</v>
      </c>
      <c r="AH223" t="s">
        <v>8058</v>
      </c>
      <c r="AJ223" t="s">
        <v>8172</v>
      </c>
    </row>
    <row r="224" spans="1:37" x14ac:dyDescent="0.25">
      <c r="A224" t="s">
        <v>8173</v>
      </c>
      <c r="B224" t="s">
        <v>6685</v>
      </c>
      <c r="C224">
        <v>2018</v>
      </c>
      <c r="D224" t="s">
        <v>8174</v>
      </c>
      <c r="E224" t="s">
        <v>6590</v>
      </c>
      <c r="F224" t="s">
        <v>6451</v>
      </c>
      <c r="H224" t="s">
        <v>6792</v>
      </c>
      <c r="I224" t="s">
        <v>6591</v>
      </c>
      <c r="J224" t="s">
        <v>8175</v>
      </c>
      <c r="K224" t="s">
        <v>8176</v>
      </c>
      <c r="L224">
        <v>2018</v>
      </c>
      <c r="N224" t="s">
        <v>8177</v>
      </c>
      <c r="Q224">
        <v>207</v>
      </c>
      <c r="S224" t="s">
        <v>6795</v>
      </c>
      <c r="AA224" t="s">
        <v>78</v>
      </c>
      <c r="AD224" t="s">
        <v>2513</v>
      </c>
      <c r="AH224" t="s">
        <v>6735</v>
      </c>
      <c r="AJ224" t="s">
        <v>8178</v>
      </c>
    </row>
    <row r="225" spans="1:37" x14ac:dyDescent="0.25">
      <c r="A225" t="s">
        <v>8179</v>
      </c>
      <c r="B225" t="s">
        <v>6685</v>
      </c>
      <c r="C225">
        <v>2018</v>
      </c>
      <c r="D225" t="s">
        <v>8180</v>
      </c>
      <c r="E225" t="s">
        <v>6607</v>
      </c>
      <c r="F225" t="s">
        <v>6489</v>
      </c>
      <c r="H225" t="s">
        <v>353</v>
      </c>
      <c r="I225" t="s">
        <v>6608</v>
      </c>
      <c r="J225" t="s">
        <v>8181</v>
      </c>
      <c r="K225" t="s">
        <v>8182</v>
      </c>
      <c r="L225" s="4">
        <v>43160</v>
      </c>
      <c r="M225" s="3">
        <v>45212.907581018517</v>
      </c>
      <c r="N225" t="s">
        <v>8183</v>
      </c>
      <c r="Q225" t="s">
        <v>8184</v>
      </c>
      <c r="S225" t="s">
        <v>6489</v>
      </c>
      <c r="AF225" t="s">
        <v>6705</v>
      </c>
      <c r="AJ225" t="s">
        <v>7376</v>
      </c>
      <c r="AK225" t="s">
        <v>8185</v>
      </c>
    </row>
    <row r="226" spans="1:37" x14ac:dyDescent="0.25">
      <c r="A226" t="s">
        <v>8186</v>
      </c>
      <c r="B226" t="s">
        <v>6685</v>
      </c>
      <c r="C226">
        <v>2018</v>
      </c>
      <c r="D226" t="s">
        <v>8187</v>
      </c>
      <c r="E226" t="s">
        <v>2684</v>
      </c>
      <c r="F226" t="s">
        <v>2685</v>
      </c>
      <c r="H226" t="s">
        <v>7057</v>
      </c>
      <c r="I226" t="s">
        <v>2686</v>
      </c>
      <c r="J226" t="s">
        <v>2687</v>
      </c>
      <c r="K226" t="s">
        <v>2690</v>
      </c>
      <c r="L226">
        <v>2018</v>
      </c>
      <c r="N226" t="s">
        <v>8188</v>
      </c>
      <c r="P226">
        <v>6</v>
      </c>
      <c r="Q226">
        <v>48</v>
      </c>
      <c r="S226" t="s">
        <v>7466</v>
      </c>
      <c r="AA226" t="s">
        <v>78</v>
      </c>
      <c r="AD226" t="s">
        <v>2513</v>
      </c>
      <c r="AH226" t="s">
        <v>7130</v>
      </c>
      <c r="AJ226" t="s">
        <v>8189</v>
      </c>
    </row>
    <row r="227" spans="1:37" x14ac:dyDescent="0.25">
      <c r="A227" t="s">
        <v>8190</v>
      </c>
      <c r="B227" t="s">
        <v>6685</v>
      </c>
      <c r="C227">
        <v>2018</v>
      </c>
      <c r="D227" t="s">
        <v>747</v>
      </c>
      <c r="E227" t="s">
        <v>749</v>
      </c>
      <c r="F227" t="s">
        <v>129</v>
      </c>
      <c r="H227" t="s">
        <v>142</v>
      </c>
      <c r="I227" t="s">
        <v>757</v>
      </c>
      <c r="K227" t="s">
        <v>752</v>
      </c>
      <c r="L227" t="s">
        <v>8191</v>
      </c>
      <c r="N227" t="s">
        <v>8192</v>
      </c>
      <c r="Q227">
        <v>117</v>
      </c>
      <c r="AA227" t="s">
        <v>78</v>
      </c>
      <c r="AE227" t="s">
        <v>761</v>
      </c>
      <c r="AJ227" t="s">
        <v>8193</v>
      </c>
    </row>
    <row r="228" spans="1:37" x14ac:dyDescent="0.25">
      <c r="A228" t="s">
        <v>8194</v>
      </c>
      <c r="B228" t="s">
        <v>6685</v>
      </c>
      <c r="C228">
        <v>2018</v>
      </c>
      <c r="D228" t="s">
        <v>8195</v>
      </c>
      <c r="E228" t="s">
        <v>6552</v>
      </c>
      <c r="F228" t="s">
        <v>6551</v>
      </c>
      <c r="H228" t="s">
        <v>8196</v>
      </c>
      <c r="I228" t="s">
        <v>6553</v>
      </c>
      <c r="J228" t="s">
        <v>8197</v>
      </c>
      <c r="K228" t="s">
        <v>8198</v>
      </c>
      <c r="L228">
        <v>2018</v>
      </c>
      <c r="P228">
        <v>1</v>
      </c>
      <c r="Q228">
        <v>80</v>
      </c>
      <c r="S228" t="s">
        <v>8199</v>
      </c>
      <c r="AA228" t="s">
        <v>78</v>
      </c>
      <c r="AD228" t="s">
        <v>2513</v>
      </c>
      <c r="AH228" t="s">
        <v>8200</v>
      </c>
      <c r="AJ228" t="s">
        <v>8201</v>
      </c>
    </row>
    <row r="229" spans="1:37" x14ac:dyDescent="0.25">
      <c r="A229" t="s">
        <v>8202</v>
      </c>
      <c r="B229" t="s">
        <v>6685</v>
      </c>
      <c r="C229">
        <v>2019</v>
      </c>
      <c r="D229" t="s">
        <v>8203</v>
      </c>
      <c r="E229" t="s">
        <v>6462</v>
      </c>
      <c r="F229" t="s">
        <v>6461</v>
      </c>
      <c r="H229" t="s">
        <v>8204</v>
      </c>
      <c r="I229" t="s">
        <v>6466</v>
      </c>
      <c r="J229" t="s">
        <v>8205</v>
      </c>
      <c r="K229" t="s">
        <v>8206</v>
      </c>
      <c r="L229">
        <v>2019</v>
      </c>
      <c r="P229">
        <v>6</v>
      </c>
      <c r="Q229">
        <v>95</v>
      </c>
      <c r="S229" t="s">
        <v>8207</v>
      </c>
      <c r="AA229" t="s">
        <v>78</v>
      </c>
      <c r="AD229" t="s">
        <v>2513</v>
      </c>
      <c r="AH229" t="s">
        <v>8208</v>
      </c>
      <c r="AJ229" t="s">
        <v>8209</v>
      </c>
    </row>
    <row r="230" spans="1:37" x14ac:dyDescent="0.25">
      <c r="A230" t="s">
        <v>8210</v>
      </c>
      <c r="B230" t="s">
        <v>6685</v>
      </c>
      <c r="C230">
        <v>2019</v>
      </c>
      <c r="D230" t="s">
        <v>8211</v>
      </c>
      <c r="E230" t="s">
        <v>8212</v>
      </c>
      <c r="F230" t="s">
        <v>2698</v>
      </c>
      <c r="H230" t="s">
        <v>6746</v>
      </c>
      <c r="I230" t="s">
        <v>191</v>
      </c>
      <c r="J230" t="s">
        <v>2699</v>
      </c>
      <c r="K230" t="s">
        <v>8213</v>
      </c>
      <c r="L230">
        <v>2019</v>
      </c>
      <c r="N230" t="s">
        <v>8214</v>
      </c>
      <c r="Q230">
        <v>129</v>
      </c>
      <c r="S230" t="s">
        <v>145</v>
      </c>
      <c r="AA230" t="s">
        <v>78</v>
      </c>
      <c r="AD230" t="s">
        <v>2513</v>
      </c>
      <c r="AH230" t="s">
        <v>6722</v>
      </c>
      <c r="AJ230" t="s">
        <v>8215</v>
      </c>
    </row>
    <row r="231" spans="1:37" x14ac:dyDescent="0.25">
      <c r="A231" t="s">
        <v>8216</v>
      </c>
      <c r="B231" t="s">
        <v>6685</v>
      </c>
      <c r="C231">
        <v>2019</v>
      </c>
      <c r="D231" t="s">
        <v>8217</v>
      </c>
      <c r="E231" t="s">
        <v>785</v>
      </c>
      <c r="F231" t="s">
        <v>2504</v>
      </c>
      <c r="H231" t="s">
        <v>6761</v>
      </c>
      <c r="I231" t="s">
        <v>793</v>
      </c>
      <c r="J231" t="s">
        <v>2778</v>
      </c>
      <c r="K231" t="s">
        <v>2781</v>
      </c>
      <c r="L231">
        <v>2019</v>
      </c>
      <c r="N231" t="s">
        <v>8218</v>
      </c>
      <c r="P231" s="2">
        <v>44928</v>
      </c>
      <c r="Q231">
        <v>441</v>
      </c>
      <c r="S231" t="s">
        <v>381</v>
      </c>
      <c r="AA231" t="s">
        <v>78</v>
      </c>
      <c r="AD231" t="s">
        <v>2513</v>
      </c>
      <c r="AH231" t="s">
        <v>6764</v>
      </c>
      <c r="AJ231" t="s">
        <v>8219</v>
      </c>
    </row>
    <row r="232" spans="1:37" x14ac:dyDescent="0.25">
      <c r="A232" t="s">
        <v>8220</v>
      </c>
      <c r="B232" t="s">
        <v>6685</v>
      </c>
      <c r="C232">
        <v>2019</v>
      </c>
      <c r="D232" t="s">
        <v>8221</v>
      </c>
      <c r="E232" t="s">
        <v>1091</v>
      </c>
      <c r="F232" t="s">
        <v>1004</v>
      </c>
      <c r="H232" t="s">
        <v>6825</v>
      </c>
      <c r="I232" t="s">
        <v>1104</v>
      </c>
      <c r="J232" t="s">
        <v>8222</v>
      </c>
      <c r="K232" t="s">
        <v>8223</v>
      </c>
      <c r="L232">
        <v>2019</v>
      </c>
      <c r="N232" t="s">
        <v>8224</v>
      </c>
      <c r="Q232">
        <v>353</v>
      </c>
      <c r="S232" t="s">
        <v>1004</v>
      </c>
      <c r="AA232" t="s">
        <v>78</v>
      </c>
      <c r="AD232" t="s">
        <v>2513</v>
      </c>
      <c r="AH232" t="s">
        <v>6691</v>
      </c>
      <c r="AJ232" t="s">
        <v>8225</v>
      </c>
    </row>
    <row r="233" spans="1:37" x14ac:dyDescent="0.25">
      <c r="A233" t="s">
        <v>8226</v>
      </c>
      <c r="B233" t="s">
        <v>6685</v>
      </c>
      <c r="C233">
        <v>2019</v>
      </c>
      <c r="D233" t="s">
        <v>8227</v>
      </c>
      <c r="E233" t="s">
        <v>3450</v>
      </c>
      <c r="F233" t="s">
        <v>813</v>
      </c>
      <c r="H233" t="s">
        <v>826</v>
      </c>
      <c r="I233" t="s">
        <v>3451</v>
      </c>
      <c r="K233" t="s">
        <v>8228</v>
      </c>
      <c r="L233" t="s">
        <v>8229</v>
      </c>
      <c r="Q233">
        <v>137</v>
      </c>
      <c r="AA233" t="s">
        <v>78</v>
      </c>
      <c r="AE233" t="s">
        <v>8230</v>
      </c>
      <c r="AJ233" t="s">
        <v>8231</v>
      </c>
    </row>
    <row r="234" spans="1:37" x14ac:dyDescent="0.25">
      <c r="A234" t="s">
        <v>8232</v>
      </c>
      <c r="B234" t="s">
        <v>6685</v>
      </c>
      <c r="C234">
        <v>2019</v>
      </c>
      <c r="D234" t="s">
        <v>8233</v>
      </c>
      <c r="E234" t="s">
        <v>6559</v>
      </c>
      <c r="F234" t="s">
        <v>6451</v>
      </c>
      <c r="H234" t="s">
        <v>8234</v>
      </c>
      <c r="I234" t="s">
        <v>6560</v>
      </c>
      <c r="J234" t="s">
        <v>8235</v>
      </c>
      <c r="K234" t="s">
        <v>8236</v>
      </c>
      <c r="L234" s="4">
        <v>43539</v>
      </c>
      <c r="M234" s="3">
        <v>45212.828217592592</v>
      </c>
      <c r="N234" t="s">
        <v>8237</v>
      </c>
      <c r="Q234">
        <v>234</v>
      </c>
      <c r="S234" t="s">
        <v>6451</v>
      </c>
      <c r="T234" t="s">
        <v>8238</v>
      </c>
      <c r="AF234" t="s">
        <v>6705</v>
      </c>
      <c r="AJ234" t="s">
        <v>7461</v>
      </c>
      <c r="AK234" t="s">
        <v>8239</v>
      </c>
    </row>
    <row r="235" spans="1:37" x14ac:dyDescent="0.25">
      <c r="A235" t="s">
        <v>8240</v>
      </c>
      <c r="B235" t="s">
        <v>6685</v>
      </c>
      <c r="C235">
        <v>2019</v>
      </c>
      <c r="D235" t="s">
        <v>8241</v>
      </c>
      <c r="E235" t="s">
        <v>6557</v>
      </c>
      <c r="F235" t="s">
        <v>2504</v>
      </c>
      <c r="H235" t="s">
        <v>6761</v>
      </c>
      <c r="I235" t="s">
        <v>6558</v>
      </c>
      <c r="J235" t="s">
        <v>8242</v>
      </c>
      <c r="K235" t="s">
        <v>8243</v>
      </c>
      <c r="L235">
        <v>2019</v>
      </c>
      <c r="N235" t="s">
        <v>8244</v>
      </c>
      <c r="P235" s="2">
        <v>44928</v>
      </c>
      <c r="Q235">
        <v>442</v>
      </c>
      <c r="S235" t="s">
        <v>381</v>
      </c>
      <c r="AA235" t="s">
        <v>78</v>
      </c>
      <c r="AD235" t="s">
        <v>2513</v>
      </c>
      <c r="AH235" t="s">
        <v>6764</v>
      </c>
      <c r="AJ235" t="s">
        <v>8245</v>
      </c>
    </row>
    <row r="236" spans="1:37" x14ac:dyDescent="0.25">
      <c r="A236" t="s">
        <v>8246</v>
      </c>
      <c r="B236" t="s">
        <v>6685</v>
      </c>
      <c r="C236">
        <v>2019</v>
      </c>
      <c r="D236" t="s">
        <v>8247</v>
      </c>
      <c r="E236" t="s">
        <v>6562</v>
      </c>
      <c r="F236" t="s">
        <v>6561</v>
      </c>
      <c r="H236" t="s">
        <v>8248</v>
      </c>
      <c r="I236" t="s">
        <v>6563</v>
      </c>
      <c r="J236" t="s">
        <v>8249</v>
      </c>
      <c r="K236" t="s">
        <v>8250</v>
      </c>
      <c r="L236">
        <v>2019</v>
      </c>
      <c r="P236" t="s">
        <v>957</v>
      </c>
      <c r="Q236">
        <v>7</v>
      </c>
      <c r="S236" t="s">
        <v>8251</v>
      </c>
      <c r="AA236" t="s">
        <v>78</v>
      </c>
      <c r="AD236" t="s">
        <v>2513</v>
      </c>
      <c r="AH236" t="s">
        <v>8109</v>
      </c>
      <c r="AJ236" t="s">
        <v>8252</v>
      </c>
    </row>
    <row r="237" spans="1:37" x14ac:dyDescent="0.25">
      <c r="A237" t="s">
        <v>8253</v>
      </c>
      <c r="B237" t="s">
        <v>6685</v>
      </c>
      <c r="C237">
        <v>2020</v>
      </c>
      <c r="D237" t="s">
        <v>8254</v>
      </c>
      <c r="E237" t="s">
        <v>1672</v>
      </c>
      <c r="F237" t="s">
        <v>2744</v>
      </c>
      <c r="H237" t="s">
        <v>8057</v>
      </c>
      <c r="I237" t="s">
        <v>1685</v>
      </c>
      <c r="J237" t="s">
        <v>3521</v>
      </c>
      <c r="K237" t="s">
        <v>3524</v>
      </c>
      <c r="L237">
        <v>2020</v>
      </c>
      <c r="P237">
        <v>4</v>
      </c>
      <c r="Q237">
        <v>15</v>
      </c>
      <c r="S237" t="s">
        <v>2744</v>
      </c>
      <c r="AA237" t="s">
        <v>78</v>
      </c>
      <c r="AD237" t="s">
        <v>2513</v>
      </c>
      <c r="AH237" t="s">
        <v>8058</v>
      </c>
      <c r="AJ237" t="s">
        <v>8255</v>
      </c>
    </row>
    <row r="238" spans="1:37" x14ac:dyDescent="0.25">
      <c r="A238" t="s">
        <v>8256</v>
      </c>
      <c r="B238" t="s">
        <v>6685</v>
      </c>
      <c r="C238">
        <v>2020</v>
      </c>
      <c r="D238" t="s">
        <v>8257</v>
      </c>
      <c r="E238" t="s">
        <v>2622</v>
      </c>
      <c r="F238" t="s">
        <v>2623</v>
      </c>
      <c r="H238" t="s">
        <v>8258</v>
      </c>
      <c r="I238" t="s">
        <v>2624</v>
      </c>
      <c r="J238" t="s">
        <v>2625</v>
      </c>
      <c r="K238" t="s">
        <v>2628</v>
      </c>
      <c r="L238">
        <v>2020</v>
      </c>
      <c r="Q238">
        <v>2020</v>
      </c>
      <c r="S238" t="s">
        <v>8259</v>
      </c>
      <c r="AA238" t="s">
        <v>78</v>
      </c>
      <c r="AD238" t="s">
        <v>2513</v>
      </c>
      <c r="AH238" t="s">
        <v>8260</v>
      </c>
      <c r="AJ238" t="s">
        <v>7046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88"/>
  <sheetViews>
    <sheetView tabSelected="1" workbookViewId="0"/>
  </sheetViews>
  <sheetFormatPr defaultRowHeight="15" x14ac:dyDescent="0.25"/>
  <cols>
    <col min="9" max="9" width="12.28515625" customWidth="1"/>
  </cols>
  <sheetData>
    <row r="1" spans="1:83" x14ac:dyDescent="0.25">
      <c r="A1" t="s">
        <v>6611</v>
      </c>
      <c r="B1" t="s">
        <v>6612</v>
      </c>
      <c r="C1" t="s">
        <v>46</v>
      </c>
      <c r="D1" t="s">
        <v>6613</v>
      </c>
      <c r="E1" t="s">
        <v>2485</v>
      </c>
      <c r="F1" t="s">
        <v>6614</v>
      </c>
      <c r="G1" t="s">
        <v>42</v>
      </c>
      <c r="H1" t="s">
        <v>40</v>
      </c>
      <c r="I1" t="s">
        <v>56</v>
      </c>
      <c r="J1" t="s">
        <v>6615</v>
      </c>
      <c r="K1" t="s">
        <v>6616</v>
      </c>
      <c r="L1" t="s">
        <v>6617</v>
      </c>
      <c r="M1" t="s">
        <v>6618</v>
      </c>
      <c r="N1" t="s">
        <v>6619</v>
      </c>
      <c r="O1" t="s">
        <v>6620</v>
      </c>
      <c r="P1" t="s">
        <v>48</v>
      </c>
      <c r="Q1" t="s">
        <v>47</v>
      </c>
      <c r="R1" t="s">
        <v>6621</v>
      </c>
      <c r="S1" t="s">
        <v>43</v>
      </c>
      <c r="T1" t="s">
        <v>6622</v>
      </c>
      <c r="U1" t="s">
        <v>6623</v>
      </c>
      <c r="V1" t="s">
        <v>6624</v>
      </c>
      <c r="W1" t="s">
        <v>6625</v>
      </c>
      <c r="X1" t="s">
        <v>6626</v>
      </c>
      <c r="Y1" t="s">
        <v>37</v>
      </c>
      <c r="Z1" t="s">
        <v>6627</v>
      </c>
      <c r="AA1" t="s">
        <v>12</v>
      </c>
      <c r="AB1" t="s">
        <v>6628</v>
      </c>
      <c r="AC1" t="s">
        <v>6629</v>
      </c>
      <c r="AD1" t="s">
        <v>6630</v>
      </c>
      <c r="AE1" t="s">
        <v>6631</v>
      </c>
      <c r="AF1" t="s">
        <v>6632</v>
      </c>
      <c r="AG1" t="s">
        <v>6633</v>
      </c>
      <c r="AH1" t="s">
        <v>6634</v>
      </c>
      <c r="AI1" t="s">
        <v>6635</v>
      </c>
      <c r="AJ1" t="s">
        <v>6636</v>
      </c>
      <c r="AK1" t="s">
        <v>6637</v>
      </c>
      <c r="AL1" t="s">
        <v>6638</v>
      </c>
      <c r="AM1" t="s">
        <v>6639</v>
      </c>
      <c r="AN1" t="s">
        <v>6640</v>
      </c>
      <c r="AO1" t="s">
        <v>6641</v>
      </c>
      <c r="AP1" t="s">
        <v>6642</v>
      </c>
      <c r="AQ1" t="s">
        <v>6643</v>
      </c>
      <c r="AR1" t="s">
        <v>6644</v>
      </c>
      <c r="AS1" t="s">
        <v>6645</v>
      </c>
      <c r="AT1" t="s">
        <v>6646</v>
      </c>
      <c r="AU1" t="s">
        <v>6647</v>
      </c>
      <c r="AV1" t="s">
        <v>6648</v>
      </c>
      <c r="AW1" t="s">
        <v>6649</v>
      </c>
      <c r="AX1" t="s">
        <v>6650</v>
      </c>
      <c r="AY1" t="s">
        <v>6651</v>
      </c>
      <c r="AZ1" t="s">
        <v>6652</v>
      </c>
      <c r="BA1" t="s">
        <v>6653</v>
      </c>
      <c r="BB1" t="s">
        <v>6654</v>
      </c>
      <c r="BC1" t="s">
        <v>6655</v>
      </c>
      <c r="BD1" t="s">
        <v>6656</v>
      </c>
      <c r="BE1" t="s">
        <v>6657</v>
      </c>
      <c r="BF1" t="s">
        <v>6658</v>
      </c>
      <c r="BG1" t="s">
        <v>6659</v>
      </c>
      <c r="BH1" t="s">
        <v>6660</v>
      </c>
      <c r="BI1" t="s">
        <v>6661</v>
      </c>
      <c r="BJ1" t="s">
        <v>6662</v>
      </c>
      <c r="BK1" t="s">
        <v>6663</v>
      </c>
      <c r="BL1" t="s">
        <v>6664</v>
      </c>
      <c r="BM1" t="s">
        <v>6665</v>
      </c>
      <c r="BN1" t="s">
        <v>6666</v>
      </c>
      <c r="BO1" t="s">
        <v>6667</v>
      </c>
      <c r="BP1" t="s">
        <v>6668</v>
      </c>
      <c r="BQ1" t="s">
        <v>6669</v>
      </c>
      <c r="BR1" t="s">
        <v>6670</v>
      </c>
      <c r="BS1" t="s">
        <v>6671</v>
      </c>
      <c r="BT1" t="s">
        <v>6672</v>
      </c>
      <c r="BU1" t="s">
        <v>6673</v>
      </c>
      <c r="BV1" t="s">
        <v>6674</v>
      </c>
      <c r="BW1" t="s">
        <v>6675</v>
      </c>
      <c r="BX1" t="s">
        <v>6676</v>
      </c>
      <c r="BY1" t="s">
        <v>6677</v>
      </c>
      <c r="BZ1" t="s">
        <v>6678</v>
      </c>
      <c r="CA1" t="s">
        <v>6679</v>
      </c>
      <c r="CB1" t="s">
        <v>6680</v>
      </c>
      <c r="CC1" t="s">
        <v>6681</v>
      </c>
      <c r="CD1" t="s">
        <v>6682</v>
      </c>
      <c r="CE1" t="s">
        <v>6683</v>
      </c>
    </row>
    <row r="2" spans="1:83" x14ac:dyDescent="0.25">
      <c r="A2" t="s">
        <v>6693</v>
      </c>
      <c r="B2" t="s">
        <v>6685</v>
      </c>
      <c r="C2">
        <v>2020</v>
      </c>
      <c r="D2" t="s">
        <v>6694</v>
      </c>
      <c r="E2" t="s">
        <v>6439</v>
      </c>
      <c r="F2" t="s">
        <v>4055</v>
      </c>
      <c r="H2" t="s">
        <v>6695</v>
      </c>
      <c r="I2" t="s">
        <v>6443</v>
      </c>
      <c r="J2" t="s">
        <v>6696</v>
      </c>
      <c r="K2" t="s">
        <v>6697</v>
      </c>
      <c r="L2">
        <v>2020</v>
      </c>
      <c r="N2" t="s">
        <v>6698</v>
      </c>
      <c r="P2">
        <v>1</v>
      </c>
      <c r="Q2">
        <v>71</v>
      </c>
      <c r="S2" t="s">
        <v>1878</v>
      </c>
      <c r="AA2" t="s">
        <v>78</v>
      </c>
      <c r="AD2" t="s">
        <v>2513</v>
      </c>
      <c r="AH2" t="s">
        <v>6699</v>
      </c>
      <c r="AJ2" t="s">
        <v>6700</v>
      </c>
    </row>
    <row r="3" spans="1:83" x14ac:dyDescent="0.25">
      <c r="A3" t="s">
        <v>6701</v>
      </c>
      <c r="B3" t="s">
        <v>6685</v>
      </c>
      <c r="C3">
        <v>2020</v>
      </c>
      <c r="D3" t="s">
        <v>6702</v>
      </c>
      <c r="E3" t="s">
        <v>6564</v>
      </c>
      <c r="F3" t="s">
        <v>3668</v>
      </c>
      <c r="H3" t="s">
        <v>844</v>
      </c>
      <c r="I3" t="s">
        <v>6565</v>
      </c>
      <c r="J3" t="s">
        <v>6703</v>
      </c>
      <c r="K3" t="s">
        <v>6704</v>
      </c>
      <c r="L3" s="4">
        <v>44136</v>
      </c>
      <c r="M3" s="3">
        <v>45212.722592592596</v>
      </c>
      <c r="N3">
        <v>103681</v>
      </c>
      <c r="Q3">
        <v>155</v>
      </c>
      <c r="S3" t="s">
        <v>3668</v>
      </c>
      <c r="AF3" t="s">
        <v>6705</v>
      </c>
      <c r="AJ3" t="s">
        <v>6706</v>
      </c>
      <c r="AK3" t="s">
        <v>6707</v>
      </c>
    </row>
    <row r="4" spans="1:83" x14ac:dyDescent="0.25">
      <c r="A4" t="s">
        <v>6708</v>
      </c>
      <c r="B4" t="s">
        <v>6685</v>
      </c>
      <c r="C4">
        <v>2020</v>
      </c>
      <c r="D4" t="s">
        <v>6709</v>
      </c>
      <c r="E4" t="s">
        <v>6572</v>
      </c>
      <c r="F4" t="s">
        <v>4884</v>
      </c>
      <c r="H4" t="s">
        <v>6710</v>
      </c>
      <c r="I4" t="s">
        <v>6573</v>
      </c>
      <c r="J4" t="s">
        <v>6711</v>
      </c>
      <c r="K4" t="s">
        <v>6712</v>
      </c>
      <c r="L4">
        <v>2020</v>
      </c>
      <c r="N4" s="2">
        <v>45254</v>
      </c>
      <c r="P4">
        <v>1</v>
      </c>
      <c r="Q4">
        <v>56</v>
      </c>
      <c r="S4" t="s">
        <v>6713</v>
      </c>
      <c r="AA4" t="s">
        <v>78</v>
      </c>
      <c r="AD4" t="s">
        <v>2513</v>
      </c>
      <c r="AH4" t="s">
        <v>6714</v>
      </c>
      <c r="AJ4" t="s">
        <v>6715</v>
      </c>
    </row>
    <row r="5" spans="1:83" x14ac:dyDescent="0.25">
      <c r="A5" t="s">
        <v>6729</v>
      </c>
      <c r="B5" t="s">
        <v>6685</v>
      </c>
      <c r="C5">
        <v>2020</v>
      </c>
      <c r="D5" t="s">
        <v>6730</v>
      </c>
      <c r="E5" t="s">
        <v>6468</v>
      </c>
      <c r="F5" t="s">
        <v>6467</v>
      </c>
      <c r="H5" t="s">
        <v>6731</v>
      </c>
      <c r="I5" t="s">
        <v>6469</v>
      </c>
      <c r="J5" t="s">
        <v>6732</v>
      </c>
      <c r="K5" t="s">
        <v>6733</v>
      </c>
      <c r="L5">
        <v>2020</v>
      </c>
      <c r="Q5">
        <v>237</v>
      </c>
      <c r="S5" t="s">
        <v>6734</v>
      </c>
      <c r="AA5" t="s">
        <v>78</v>
      </c>
      <c r="AD5" t="s">
        <v>2513</v>
      </c>
      <c r="AH5" t="s">
        <v>6735</v>
      </c>
      <c r="AJ5" t="s">
        <v>6736</v>
      </c>
      <c r="AK5" t="s">
        <v>6737</v>
      </c>
    </row>
    <row r="6" spans="1:83" x14ac:dyDescent="0.25">
      <c r="A6" t="s">
        <v>6744</v>
      </c>
      <c r="B6" t="s">
        <v>6685</v>
      </c>
      <c r="C6">
        <v>2021</v>
      </c>
      <c r="D6" t="s">
        <v>6745</v>
      </c>
      <c r="E6" t="s">
        <v>6413</v>
      </c>
      <c r="F6" t="s">
        <v>2698</v>
      </c>
      <c r="H6" t="s">
        <v>6746</v>
      </c>
      <c r="I6" t="s">
        <v>6417</v>
      </c>
      <c r="J6" t="s">
        <v>6747</v>
      </c>
      <c r="K6" t="s">
        <v>6748</v>
      </c>
      <c r="L6">
        <v>2021</v>
      </c>
      <c r="Q6">
        <v>163</v>
      </c>
      <c r="S6" t="s">
        <v>145</v>
      </c>
      <c r="AA6" t="s">
        <v>78</v>
      </c>
      <c r="AD6" t="s">
        <v>2513</v>
      </c>
      <c r="AH6" t="s">
        <v>6722</v>
      </c>
      <c r="AJ6" t="s">
        <v>6749</v>
      </c>
      <c r="AK6" t="s">
        <v>6750</v>
      </c>
    </row>
    <row r="7" spans="1:83" x14ac:dyDescent="0.25">
      <c r="A7" t="s">
        <v>6758</v>
      </c>
      <c r="B7" t="s">
        <v>6685</v>
      </c>
      <c r="C7">
        <v>2019</v>
      </c>
      <c r="D7" t="s">
        <v>6759</v>
      </c>
      <c r="E7" t="s">
        <v>6760</v>
      </c>
      <c r="F7" t="s">
        <v>2504</v>
      </c>
      <c r="H7" t="s">
        <v>6761</v>
      </c>
      <c r="I7" t="s">
        <v>690</v>
      </c>
      <c r="J7" t="s">
        <v>3207</v>
      </c>
      <c r="K7" t="s">
        <v>6762</v>
      </c>
      <c r="L7">
        <v>2019</v>
      </c>
      <c r="N7" t="s">
        <v>6763</v>
      </c>
      <c r="P7" s="2">
        <v>44928</v>
      </c>
      <c r="Q7">
        <v>436</v>
      </c>
      <c r="S7" t="s">
        <v>381</v>
      </c>
      <c r="AA7" t="s">
        <v>78</v>
      </c>
      <c r="AD7" t="s">
        <v>2513</v>
      </c>
      <c r="AH7" t="s">
        <v>6764</v>
      </c>
      <c r="AJ7" t="s">
        <v>6765</v>
      </c>
    </row>
    <row r="8" spans="1:83" x14ac:dyDescent="0.25">
      <c r="A8" t="s">
        <v>6766</v>
      </c>
      <c r="B8" t="s">
        <v>6685</v>
      </c>
      <c r="C8">
        <v>2021</v>
      </c>
      <c r="D8" t="s">
        <v>6767</v>
      </c>
      <c r="E8" t="s">
        <v>522</v>
      </c>
      <c r="F8" t="s">
        <v>2504</v>
      </c>
      <c r="H8" t="s">
        <v>6761</v>
      </c>
      <c r="I8" t="s">
        <v>533</v>
      </c>
      <c r="J8" t="s">
        <v>3071</v>
      </c>
      <c r="K8" t="s">
        <v>3074</v>
      </c>
      <c r="L8">
        <v>2021</v>
      </c>
      <c r="N8" t="s">
        <v>6768</v>
      </c>
      <c r="P8" s="2">
        <v>44928</v>
      </c>
      <c r="Q8">
        <v>460</v>
      </c>
      <c r="S8" t="s">
        <v>381</v>
      </c>
      <c r="AA8" t="s">
        <v>78</v>
      </c>
      <c r="AD8" t="s">
        <v>2513</v>
      </c>
      <c r="AH8" t="s">
        <v>6769</v>
      </c>
      <c r="AJ8" t="s">
        <v>6770</v>
      </c>
    </row>
    <row r="9" spans="1:83" x14ac:dyDescent="0.25">
      <c r="A9" t="s">
        <v>6771</v>
      </c>
      <c r="B9" t="s">
        <v>6685</v>
      </c>
      <c r="C9">
        <v>2021</v>
      </c>
      <c r="D9" t="s">
        <v>6772</v>
      </c>
      <c r="E9" t="s">
        <v>6389</v>
      </c>
      <c r="F9" t="s">
        <v>2504</v>
      </c>
      <c r="H9" t="s">
        <v>6761</v>
      </c>
      <c r="I9" t="s">
        <v>6393</v>
      </c>
      <c r="J9" t="s">
        <v>6773</v>
      </c>
      <c r="K9" t="s">
        <v>6774</v>
      </c>
      <c r="L9">
        <v>2021</v>
      </c>
      <c r="N9" t="s">
        <v>6775</v>
      </c>
      <c r="P9" s="2">
        <v>44928</v>
      </c>
      <c r="Q9">
        <v>464</v>
      </c>
      <c r="S9" t="s">
        <v>381</v>
      </c>
      <c r="AA9" t="s">
        <v>78</v>
      </c>
      <c r="AD9" t="s">
        <v>2513</v>
      </c>
      <c r="AH9" t="s">
        <v>6769</v>
      </c>
      <c r="AJ9" t="s">
        <v>6776</v>
      </c>
    </row>
    <row r="10" spans="1:83" x14ac:dyDescent="0.25">
      <c r="A10" t="s">
        <v>6777</v>
      </c>
      <c r="B10" t="s">
        <v>6685</v>
      </c>
      <c r="C10">
        <v>2021</v>
      </c>
      <c r="D10" t="s">
        <v>6778</v>
      </c>
      <c r="E10" t="s">
        <v>6455</v>
      </c>
      <c r="F10" t="s">
        <v>6454</v>
      </c>
      <c r="H10" t="s">
        <v>6779</v>
      </c>
      <c r="I10" t="s">
        <v>6459</v>
      </c>
      <c r="J10" t="s">
        <v>6780</v>
      </c>
      <c r="K10" t="s">
        <v>6781</v>
      </c>
      <c r="L10">
        <v>2021</v>
      </c>
      <c r="N10" t="s">
        <v>6782</v>
      </c>
      <c r="P10">
        <v>1</v>
      </c>
      <c r="Q10">
        <v>19</v>
      </c>
      <c r="S10" t="s">
        <v>6454</v>
      </c>
      <c r="AA10" t="s">
        <v>78</v>
      </c>
      <c r="AD10" t="s">
        <v>2513</v>
      </c>
      <c r="AH10" t="s">
        <v>6699</v>
      </c>
      <c r="AJ10" t="s">
        <v>6783</v>
      </c>
    </row>
    <row r="11" spans="1:83" x14ac:dyDescent="0.25">
      <c r="A11" t="s">
        <v>6784</v>
      </c>
      <c r="B11" t="s">
        <v>6685</v>
      </c>
      <c r="C11">
        <v>2021</v>
      </c>
      <c r="D11" t="s">
        <v>6785</v>
      </c>
      <c r="E11" t="s">
        <v>6786</v>
      </c>
      <c r="F11" t="s">
        <v>2698</v>
      </c>
      <c r="H11" t="s">
        <v>6746</v>
      </c>
      <c r="I11" t="s">
        <v>6437</v>
      </c>
      <c r="J11" t="s">
        <v>6787</v>
      </c>
      <c r="K11" t="s">
        <v>6788</v>
      </c>
      <c r="L11">
        <v>2021</v>
      </c>
      <c r="Q11">
        <v>159</v>
      </c>
      <c r="S11" t="s">
        <v>145</v>
      </c>
      <c r="AA11" t="s">
        <v>78</v>
      </c>
      <c r="AD11" t="s">
        <v>2513</v>
      </c>
      <c r="AH11" t="s">
        <v>6722</v>
      </c>
      <c r="AJ11" t="s">
        <v>6789</v>
      </c>
    </row>
    <row r="12" spans="1:83" x14ac:dyDescent="0.25">
      <c r="A12" t="s">
        <v>6790</v>
      </c>
      <c r="B12" t="s">
        <v>6685</v>
      </c>
      <c r="C12">
        <v>2021</v>
      </c>
      <c r="D12" t="s">
        <v>6791</v>
      </c>
      <c r="E12" t="s">
        <v>6452</v>
      </c>
      <c r="F12" t="s">
        <v>6451</v>
      </c>
      <c r="H12" t="s">
        <v>6792</v>
      </c>
      <c r="I12" t="s">
        <v>6453</v>
      </c>
      <c r="J12" t="s">
        <v>6793</v>
      </c>
      <c r="K12" t="s">
        <v>6794</v>
      </c>
      <c r="L12">
        <v>2021</v>
      </c>
      <c r="Q12">
        <v>280</v>
      </c>
      <c r="S12" t="s">
        <v>6795</v>
      </c>
      <c r="AA12" t="s">
        <v>78</v>
      </c>
      <c r="AD12" t="s">
        <v>2513</v>
      </c>
      <c r="AH12" t="s">
        <v>6735</v>
      </c>
      <c r="AJ12" t="s">
        <v>6796</v>
      </c>
    </row>
    <row r="13" spans="1:83" x14ac:dyDescent="0.25">
      <c r="A13" t="s">
        <v>6797</v>
      </c>
      <c r="B13" t="s">
        <v>6685</v>
      </c>
      <c r="C13">
        <v>2022</v>
      </c>
      <c r="D13" t="s">
        <v>6798</v>
      </c>
      <c r="E13" t="s">
        <v>2531</v>
      </c>
      <c r="F13" t="s">
        <v>287</v>
      </c>
      <c r="H13" t="s">
        <v>6799</v>
      </c>
      <c r="I13" t="s">
        <v>2532</v>
      </c>
      <c r="J13" t="s">
        <v>2533</v>
      </c>
      <c r="K13" t="s">
        <v>2536</v>
      </c>
      <c r="L13">
        <v>2022</v>
      </c>
      <c r="N13" t="s">
        <v>6800</v>
      </c>
      <c r="P13">
        <v>2</v>
      </c>
      <c r="Q13">
        <v>158</v>
      </c>
      <c r="S13" t="s">
        <v>287</v>
      </c>
      <c r="AA13" t="s">
        <v>78</v>
      </c>
      <c r="AD13" t="s">
        <v>2513</v>
      </c>
      <c r="AH13" t="s">
        <v>6769</v>
      </c>
      <c r="AJ13" t="s">
        <v>6801</v>
      </c>
    </row>
    <row r="14" spans="1:83" x14ac:dyDescent="0.25">
      <c r="A14" t="s">
        <v>6802</v>
      </c>
      <c r="B14" t="s">
        <v>6685</v>
      </c>
      <c r="C14">
        <v>2022</v>
      </c>
      <c r="D14" t="s">
        <v>6803</v>
      </c>
      <c r="E14" t="s">
        <v>6492</v>
      </c>
      <c r="F14" t="s">
        <v>3668</v>
      </c>
      <c r="H14" t="s">
        <v>6804</v>
      </c>
      <c r="I14" t="s">
        <v>6496</v>
      </c>
      <c r="J14" t="s">
        <v>6805</v>
      </c>
      <c r="K14" t="s">
        <v>6806</v>
      </c>
      <c r="L14">
        <v>2022</v>
      </c>
      <c r="Q14">
        <v>173</v>
      </c>
      <c r="S14" t="s">
        <v>847</v>
      </c>
      <c r="AA14" t="s">
        <v>78</v>
      </c>
      <c r="AD14" t="s">
        <v>2513</v>
      </c>
      <c r="AH14" t="s">
        <v>6691</v>
      </c>
      <c r="AJ14" t="s">
        <v>6807</v>
      </c>
      <c r="AK14" t="s">
        <v>6808</v>
      </c>
    </row>
    <row r="15" spans="1:83" x14ac:dyDescent="0.25">
      <c r="A15" t="s">
        <v>6809</v>
      </c>
      <c r="B15" t="s">
        <v>6685</v>
      </c>
      <c r="C15">
        <v>2022</v>
      </c>
      <c r="D15" t="s">
        <v>6810</v>
      </c>
      <c r="E15" t="s">
        <v>578</v>
      </c>
      <c r="F15" t="s">
        <v>3140</v>
      </c>
      <c r="H15" t="s">
        <v>6811</v>
      </c>
      <c r="I15" t="s">
        <v>598</v>
      </c>
      <c r="J15" t="s">
        <v>3141</v>
      </c>
      <c r="K15" t="s">
        <v>3144</v>
      </c>
      <c r="L15">
        <v>2022</v>
      </c>
      <c r="N15" t="s">
        <v>6812</v>
      </c>
      <c r="P15">
        <v>2</v>
      </c>
      <c r="Q15">
        <v>236</v>
      </c>
      <c r="S15" t="s">
        <v>597</v>
      </c>
      <c r="AA15" t="s">
        <v>78</v>
      </c>
      <c r="AD15" t="s">
        <v>2513</v>
      </c>
      <c r="AH15" t="s">
        <v>6813</v>
      </c>
      <c r="AJ15" t="s">
        <v>6814</v>
      </c>
    </row>
    <row r="16" spans="1:83" x14ac:dyDescent="0.25">
      <c r="A16" t="s">
        <v>6815</v>
      </c>
      <c r="B16" t="s">
        <v>6685</v>
      </c>
      <c r="C16">
        <v>2022</v>
      </c>
      <c r="D16" t="s">
        <v>6816</v>
      </c>
      <c r="E16" t="s">
        <v>76</v>
      </c>
      <c r="F16" t="s">
        <v>95</v>
      </c>
      <c r="H16" t="s">
        <v>6817</v>
      </c>
      <c r="I16" t="s">
        <v>97</v>
      </c>
      <c r="J16" t="s">
        <v>2867</v>
      </c>
      <c r="K16" t="s">
        <v>2870</v>
      </c>
      <c r="L16">
        <v>2022</v>
      </c>
      <c r="P16">
        <v>11</v>
      </c>
      <c r="Q16">
        <v>13</v>
      </c>
      <c r="S16" t="s">
        <v>95</v>
      </c>
      <c r="AA16" t="s">
        <v>78</v>
      </c>
      <c r="AD16" t="s">
        <v>2513</v>
      </c>
      <c r="AH16" t="s">
        <v>6818</v>
      </c>
      <c r="AJ16" t="s">
        <v>6819</v>
      </c>
    </row>
    <row r="17" spans="1:37" x14ac:dyDescent="0.25">
      <c r="A17" t="s">
        <v>6824</v>
      </c>
      <c r="B17" t="s">
        <v>6685</v>
      </c>
      <c r="C17">
        <v>2023</v>
      </c>
      <c r="D17" t="s">
        <v>6745</v>
      </c>
      <c r="E17" t="s">
        <v>1153</v>
      </c>
      <c r="F17" t="s">
        <v>1004</v>
      </c>
      <c r="H17" t="s">
        <v>6825</v>
      </c>
      <c r="I17" t="s">
        <v>1166</v>
      </c>
      <c r="J17" t="s">
        <v>3417</v>
      </c>
      <c r="K17" t="s">
        <v>3420</v>
      </c>
      <c r="L17">
        <v>2023</v>
      </c>
      <c r="Q17">
        <v>432</v>
      </c>
      <c r="S17" t="s">
        <v>1004</v>
      </c>
      <c r="AA17" t="s">
        <v>78</v>
      </c>
      <c r="AD17" t="s">
        <v>2513</v>
      </c>
      <c r="AH17" t="s">
        <v>6691</v>
      </c>
      <c r="AJ17" t="s">
        <v>6826</v>
      </c>
      <c r="AK17" t="s">
        <v>6827</v>
      </c>
    </row>
    <row r="18" spans="1:37" x14ac:dyDescent="0.25">
      <c r="A18" t="s">
        <v>6828</v>
      </c>
      <c r="B18" t="s">
        <v>6685</v>
      </c>
      <c r="C18">
        <v>2023</v>
      </c>
      <c r="D18" t="s">
        <v>6829</v>
      </c>
      <c r="E18" t="s">
        <v>501</v>
      </c>
      <c r="F18" t="s">
        <v>3185</v>
      </c>
      <c r="H18" t="s">
        <v>6830</v>
      </c>
      <c r="I18" t="s">
        <v>516</v>
      </c>
      <c r="J18" t="s">
        <v>3186</v>
      </c>
      <c r="K18" t="s">
        <v>3189</v>
      </c>
      <c r="L18">
        <v>2023</v>
      </c>
      <c r="N18" t="s">
        <v>6831</v>
      </c>
      <c r="P18">
        <v>6</v>
      </c>
      <c r="Q18">
        <v>14</v>
      </c>
      <c r="S18" t="s">
        <v>6832</v>
      </c>
      <c r="AA18" t="s">
        <v>78</v>
      </c>
      <c r="AD18" t="s">
        <v>2513</v>
      </c>
      <c r="AH18" t="s">
        <v>6833</v>
      </c>
      <c r="AJ18" t="s">
        <v>6834</v>
      </c>
    </row>
    <row r="19" spans="1:37" x14ac:dyDescent="0.25">
      <c r="A19" t="s">
        <v>6835</v>
      </c>
      <c r="B19" t="s">
        <v>6685</v>
      </c>
      <c r="C19">
        <v>2023</v>
      </c>
      <c r="D19" t="s">
        <v>6836</v>
      </c>
      <c r="E19" t="s">
        <v>6570</v>
      </c>
      <c r="F19" t="s">
        <v>6837</v>
      </c>
      <c r="H19" t="s">
        <v>6838</v>
      </c>
      <c r="I19" t="s">
        <v>6571</v>
      </c>
      <c r="J19" t="s">
        <v>6839</v>
      </c>
      <c r="K19" t="s">
        <v>6840</v>
      </c>
      <c r="L19">
        <v>2023</v>
      </c>
      <c r="P19">
        <v>6</v>
      </c>
      <c r="Q19">
        <v>9</v>
      </c>
      <c r="S19" t="s">
        <v>6837</v>
      </c>
      <c r="AA19" t="s">
        <v>78</v>
      </c>
      <c r="AD19" t="s">
        <v>2513</v>
      </c>
      <c r="AH19" t="s">
        <v>6722</v>
      </c>
      <c r="AJ19" t="s">
        <v>6841</v>
      </c>
    </row>
    <row r="20" spans="1:37" x14ac:dyDescent="0.25">
      <c r="A20" t="s">
        <v>6842</v>
      </c>
      <c r="B20" t="s">
        <v>6685</v>
      </c>
      <c r="C20">
        <v>2023</v>
      </c>
      <c r="D20" t="s">
        <v>6843</v>
      </c>
      <c r="E20" t="s">
        <v>6316</v>
      </c>
      <c r="F20" t="s">
        <v>6315</v>
      </c>
      <c r="H20" t="s">
        <v>6844</v>
      </c>
      <c r="I20" t="s">
        <v>6320</v>
      </c>
      <c r="J20" t="s">
        <v>6845</v>
      </c>
      <c r="K20" t="s">
        <v>6846</v>
      </c>
      <c r="L20">
        <v>2023</v>
      </c>
      <c r="N20" t="s">
        <v>6847</v>
      </c>
      <c r="P20">
        <v>1</v>
      </c>
      <c r="Q20">
        <v>111</v>
      </c>
      <c r="S20" t="s">
        <v>6848</v>
      </c>
      <c r="AA20" t="s">
        <v>78</v>
      </c>
      <c r="AD20" t="s">
        <v>2513</v>
      </c>
      <c r="AH20" t="s">
        <v>6813</v>
      </c>
      <c r="AJ20" t="s">
        <v>6849</v>
      </c>
    </row>
    <row r="21" spans="1:37" x14ac:dyDescent="0.25">
      <c r="A21" t="s">
        <v>6850</v>
      </c>
      <c r="B21" t="s">
        <v>6685</v>
      </c>
      <c r="C21">
        <v>2016</v>
      </c>
      <c r="D21" t="s">
        <v>6851</v>
      </c>
      <c r="E21" t="s">
        <v>6471</v>
      </c>
      <c r="F21" t="s">
        <v>6470</v>
      </c>
      <c r="H21" t="s">
        <v>6852</v>
      </c>
      <c r="I21" t="s">
        <v>6475</v>
      </c>
      <c r="J21" t="s">
        <v>6853</v>
      </c>
      <c r="K21" t="s">
        <v>6854</v>
      </c>
      <c r="L21">
        <v>2016</v>
      </c>
      <c r="N21" t="s">
        <v>6855</v>
      </c>
      <c r="Q21">
        <v>62</v>
      </c>
      <c r="S21" t="s">
        <v>6856</v>
      </c>
      <c r="AA21" t="s">
        <v>78</v>
      </c>
      <c r="AD21" t="s">
        <v>2513</v>
      </c>
      <c r="AH21" t="s">
        <v>6857</v>
      </c>
      <c r="AJ21" t="s">
        <v>6858</v>
      </c>
    </row>
    <row r="22" spans="1:37" x14ac:dyDescent="0.25">
      <c r="A22" t="s">
        <v>6955</v>
      </c>
      <c r="B22" t="s">
        <v>6685</v>
      </c>
      <c r="C22">
        <v>2015</v>
      </c>
      <c r="D22" t="s">
        <v>6956</v>
      </c>
      <c r="E22" t="s">
        <v>3302</v>
      </c>
      <c r="F22" t="s">
        <v>2519</v>
      </c>
      <c r="H22" t="s">
        <v>6882</v>
      </c>
      <c r="I22" t="s">
        <v>3303</v>
      </c>
      <c r="J22" t="s">
        <v>3304</v>
      </c>
      <c r="K22" t="s">
        <v>3307</v>
      </c>
      <c r="L22">
        <v>2015</v>
      </c>
      <c r="Q22">
        <v>5</v>
      </c>
      <c r="S22" t="s">
        <v>6885</v>
      </c>
      <c r="AA22" t="s">
        <v>78</v>
      </c>
      <c r="AD22" t="s">
        <v>2513</v>
      </c>
      <c r="AH22" t="s">
        <v>6957</v>
      </c>
      <c r="AJ22" t="s">
        <v>6958</v>
      </c>
      <c r="AK22" t="s">
        <v>6959</v>
      </c>
    </row>
    <row r="23" spans="1:37" x14ac:dyDescent="0.25">
      <c r="A23" t="s">
        <v>6960</v>
      </c>
      <c r="B23" t="s">
        <v>6685</v>
      </c>
      <c r="C23">
        <v>1997</v>
      </c>
      <c r="D23" t="s">
        <v>6961</v>
      </c>
      <c r="E23" t="s">
        <v>5545</v>
      </c>
      <c r="F23" t="s">
        <v>2833</v>
      </c>
      <c r="H23" t="s">
        <v>6962</v>
      </c>
      <c r="I23" t="s">
        <v>5546</v>
      </c>
      <c r="J23" t="s">
        <v>5547</v>
      </c>
      <c r="K23" t="s">
        <v>5550</v>
      </c>
      <c r="L23">
        <v>1997</v>
      </c>
      <c r="N23" t="s">
        <v>6963</v>
      </c>
      <c r="P23">
        <v>3</v>
      </c>
      <c r="Q23">
        <v>60</v>
      </c>
      <c r="S23" t="s">
        <v>6964</v>
      </c>
      <c r="AA23" t="s">
        <v>78</v>
      </c>
      <c r="AD23" t="s">
        <v>2513</v>
      </c>
      <c r="AJ23" t="s">
        <v>6965</v>
      </c>
      <c r="AK23" t="s">
        <v>6966</v>
      </c>
    </row>
    <row r="24" spans="1:37" x14ac:dyDescent="0.25">
      <c r="A24" t="s">
        <v>7038</v>
      </c>
      <c r="B24" t="s">
        <v>6685</v>
      </c>
      <c r="C24">
        <v>1990</v>
      </c>
      <c r="D24" t="s">
        <v>7039</v>
      </c>
      <c r="E24" t="s">
        <v>7040</v>
      </c>
      <c r="F24" t="s">
        <v>7041</v>
      </c>
      <c r="I24" t="s">
        <v>7042</v>
      </c>
      <c r="K24" t="s">
        <v>7043</v>
      </c>
      <c r="L24" s="4">
        <v>32874</v>
      </c>
      <c r="Q24">
        <v>28</v>
      </c>
      <c r="S24" t="s">
        <v>7041</v>
      </c>
      <c r="AF24" t="s">
        <v>7044</v>
      </c>
      <c r="AH24" t="s">
        <v>7045</v>
      </c>
      <c r="AJ24" t="s">
        <v>7046</v>
      </c>
    </row>
    <row r="25" spans="1:37" x14ac:dyDescent="0.25">
      <c r="A25" t="s">
        <v>7086</v>
      </c>
      <c r="B25" t="s">
        <v>6685</v>
      </c>
      <c r="C25">
        <v>1993</v>
      </c>
      <c r="D25" t="s">
        <v>7087</v>
      </c>
      <c r="E25" t="s">
        <v>5629</v>
      </c>
      <c r="F25" t="s">
        <v>2698</v>
      </c>
      <c r="H25" t="s">
        <v>6746</v>
      </c>
      <c r="I25" t="s">
        <v>5630</v>
      </c>
      <c r="J25" t="s">
        <v>5631</v>
      </c>
      <c r="K25" t="s">
        <v>5634</v>
      </c>
      <c r="L25">
        <v>1993</v>
      </c>
      <c r="N25" t="s">
        <v>7088</v>
      </c>
      <c r="P25">
        <v>5</v>
      </c>
      <c r="Q25">
        <v>25</v>
      </c>
      <c r="S25" t="s">
        <v>145</v>
      </c>
      <c r="AA25" t="s">
        <v>78</v>
      </c>
      <c r="AD25" t="s">
        <v>2513</v>
      </c>
      <c r="AJ25" t="s">
        <v>7089</v>
      </c>
    </row>
    <row r="26" spans="1:37" x14ac:dyDescent="0.25">
      <c r="A26" t="s">
        <v>7125</v>
      </c>
      <c r="B26" t="s">
        <v>6685</v>
      </c>
      <c r="C26">
        <v>1997</v>
      </c>
      <c r="D26" t="s">
        <v>7126</v>
      </c>
      <c r="E26" t="s">
        <v>4918</v>
      </c>
      <c r="F26" t="s">
        <v>4919</v>
      </c>
      <c r="H26" t="s">
        <v>7127</v>
      </c>
      <c r="I26" t="s">
        <v>162</v>
      </c>
      <c r="J26" t="s">
        <v>4920</v>
      </c>
      <c r="K26" t="s">
        <v>4922</v>
      </c>
      <c r="L26">
        <v>1997</v>
      </c>
      <c r="N26" t="s">
        <v>7128</v>
      </c>
      <c r="P26">
        <v>9</v>
      </c>
      <c r="Q26">
        <v>75</v>
      </c>
      <c r="S26" t="s">
        <v>7129</v>
      </c>
      <c r="AA26" t="s">
        <v>78</v>
      </c>
      <c r="AD26" t="s">
        <v>2513</v>
      </c>
      <c r="AH26" t="s">
        <v>7130</v>
      </c>
      <c r="AJ26" t="s">
        <v>7131</v>
      </c>
    </row>
    <row r="27" spans="1:37" x14ac:dyDescent="0.25">
      <c r="A27" t="s">
        <v>7208</v>
      </c>
      <c r="B27" t="s">
        <v>6685</v>
      </c>
      <c r="C27">
        <v>2002</v>
      </c>
      <c r="D27" t="s">
        <v>7209</v>
      </c>
      <c r="E27" t="s">
        <v>6498</v>
      </c>
      <c r="F27" t="s">
        <v>6343</v>
      </c>
      <c r="H27" t="s">
        <v>7210</v>
      </c>
      <c r="I27" t="s">
        <v>6499</v>
      </c>
      <c r="J27" t="s">
        <v>7211</v>
      </c>
      <c r="K27" t="s">
        <v>7212</v>
      </c>
      <c r="L27">
        <v>2002</v>
      </c>
      <c r="N27" t="s">
        <v>7213</v>
      </c>
      <c r="P27">
        <v>1</v>
      </c>
      <c r="Q27">
        <v>78</v>
      </c>
      <c r="S27" t="s">
        <v>7214</v>
      </c>
      <c r="AA27" t="s">
        <v>78</v>
      </c>
      <c r="AD27" t="s">
        <v>2513</v>
      </c>
      <c r="AJ27" t="s">
        <v>7215</v>
      </c>
    </row>
    <row r="28" spans="1:37" x14ac:dyDescent="0.25">
      <c r="A28" t="s">
        <v>7216</v>
      </c>
      <c r="B28" t="s">
        <v>6685</v>
      </c>
      <c r="C28">
        <v>1998</v>
      </c>
      <c r="D28" t="s">
        <v>7217</v>
      </c>
      <c r="E28" t="s">
        <v>6381</v>
      </c>
      <c r="F28" t="s">
        <v>5364</v>
      </c>
      <c r="H28" t="s">
        <v>6910</v>
      </c>
      <c r="I28" t="s">
        <v>6385</v>
      </c>
      <c r="J28" t="s">
        <v>7218</v>
      </c>
      <c r="K28" t="s">
        <v>7219</v>
      </c>
      <c r="L28">
        <v>1998</v>
      </c>
      <c r="N28" t="s">
        <v>7220</v>
      </c>
      <c r="P28" t="s">
        <v>7221</v>
      </c>
      <c r="Q28">
        <v>29</v>
      </c>
      <c r="S28" t="s">
        <v>671</v>
      </c>
      <c r="AA28" t="s">
        <v>78</v>
      </c>
      <c r="AD28" t="s">
        <v>2513</v>
      </c>
      <c r="AH28" t="s">
        <v>7222</v>
      </c>
      <c r="AJ28" t="s">
        <v>7223</v>
      </c>
    </row>
    <row r="29" spans="1:37" x14ac:dyDescent="0.25">
      <c r="A29" t="s">
        <v>7240</v>
      </c>
      <c r="B29" t="s">
        <v>6685</v>
      </c>
      <c r="C29">
        <v>2000</v>
      </c>
      <c r="D29" t="s">
        <v>7241</v>
      </c>
      <c r="E29" t="s">
        <v>5154</v>
      </c>
      <c r="F29" t="s">
        <v>129</v>
      </c>
      <c r="H29" t="s">
        <v>142</v>
      </c>
      <c r="I29" t="s">
        <v>5155</v>
      </c>
      <c r="K29" t="s">
        <v>7242</v>
      </c>
      <c r="L29" t="s">
        <v>7243</v>
      </c>
      <c r="N29" t="s">
        <v>7244</v>
      </c>
      <c r="P29">
        <v>3</v>
      </c>
      <c r="Q29">
        <v>32</v>
      </c>
      <c r="AA29" t="s">
        <v>78</v>
      </c>
      <c r="AE29" t="s">
        <v>7245</v>
      </c>
      <c r="AJ29" t="s">
        <v>7246</v>
      </c>
      <c r="AK29" t="s">
        <v>7247</v>
      </c>
    </row>
    <row r="30" spans="1:37" x14ac:dyDescent="0.25">
      <c r="A30" t="s">
        <v>7273</v>
      </c>
      <c r="B30" t="s">
        <v>6685</v>
      </c>
      <c r="C30">
        <v>2000</v>
      </c>
      <c r="D30" t="s">
        <v>7274</v>
      </c>
      <c r="E30" t="s">
        <v>1388</v>
      </c>
      <c r="F30" t="s">
        <v>2698</v>
      </c>
      <c r="H30" t="s">
        <v>6746</v>
      </c>
      <c r="I30" t="s">
        <v>1397</v>
      </c>
      <c r="J30" t="s">
        <v>5061</v>
      </c>
      <c r="K30" t="s">
        <v>5064</v>
      </c>
      <c r="L30">
        <v>2000</v>
      </c>
      <c r="N30" t="s">
        <v>7275</v>
      </c>
      <c r="P30">
        <v>6</v>
      </c>
      <c r="Q30">
        <v>32</v>
      </c>
      <c r="S30" t="s">
        <v>145</v>
      </c>
      <c r="AA30" t="s">
        <v>78</v>
      </c>
      <c r="AD30" t="s">
        <v>2513</v>
      </c>
      <c r="AJ30" t="s">
        <v>7276</v>
      </c>
    </row>
    <row r="31" spans="1:37" x14ac:dyDescent="0.25">
      <c r="A31" t="s">
        <v>7277</v>
      </c>
      <c r="B31" t="s">
        <v>6685</v>
      </c>
      <c r="C31">
        <v>2000</v>
      </c>
      <c r="D31" t="s">
        <v>7278</v>
      </c>
      <c r="E31" t="s">
        <v>4883</v>
      </c>
      <c r="F31" t="s">
        <v>7279</v>
      </c>
      <c r="H31" t="s">
        <v>7280</v>
      </c>
      <c r="I31" t="s">
        <v>4885</v>
      </c>
      <c r="J31" t="s">
        <v>7281</v>
      </c>
      <c r="K31" t="s">
        <v>7282</v>
      </c>
      <c r="L31" t="s">
        <v>7283</v>
      </c>
      <c r="N31" t="s">
        <v>7284</v>
      </c>
      <c r="P31">
        <v>3</v>
      </c>
      <c r="Q31">
        <v>32</v>
      </c>
      <c r="AA31" t="s">
        <v>78</v>
      </c>
      <c r="AE31" t="s">
        <v>7285</v>
      </c>
      <c r="AJ31" t="s">
        <v>7286</v>
      </c>
    </row>
    <row r="32" spans="1:37" x14ac:dyDescent="0.25">
      <c r="A32" t="s">
        <v>7297</v>
      </c>
      <c r="B32" t="s">
        <v>6685</v>
      </c>
      <c r="C32">
        <v>2000</v>
      </c>
      <c r="D32" t="s">
        <v>7298</v>
      </c>
      <c r="E32" t="s">
        <v>106</v>
      </c>
      <c r="F32" t="s">
        <v>4919</v>
      </c>
      <c r="H32" t="s">
        <v>118</v>
      </c>
      <c r="I32" t="s">
        <v>122</v>
      </c>
      <c r="J32" t="s">
        <v>7299</v>
      </c>
      <c r="K32" t="s">
        <v>6504</v>
      </c>
      <c r="L32" t="s">
        <v>7300</v>
      </c>
      <c r="M32" s="3">
        <v>45205.432233796295</v>
      </c>
      <c r="N32" t="s">
        <v>7301</v>
      </c>
      <c r="P32">
        <v>10</v>
      </c>
      <c r="Q32">
        <v>78</v>
      </c>
      <c r="S32" t="s">
        <v>7129</v>
      </c>
      <c r="AF32" t="s">
        <v>7302</v>
      </c>
      <c r="AH32" t="s">
        <v>7303</v>
      </c>
      <c r="AJ32" t="s">
        <v>7046</v>
      </c>
    </row>
    <row r="33" spans="1:37" x14ac:dyDescent="0.25">
      <c r="A33" t="s">
        <v>7333</v>
      </c>
      <c r="B33" t="s">
        <v>6685</v>
      </c>
      <c r="C33">
        <v>2001</v>
      </c>
      <c r="D33" t="s">
        <v>7334</v>
      </c>
      <c r="E33" t="s">
        <v>1370</v>
      </c>
      <c r="F33" t="s">
        <v>3961</v>
      </c>
      <c r="H33" t="s">
        <v>7161</v>
      </c>
      <c r="I33" t="s">
        <v>1384</v>
      </c>
      <c r="J33" t="s">
        <v>7335</v>
      </c>
      <c r="K33" t="s">
        <v>7336</v>
      </c>
      <c r="L33">
        <v>2001</v>
      </c>
      <c r="N33" t="s">
        <v>7337</v>
      </c>
      <c r="P33">
        <v>5</v>
      </c>
      <c r="Q33">
        <v>30</v>
      </c>
      <c r="S33" t="s">
        <v>1382</v>
      </c>
      <c r="AA33" t="s">
        <v>78</v>
      </c>
      <c r="AD33" t="s">
        <v>2513</v>
      </c>
      <c r="AH33" t="s">
        <v>7338</v>
      </c>
      <c r="AJ33" t="s">
        <v>7339</v>
      </c>
    </row>
    <row r="34" spans="1:37" x14ac:dyDescent="0.25">
      <c r="A34" t="s">
        <v>7412</v>
      </c>
      <c r="B34" t="s">
        <v>6685</v>
      </c>
      <c r="C34">
        <v>2004</v>
      </c>
      <c r="D34" t="s">
        <v>7413</v>
      </c>
      <c r="E34" t="s">
        <v>6356</v>
      </c>
      <c r="F34" t="s">
        <v>4938</v>
      </c>
      <c r="H34" t="s">
        <v>7346</v>
      </c>
      <c r="I34" t="s">
        <v>7414</v>
      </c>
      <c r="J34" t="s">
        <v>7415</v>
      </c>
      <c r="K34" t="s">
        <v>7416</v>
      </c>
      <c r="L34">
        <v>2004</v>
      </c>
      <c r="N34" t="s">
        <v>7417</v>
      </c>
      <c r="P34" s="2">
        <v>44960</v>
      </c>
      <c r="Q34">
        <v>187</v>
      </c>
      <c r="S34" t="s">
        <v>315</v>
      </c>
      <c r="AA34" t="s">
        <v>78</v>
      </c>
      <c r="AD34" t="s">
        <v>2513</v>
      </c>
      <c r="AH34" t="s">
        <v>6938</v>
      </c>
      <c r="AJ34" t="s">
        <v>7418</v>
      </c>
      <c r="AK34" t="s">
        <v>7419</v>
      </c>
    </row>
    <row r="35" spans="1:37" x14ac:dyDescent="0.25">
      <c r="A35" t="s">
        <v>7440</v>
      </c>
      <c r="B35" t="s">
        <v>6685</v>
      </c>
      <c r="C35">
        <v>2005</v>
      </c>
      <c r="D35" t="s">
        <v>7441</v>
      </c>
      <c r="E35" t="s">
        <v>5618</v>
      </c>
      <c r="F35" t="s">
        <v>7442</v>
      </c>
      <c r="H35" t="s">
        <v>7443</v>
      </c>
      <c r="I35" t="s">
        <v>7444</v>
      </c>
      <c r="K35" t="s">
        <v>7445</v>
      </c>
      <c r="L35" t="s">
        <v>7446</v>
      </c>
      <c r="N35" t="s">
        <v>7447</v>
      </c>
      <c r="P35">
        <v>10</v>
      </c>
      <c r="Q35">
        <v>35</v>
      </c>
      <c r="AA35" t="s">
        <v>78</v>
      </c>
      <c r="AE35" t="s">
        <v>7448</v>
      </c>
      <c r="AJ35" t="s">
        <v>7449</v>
      </c>
    </row>
    <row r="36" spans="1:37" x14ac:dyDescent="0.25">
      <c r="A36" t="s">
        <v>7487</v>
      </c>
      <c r="B36" t="s">
        <v>6685</v>
      </c>
      <c r="C36">
        <v>2006</v>
      </c>
      <c r="D36" t="s">
        <v>7488</v>
      </c>
      <c r="E36" t="s">
        <v>5886</v>
      </c>
      <c r="F36" t="s">
        <v>5364</v>
      </c>
      <c r="H36" t="s">
        <v>7489</v>
      </c>
      <c r="I36" t="s">
        <v>673</v>
      </c>
      <c r="J36" t="s">
        <v>5887</v>
      </c>
      <c r="K36" t="s">
        <v>5890</v>
      </c>
      <c r="L36">
        <v>2006</v>
      </c>
      <c r="N36" t="s">
        <v>7490</v>
      </c>
      <c r="P36" t="s">
        <v>672</v>
      </c>
      <c r="Q36">
        <v>37</v>
      </c>
      <c r="S36" t="s">
        <v>671</v>
      </c>
      <c r="AA36" t="s">
        <v>78</v>
      </c>
      <c r="AD36" t="s">
        <v>2513</v>
      </c>
      <c r="AJ36" t="s">
        <v>7491</v>
      </c>
      <c r="AK36" t="s">
        <v>7492</v>
      </c>
    </row>
    <row r="37" spans="1:37" x14ac:dyDescent="0.25">
      <c r="A37" t="s">
        <v>7560</v>
      </c>
      <c r="B37" t="s">
        <v>6685</v>
      </c>
      <c r="C37">
        <v>2008</v>
      </c>
      <c r="D37" t="s">
        <v>7561</v>
      </c>
      <c r="E37" t="s">
        <v>3765</v>
      </c>
      <c r="F37" t="s">
        <v>7562</v>
      </c>
      <c r="H37" t="s">
        <v>7563</v>
      </c>
      <c r="I37" t="s">
        <v>3766</v>
      </c>
      <c r="K37" t="s">
        <v>7564</v>
      </c>
      <c r="L37" s="4">
        <v>39633</v>
      </c>
      <c r="N37" t="s">
        <v>7565</v>
      </c>
      <c r="P37">
        <v>1</v>
      </c>
      <c r="Q37">
        <v>73</v>
      </c>
      <c r="AA37" t="s">
        <v>78</v>
      </c>
      <c r="AE37" t="s">
        <v>7566</v>
      </c>
      <c r="AJ37" t="s">
        <v>7567</v>
      </c>
      <c r="AK37" t="s">
        <v>7568</v>
      </c>
    </row>
    <row r="38" spans="1:37" x14ac:dyDescent="0.25">
      <c r="A38" t="s">
        <v>7587</v>
      </c>
      <c r="B38" t="s">
        <v>6685</v>
      </c>
      <c r="C38">
        <v>2008</v>
      </c>
      <c r="D38" t="s">
        <v>7588</v>
      </c>
      <c r="E38" t="s">
        <v>6306</v>
      </c>
      <c r="F38" t="s">
        <v>6305</v>
      </c>
      <c r="H38" t="s">
        <v>7589</v>
      </c>
      <c r="I38" t="s">
        <v>6310</v>
      </c>
      <c r="J38" t="s">
        <v>7590</v>
      </c>
      <c r="K38" t="s">
        <v>7591</v>
      </c>
      <c r="L38">
        <v>2008</v>
      </c>
      <c r="N38" t="s">
        <v>7592</v>
      </c>
      <c r="P38">
        <v>1</v>
      </c>
      <c r="Q38">
        <v>23</v>
      </c>
      <c r="S38" t="s">
        <v>7593</v>
      </c>
      <c r="AA38" t="s">
        <v>78</v>
      </c>
      <c r="AD38" t="s">
        <v>2513</v>
      </c>
      <c r="AJ38" t="s">
        <v>7594</v>
      </c>
    </row>
    <row r="39" spans="1:37" x14ac:dyDescent="0.25">
      <c r="A39" t="s">
        <v>7622</v>
      </c>
      <c r="B39" t="s">
        <v>6685</v>
      </c>
      <c r="C39">
        <v>2009</v>
      </c>
      <c r="D39" t="s">
        <v>7623</v>
      </c>
      <c r="E39" t="s">
        <v>1779</v>
      </c>
      <c r="F39" t="s">
        <v>2833</v>
      </c>
      <c r="H39" t="s">
        <v>6962</v>
      </c>
      <c r="I39" t="s">
        <v>1797</v>
      </c>
      <c r="J39" t="s">
        <v>4571</v>
      </c>
      <c r="K39" t="s">
        <v>4574</v>
      </c>
      <c r="L39">
        <v>2009</v>
      </c>
      <c r="N39" t="s">
        <v>7624</v>
      </c>
      <c r="P39">
        <v>12</v>
      </c>
      <c r="Q39">
        <v>100</v>
      </c>
      <c r="S39" t="s">
        <v>1796</v>
      </c>
      <c r="AA39" t="s">
        <v>78</v>
      </c>
      <c r="AD39" t="s">
        <v>2513</v>
      </c>
      <c r="AJ39" t="s">
        <v>7625</v>
      </c>
    </row>
    <row r="40" spans="1:37" x14ac:dyDescent="0.25">
      <c r="A40" t="s">
        <v>7757</v>
      </c>
      <c r="B40" t="s">
        <v>6685</v>
      </c>
      <c r="C40">
        <v>2013</v>
      </c>
      <c r="D40" t="s">
        <v>1300</v>
      </c>
      <c r="E40" t="s">
        <v>1302</v>
      </c>
      <c r="F40" t="s">
        <v>1303</v>
      </c>
      <c r="H40" t="s">
        <v>1317</v>
      </c>
      <c r="I40" t="s">
        <v>1320</v>
      </c>
      <c r="K40" t="s">
        <v>1306</v>
      </c>
      <c r="L40" t="s">
        <v>7758</v>
      </c>
      <c r="N40" t="s">
        <v>7759</v>
      </c>
      <c r="P40">
        <v>8</v>
      </c>
      <c r="Q40">
        <v>14</v>
      </c>
      <c r="AA40" t="s">
        <v>78</v>
      </c>
      <c r="AE40" t="s">
        <v>1323</v>
      </c>
      <c r="AJ40" t="s">
        <v>7760</v>
      </c>
    </row>
    <row r="41" spans="1:37" x14ac:dyDescent="0.25">
      <c r="A41" t="s">
        <v>7761</v>
      </c>
      <c r="B41" t="s">
        <v>6685</v>
      </c>
      <c r="C41">
        <v>1988</v>
      </c>
      <c r="D41" t="s">
        <v>7762</v>
      </c>
      <c r="E41" t="s">
        <v>6334</v>
      </c>
      <c r="F41" t="s">
        <v>6333</v>
      </c>
      <c r="I41" t="s">
        <v>6336</v>
      </c>
      <c r="J41" t="s">
        <v>7763</v>
      </c>
      <c r="K41" t="s">
        <v>6335</v>
      </c>
      <c r="L41" t="s">
        <v>7764</v>
      </c>
      <c r="M41" s="3">
        <v>45189.596967592595</v>
      </c>
      <c r="N41" t="s">
        <v>7765</v>
      </c>
      <c r="P41">
        <v>4</v>
      </c>
      <c r="Q41">
        <v>54</v>
      </c>
      <c r="AF41" t="s">
        <v>7766</v>
      </c>
      <c r="AH41" t="s">
        <v>7767</v>
      </c>
      <c r="AJ41" t="s">
        <v>7046</v>
      </c>
    </row>
    <row r="42" spans="1:37" x14ac:dyDescent="0.25">
      <c r="A42" t="s">
        <v>7768</v>
      </c>
      <c r="B42" t="s">
        <v>6685</v>
      </c>
      <c r="C42">
        <v>2013</v>
      </c>
      <c r="D42" t="s">
        <v>7769</v>
      </c>
      <c r="E42" t="s">
        <v>296</v>
      </c>
      <c r="F42" t="s">
        <v>4938</v>
      </c>
      <c r="H42" t="s">
        <v>7346</v>
      </c>
      <c r="I42" t="s">
        <v>317</v>
      </c>
      <c r="J42" t="s">
        <v>7770</v>
      </c>
      <c r="K42" t="s">
        <v>7771</v>
      </c>
      <c r="L42">
        <v>2013</v>
      </c>
      <c r="N42" t="s">
        <v>7772</v>
      </c>
      <c r="Q42">
        <v>300</v>
      </c>
      <c r="S42" t="s">
        <v>315</v>
      </c>
      <c r="AA42" t="s">
        <v>78</v>
      </c>
      <c r="AD42" t="s">
        <v>2513</v>
      </c>
      <c r="AJ42" t="s">
        <v>7773</v>
      </c>
      <c r="AK42" t="s">
        <v>7774</v>
      </c>
    </row>
    <row r="43" spans="1:37" x14ac:dyDescent="0.25">
      <c r="A43" t="s">
        <v>7775</v>
      </c>
      <c r="B43" t="s">
        <v>6685</v>
      </c>
      <c r="C43">
        <v>2004</v>
      </c>
      <c r="D43" t="s">
        <v>7776</v>
      </c>
      <c r="E43" t="s">
        <v>6366</v>
      </c>
      <c r="F43" t="s">
        <v>2698</v>
      </c>
      <c r="H43" t="s">
        <v>6746</v>
      </c>
      <c r="I43" t="s">
        <v>6369</v>
      </c>
      <c r="J43" t="s">
        <v>7777</v>
      </c>
      <c r="K43" t="s">
        <v>7778</v>
      </c>
      <c r="L43">
        <v>2004</v>
      </c>
      <c r="N43" t="s">
        <v>7779</v>
      </c>
      <c r="P43">
        <v>12</v>
      </c>
      <c r="Q43">
        <v>36</v>
      </c>
      <c r="S43" t="s">
        <v>145</v>
      </c>
      <c r="AA43" t="s">
        <v>78</v>
      </c>
      <c r="AD43" t="s">
        <v>2513</v>
      </c>
      <c r="AJ43" t="s">
        <v>7780</v>
      </c>
    </row>
    <row r="44" spans="1:37" x14ac:dyDescent="0.25">
      <c r="A44" t="s">
        <v>7781</v>
      </c>
      <c r="B44" t="s">
        <v>6685</v>
      </c>
      <c r="C44">
        <v>2001</v>
      </c>
      <c r="D44" t="s">
        <v>7782</v>
      </c>
      <c r="E44" t="s">
        <v>694</v>
      </c>
      <c r="F44" t="s">
        <v>2504</v>
      </c>
      <c r="H44" t="s">
        <v>6761</v>
      </c>
      <c r="I44" t="s">
        <v>706</v>
      </c>
      <c r="J44" t="s">
        <v>5096</v>
      </c>
      <c r="K44" t="s">
        <v>5099</v>
      </c>
      <c r="L44">
        <v>2001</v>
      </c>
      <c r="N44" t="s">
        <v>7783</v>
      </c>
      <c r="P44">
        <v>1</v>
      </c>
      <c r="Q44">
        <v>234</v>
      </c>
      <c r="S44" t="s">
        <v>381</v>
      </c>
      <c r="AA44" t="s">
        <v>78</v>
      </c>
      <c r="AD44" t="s">
        <v>2513</v>
      </c>
      <c r="AJ44" t="s">
        <v>7784</v>
      </c>
      <c r="AK44" t="s">
        <v>7785</v>
      </c>
    </row>
    <row r="45" spans="1:37" x14ac:dyDescent="0.25">
      <c r="A45" t="s">
        <v>7786</v>
      </c>
      <c r="B45" t="s">
        <v>6685</v>
      </c>
      <c r="C45">
        <v>2004</v>
      </c>
      <c r="D45" t="s">
        <v>7787</v>
      </c>
      <c r="E45" t="s">
        <v>5291</v>
      </c>
      <c r="F45" t="s">
        <v>2698</v>
      </c>
      <c r="H45" t="s">
        <v>6746</v>
      </c>
      <c r="I45" t="s">
        <v>5292</v>
      </c>
      <c r="J45" t="s">
        <v>5293</v>
      </c>
      <c r="K45" t="s">
        <v>5296</v>
      </c>
      <c r="L45">
        <v>2004</v>
      </c>
      <c r="N45" t="s">
        <v>7788</v>
      </c>
      <c r="P45">
        <v>11</v>
      </c>
      <c r="Q45">
        <v>36</v>
      </c>
      <c r="S45" t="s">
        <v>145</v>
      </c>
      <c r="AA45" t="s">
        <v>78</v>
      </c>
      <c r="AD45" t="s">
        <v>2513</v>
      </c>
      <c r="AJ45" t="s">
        <v>7789</v>
      </c>
    </row>
    <row r="46" spans="1:37" x14ac:dyDescent="0.25">
      <c r="A46" t="s">
        <v>7790</v>
      </c>
      <c r="B46" t="s">
        <v>6685</v>
      </c>
      <c r="C46">
        <v>2005</v>
      </c>
      <c r="D46" t="s">
        <v>7791</v>
      </c>
      <c r="E46" t="s">
        <v>166</v>
      </c>
      <c r="F46" t="s">
        <v>2698</v>
      </c>
      <c r="H46" t="s">
        <v>6746</v>
      </c>
      <c r="I46" t="s">
        <v>176</v>
      </c>
      <c r="J46" t="s">
        <v>7792</v>
      </c>
      <c r="K46" t="s">
        <v>7793</v>
      </c>
      <c r="L46">
        <v>2005</v>
      </c>
      <c r="N46" t="s">
        <v>7794</v>
      </c>
      <c r="P46">
        <v>11</v>
      </c>
      <c r="Q46">
        <v>37</v>
      </c>
      <c r="S46" t="s">
        <v>145</v>
      </c>
      <c r="AA46" t="s">
        <v>78</v>
      </c>
      <c r="AD46" t="s">
        <v>2513</v>
      </c>
      <c r="AJ46" t="s">
        <v>7795</v>
      </c>
      <c r="AK46" t="s">
        <v>7291</v>
      </c>
    </row>
    <row r="47" spans="1:37" x14ac:dyDescent="0.25">
      <c r="A47" t="s">
        <v>7796</v>
      </c>
      <c r="B47" t="s">
        <v>6685</v>
      </c>
      <c r="C47">
        <v>2009</v>
      </c>
      <c r="D47" t="s">
        <v>7797</v>
      </c>
      <c r="E47" t="s">
        <v>7798</v>
      </c>
      <c r="F47" t="s">
        <v>334</v>
      </c>
      <c r="H47" t="s">
        <v>333</v>
      </c>
      <c r="I47" t="s">
        <v>7799</v>
      </c>
      <c r="J47" t="s">
        <v>7800</v>
      </c>
      <c r="K47" t="s">
        <v>7801</v>
      </c>
      <c r="L47" s="4">
        <v>40118</v>
      </c>
      <c r="M47" s="3">
        <v>44954.874965277777</v>
      </c>
      <c r="N47" t="s">
        <v>7802</v>
      </c>
      <c r="P47">
        <v>7</v>
      </c>
      <c r="Q47">
        <v>12</v>
      </c>
      <c r="S47" t="s">
        <v>334</v>
      </c>
      <c r="AA47" t="s">
        <v>6866</v>
      </c>
      <c r="AF47" t="s">
        <v>7149</v>
      </c>
      <c r="AH47" t="s">
        <v>7803</v>
      </c>
      <c r="AJ47" t="s">
        <v>7046</v>
      </c>
    </row>
    <row r="48" spans="1:37" x14ac:dyDescent="0.25">
      <c r="A48" t="s">
        <v>7804</v>
      </c>
      <c r="B48" t="s">
        <v>6685</v>
      </c>
      <c r="C48">
        <v>1998</v>
      </c>
      <c r="D48" t="s">
        <v>7805</v>
      </c>
      <c r="E48" t="s">
        <v>5500</v>
      </c>
      <c r="F48" t="s">
        <v>4938</v>
      </c>
      <c r="H48" t="s">
        <v>7346</v>
      </c>
      <c r="I48" t="s">
        <v>5501</v>
      </c>
      <c r="J48" t="s">
        <v>5502</v>
      </c>
      <c r="K48" t="s">
        <v>5505</v>
      </c>
      <c r="L48">
        <v>1998</v>
      </c>
      <c r="N48" t="s">
        <v>7806</v>
      </c>
      <c r="P48">
        <v>1</v>
      </c>
      <c r="Q48">
        <v>111</v>
      </c>
      <c r="S48" t="s">
        <v>315</v>
      </c>
      <c r="AA48" t="s">
        <v>78</v>
      </c>
      <c r="AD48" t="s">
        <v>2513</v>
      </c>
      <c r="AH48" t="s">
        <v>6938</v>
      </c>
      <c r="AJ48" t="s">
        <v>7807</v>
      </c>
    </row>
    <row r="49" spans="1:38" x14ac:dyDescent="0.25">
      <c r="A49" t="s">
        <v>7808</v>
      </c>
      <c r="B49" t="s">
        <v>6685</v>
      </c>
      <c r="C49">
        <v>2009</v>
      </c>
      <c r="D49" t="s">
        <v>7809</v>
      </c>
      <c r="E49" t="s">
        <v>4203</v>
      </c>
      <c r="F49" t="s">
        <v>334</v>
      </c>
      <c r="H49" t="s">
        <v>7810</v>
      </c>
      <c r="I49" t="s">
        <v>335</v>
      </c>
      <c r="J49" t="s">
        <v>4204</v>
      </c>
      <c r="K49" t="s">
        <v>4207</v>
      </c>
      <c r="L49">
        <v>2009</v>
      </c>
      <c r="N49" t="s">
        <v>7811</v>
      </c>
      <c r="P49">
        <v>7</v>
      </c>
      <c r="Q49">
        <v>12</v>
      </c>
      <c r="S49" t="s">
        <v>334</v>
      </c>
      <c r="AA49" t="s">
        <v>78</v>
      </c>
      <c r="AD49" t="s">
        <v>2513</v>
      </c>
      <c r="AJ49" t="s">
        <v>7812</v>
      </c>
    </row>
    <row r="50" spans="1:38" x14ac:dyDescent="0.25">
      <c r="A50" t="s">
        <v>7813</v>
      </c>
      <c r="B50" t="s">
        <v>6685</v>
      </c>
      <c r="C50">
        <v>2005</v>
      </c>
      <c r="D50" t="s">
        <v>7814</v>
      </c>
      <c r="E50" t="s">
        <v>1851</v>
      </c>
      <c r="F50" t="s">
        <v>287</v>
      </c>
      <c r="H50" t="s">
        <v>6799</v>
      </c>
      <c r="I50" t="s">
        <v>1861</v>
      </c>
      <c r="J50" t="s">
        <v>7815</v>
      </c>
      <c r="K50" t="s">
        <v>7816</v>
      </c>
      <c r="L50">
        <v>2005</v>
      </c>
      <c r="N50" s="5">
        <v>12420</v>
      </c>
      <c r="P50">
        <v>1</v>
      </c>
      <c r="Q50">
        <v>72</v>
      </c>
      <c r="S50" t="s">
        <v>287</v>
      </c>
      <c r="AA50" t="s">
        <v>78</v>
      </c>
      <c r="AD50" t="s">
        <v>2513</v>
      </c>
      <c r="AJ50" t="s">
        <v>7817</v>
      </c>
    </row>
    <row r="51" spans="1:38" x14ac:dyDescent="0.25">
      <c r="A51" t="s">
        <v>7818</v>
      </c>
      <c r="B51" t="s">
        <v>6685</v>
      </c>
      <c r="C51">
        <v>2007</v>
      </c>
      <c r="D51" t="s">
        <v>7819</v>
      </c>
      <c r="E51" t="s">
        <v>3822</v>
      </c>
      <c r="F51" t="s">
        <v>2698</v>
      </c>
      <c r="H51" t="s">
        <v>6746</v>
      </c>
      <c r="I51" t="s">
        <v>3823</v>
      </c>
      <c r="J51" t="s">
        <v>3824</v>
      </c>
      <c r="K51" t="s">
        <v>3827</v>
      </c>
      <c r="L51">
        <v>2007</v>
      </c>
      <c r="N51" t="s">
        <v>7820</v>
      </c>
      <c r="P51">
        <v>9</v>
      </c>
      <c r="Q51">
        <v>39</v>
      </c>
      <c r="S51" t="s">
        <v>145</v>
      </c>
      <c r="AA51" t="s">
        <v>78</v>
      </c>
      <c r="AD51" t="s">
        <v>2513</v>
      </c>
      <c r="AJ51" t="s">
        <v>7821</v>
      </c>
      <c r="AK51" t="s">
        <v>7822</v>
      </c>
    </row>
    <row r="52" spans="1:38" x14ac:dyDescent="0.25">
      <c r="A52" t="s">
        <v>7823</v>
      </c>
      <c r="B52" t="s">
        <v>6685</v>
      </c>
      <c r="C52">
        <v>2004</v>
      </c>
      <c r="D52" t="s">
        <v>7824</v>
      </c>
      <c r="E52" t="s">
        <v>6376</v>
      </c>
      <c r="F52" t="s">
        <v>6375</v>
      </c>
      <c r="H52" t="s">
        <v>7825</v>
      </c>
      <c r="I52" t="s">
        <v>6380</v>
      </c>
      <c r="J52" t="s">
        <v>7826</v>
      </c>
      <c r="K52" t="s">
        <v>7827</v>
      </c>
      <c r="L52">
        <v>2004</v>
      </c>
      <c r="N52" t="s">
        <v>7828</v>
      </c>
      <c r="P52">
        <v>3</v>
      </c>
      <c r="Q52">
        <v>123</v>
      </c>
      <c r="S52" t="s">
        <v>7829</v>
      </c>
      <c r="AA52" t="s">
        <v>78</v>
      </c>
      <c r="AD52" t="s">
        <v>2513</v>
      </c>
      <c r="AJ52" t="s">
        <v>7830</v>
      </c>
    </row>
    <row r="53" spans="1:38" x14ac:dyDescent="0.25">
      <c r="A53" t="s">
        <v>7831</v>
      </c>
      <c r="B53" t="s">
        <v>6685</v>
      </c>
      <c r="C53">
        <v>1995</v>
      </c>
      <c r="D53" t="s">
        <v>7832</v>
      </c>
      <c r="E53" t="s">
        <v>6255</v>
      </c>
      <c r="F53" t="s">
        <v>3231</v>
      </c>
      <c r="H53" t="s">
        <v>6925</v>
      </c>
      <c r="I53" t="s">
        <v>6256</v>
      </c>
      <c r="J53" t="s">
        <v>7833</v>
      </c>
      <c r="K53" t="s">
        <v>7834</v>
      </c>
      <c r="L53">
        <v>1995</v>
      </c>
      <c r="N53" t="s">
        <v>7835</v>
      </c>
      <c r="P53" s="2">
        <v>45242</v>
      </c>
      <c r="Q53">
        <v>23</v>
      </c>
      <c r="S53" t="s">
        <v>829</v>
      </c>
      <c r="AA53" t="s">
        <v>78</v>
      </c>
      <c r="AD53" t="s">
        <v>2513</v>
      </c>
      <c r="AJ53" t="s">
        <v>7836</v>
      </c>
      <c r="AK53" t="s">
        <v>7837</v>
      </c>
    </row>
    <row r="54" spans="1:38" x14ac:dyDescent="0.25">
      <c r="A54" t="s">
        <v>7838</v>
      </c>
      <c r="B54" t="s">
        <v>6685</v>
      </c>
      <c r="C54">
        <v>1987</v>
      </c>
      <c r="D54" t="s">
        <v>7839</v>
      </c>
      <c r="E54" t="s">
        <v>6045</v>
      </c>
      <c r="F54" t="s">
        <v>5992</v>
      </c>
      <c r="H54" t="s">
        <v>7020</v>
      </c>
      <c r="I54" t="s">
        <v>6046</v>
      </c>
      <c r="J54" t="s">
        <v>6047</v>
      </c>
      <c r="K54" t="s">
        <v>6050</v>
      </c>
      <c r="L54">
        <v>1987</v>
      </c>
      <c r="N54" t="s">
        <v>7840</v>
      </c>
      <c r="P54">
        <v>3</v>
      </c>
      <c r="Q54">
        <v>150</v>
      </c>
      <c r="AA54" t="s">
        <v>78</v>
      </c>
      <c r="AD54" t="s">
        <v>2513</v>
      </c>
      <c r="AJ54" t="s">
        <v>7046</v>
      </c>
    </row>
    <row r="55" spans="1:38" x14ac:dyDescent="0.25">
      <c r="A55" t="s">
        <v>7841</v>
      </c>
      <c r="B55" t="s">
        <v>6685</v>
      </c>
      <c r="C55">
        <v>2001</v>
      </c>
      <c r="D55" t="s">
        <v>7842</v>
      </c>
      <c r="E55" t="s">
        <v>6404</v>
      </c>
      <c r="F55" t="s">
        <v>6403</v>
      </c>
      <c r="H55" t="s">
        <v>7843</v>
      </c>
      <c r="I55" t="s">
        <v>6405</v>
      </c>
      <c r="J55" t="s">
        <v>7844</v>
      </c>
      <c r="K55" t="s">
        <v>7845</v>
      </c>
      <c r="L55">
        <v>2001</v>
      </c>
      <c r="N55" t="s">
        <v>7846</v>
      </c>
      <c r="P55">
        <v>6822</v>
      </c>
      <c r="Q55">
        <v>409</v>
      </c>
      <c r="S55" t="s">
        <v>6403</v>
      </c>
      <c r="AA55" t="s">
        <v>78</v>
      </c>
      <c r="AD55" t="s">
        <v>2513</v>
      </c>
      <c r="AJ55" t="s">
        <v>7847</v>
      </c>
      <c r="AK55" t="s">
        <v>7848</v>
      </c>
    </row>
    <row r="56" spans="1:38" x14ac:dyDescent="0.25">
      <c r="A56" t="s">
        <v>7849</v>
      </c>
      <c r="B56" t="s">
        <v>6685</v>
      </c>
      <c r="C56">
        <v>2020</v>
      </c>
      <c r="D56" t="s">
        <v>7850</v>
      </c>
      <c r="E56" t="s">
        <v>7851</v>
      </c>
      <c r="F56" t="s">
        <v>7852</v>
      </c>
      <c r="H56" t="s">
        <v>7853</v>
      </c>
      <c r="I56" t="s">
        <v>7854</v>
      </c>
      <c r="J56" t="s">
        <v>7855</v>
      </c>
      <c r="K56" t="s">
        <v>7856</v>
      </c>
      <c r="L56" t="s">
        <v>7857</v>
      </c>
      <c r="M56" s="3">
        <v>45160.071967592594</v>
      </c>
      <c r="N56" t="s">
        <v>7858</v>
      </c>
      <c r="P56">
        <v>10</v>
      </c>
      <c r="Q56">
        <v>13</v>
      </c>
      <c r="S56" t="s">
        <v>7859</v>
      </c>
      <c r="AA56" t="s">
        <v>6866</v>
      </c>
      <c r="AB56" t="s">
        <v>7860</v>
      </c>
      <c r="AF56" t="s">
        <v>7861</v>
      </c>
      <c r="AH56" t="s">
        <v>7862</v>
      </c>
      <c r="AJ56" t="s">
        <v>7046</v>
      </c>
      <c r="AK56" t="s">
        <v>7863</v>
      </c>
    </row>
    <row r="57" spans="1:38" x14ac:dyDescent="0.25">
      <c r="A57" t="s">
        <v>7895</v>
      </c>
      <c r="B57" t="s">
        <v>6685</v>
      </c>
      <c r="C57">
        <v>2003</v>
      </c>
      <c r="D57" t="s">
        <v>7896</v>
      </c>
      <c r="E57" t="s">
        <v>5816</v>
      </c>
      <c r="F57" t="s">
        <v>5817</v>
      </c>
      <c r="H57" t="s">
        <v>7897</v>
      </c>
      <c r="I57" t="s">
        <v>5818</v>
      </c>
      <c r="J57" t="s">
        <v>5819</v>
      </c>
      <c r="K57" t="s">
        <v>5822</v>
      </c>
      <c r="L57">
        <v>2003</v>
      </c>
      <c r="N57" s="2">
        <v>44927</v>
      </c>
      <c r="P57">
        <v>3</v>
      </c>
      <c r="Q57">
        <v>17</v>
      </c>
      <c r="S57" t="s">
        <v>7898</v>
      </c>
      <c r="AA57" t="s">
        <v>78</v>
      </c>
      <c r="AD57" t="s">
        <v>2513</v>
      </c>
      <c r="AH57" t="s">
        <v>7899</v>
      </c>
      <c r="AJ57" t="s">
        <v>7900</v>
      </c>
    </row>
    <row r="58" spans="1:38" x14ac:dyDescent="0.25">
      <c r="A58" t="s">
        <v>7901</v>
      </c>
      <c r="B58" t="s">
        <v>7902</v>
      </c>
      <c r="C58">
        <v>1989</v>
      </c>
      <c r="D58" t="s">
        <v>7903</v>
      </c>
      <c r="E58" t="s">
        <v>6272</v>
      </c>
      <c r="F58" t="s">
        <v>6271</v>
      </c>
      <c r="G58" t="s">
        <v>7904</v>
      </c>
      <c r="J58" t="s">
        <v>6276</v>
      </c>
      <c r="K58" t="s">
        <v>6274</v>
      </c>
      <c r="L58">
        <v>1989</v>
      </c>
      <c r="M58" s="3">
        <v>45185.2734837963</v>
      </c>
      <c r="N58" t="s">
        <v>7905</v>
      </c>
      <c r="Y58" t="s">
        <v>7906</v>
      </c>
      <c r="Z58" t="s">
        <v>7907</v>
      </c>
      <c r="AA58" t="s">
        <v>6866</v>
      </c>
      <c r="AF58" t="s">
        <v>7149</v>
      </c>
      <c r="AH58" t="s">
        <v>7908</v>
      </c>
      <c r="AJ58" t="s">
        <v>7046</v>
      </c>
      <c r="AK58" t="s">
        <v>7909</v>
      </c>
      <c r="AL58" t="s">
        <v>7910</v>
      </c>
    </row>
    <row r="59" spans="1:38" x14ac:dyDescent="0.25">
      <c r="A59" t="s">
        <v>7911</v>
      </c>
      <c r="B59" t="s">
        <v>6685</v>
      </c>
      <c r="C59">
        <v>2002</v>
      </c>
      <c r="D59" t="s">
        <v>7912</v>
      </c>
      <c r="E59" t="s">
        <v>7913</v>
      </c>
      <c r="F59" t="s">
        <v>3407</v>
      </c>
      <c r="H59" t="s">
        <v>7914</v>
      </c>
      <c r="I59" t="s">
        <v>7915</v>
      </c>
      <c r="J59" t="s">
        <v>7916</v>
      </c>
      <c r="K59" t="s">
        <v>7917</v>
      </c>
      <c r="L59">
        <v>2002</v>
      </c>
      <c r="M59" s="3">
        <v>45178.774699074071</v>
      </c>
      <c r="N59" t="s">
        <v>7918</v>
      </c>
      <c r="P59">
        <v>3</v>
      </c>
      <c r="Q59">
        <v>165</v>
      </c>
      <c r="T59" t="s">
        <v>7919</v>
      </c>
      <c r="AA59" t="s">
        <v>6866</v>
      </c>
      <c r="AF59" t="s">
        <v>7313</v>
      </c>
      <c r="AH59" t="s">
        <v>7920</v>
      </c>
      <c r="AJ59" t="s">
        <v>7046</v>
      </c>
      <c r="AK59" t="s">
        <v>7921</v>
      </c>
    </row>
    <row r="60" spans="1:38" x14ac:dyDescent="0.25">
      <c r="A60" t="s">
        <v>7922</v>
      </c>
      <c r="B60" t="s">
        <v>6685</v>
      </c>
      <c r="C60">
        <v>2013</v>
      </c>
      <c r="D60" t="s">
        <v>7923</v>
      </c>
      <c r="E60" t="s">
        <v>6445</v>
      </c>
      <c r="F60" t="s">
        <v>2647</v>
      </c>
      <c r="H60" t="s">
        <v>7924</v>
      </c>
      <c r="I60" t="s">
        <v>6446</v>
      </c>
      <c r="J60" t="s">
        <v>7925</v>
      </c>
      <c r="K60" t="s">
        <v>7926</v>
      </c>
      <c r="L60">
        <v>2013</v>
      </c>
      <c r="N60" t="s">
        <v>7927</v>
      </c>
      <c r="P60">
        <v>11</v>
      </c>
      <c r="Q60">
        <v>33</v>
      </c>
      <c r="S60" t="s">
        <v>1183</v>
      </c>
      <c r="AA60" t="s">
        <v>78</v>
      </c>
      <c r="AD60" t="s">
        <v>2513</v>
      </c>
      <c r="AJ60" t="s">
        <v>7928</v>
      </c>
    </row>
    <row r="61" spans="1:38" x14ac:dyDescent="0.25">
      <c r="A61" t="s">
        <v>7929</v>
      </c>
      <c r="B61" t="s">
        <v>6685</v>
      </c>
      <c r="C61">
        <v>2015</v>
      </c>
      <c r="D61" t="s">
        <v>7930</v>
      </c>
      <c r="E61" t="s">
        <v>711</v>
      </c>
      <c r="F61" t="s">
        <v>4799</v>
      </c>
      <c r="H61" t="s">
        <v>7931</v>
      </c>
      <c r="I61" t="s">
        <v>726</v>
      </c>
      <c r="J61" t="s">
        <v>4801</v>
      </c>
      <c r="K61" t="s">
        <v>4804</v>
      </c>
      <c r="L61">
        <v>2015</v>
      </c>
      <c r="N61" t="s">
        <v>7932</v>
      </c>
      <c r="P61" t="s">
        <v>4800</v>
      </c>
      <c r="Q61">
        <v>120</v>
      </c>
      <c r="S61" t="s">
        <v>7933</v>
      </c>
      <c r="AA61" t="s">
        <v>78</v>
      </c>
      <c r="AD61" t="s">
        <v>2513</v>
      </c>
      <c r="AH61" t="s">
        <v>6938</v>
      </c>
      <c r="AJ61" t="s">
        <v>7934</v>
      </c>
      <c r="AK61" t="s">
        <v>7935</v>
      </c>
    </row>
    <row r="62" spans="1:38" x14ac:dyDescent="0.25">
      <c r="A62" t="s">
        <v>7936</v>
      </c>
      <c r="B62" t="s">
        <v>6685</v>
      </c>
      <c r="C62">
        <v>2004</v>
      </c>
      <c r="D62" t="s">
        <v>7937</v>
      </c>
      <c r="E62" t="s">
        <v>6344</v>
      </c>
      <c r="F62" t="s">
        <v>6343</v>
      </c>
      <c r="H62" t="s">
        <v>7423</v>
      </c>
      <c r="I62" t="s">
        <v>6348</v>
      </c>
      <c r="J62" t="s">
        <v>7938</v>
      </c>
      <c r="K62" t="s">
        <v>7939</v>
      </c>
      <c r="L62" s="4">
        <v>38322</v>
      </c>
      <c r="M62" s="3">
        <v>45174.780902777777</v>
      </c>
      <c r="N62" t="s">
        <v>7940</v>
      </c>
      <c r="P62">
        <v>1</v>
      </c>
      <c r="Q62">
        <v>92</v>
      </c>
      <c r="S62" t="s">
        <v>6343</v>
      </c>
      <c r="U62" t="s">
        <v>7427</v>
      </c>
      <c r="AF62" t="s">
        <v>6705</v>
      </c>
      <c r="AH62" t="s">
        <v>7941</v>
      </c>
      <c r="AJ62" t="s">
        <v>7046</v>
      </c>
      <c r="AK62" t="s">
        <v>7942</v>
      </c>
    </row>
    <row r="63" spans="1:38" x14ac:dyDescent="0.25">
      <c r="A63" t="s">
        <v>7943</v>
      </c>
      <c r="B63" t="s">
        <v>6685</v>
      </c>
      <c r="C63">
        <v>2008</v>
      </c>
      <c r="D63" t="s">
        <v>7944</v>
      </c>
      <c r="E63" t="s">
        <v>6262</v>
      </c>
      <c r="F63" t="s">
        <v>4055</v>
      </c>
      <c r="H63" t="s">
        <v>6695</v>
      </c>
      <c r="I63" t="s">
        <v>6263</v>
      </c>
      <c r="J63" t="s">
        <v>7945</v>
      </c>
      <c r="K63" t="s">
        <v>7946</v>
      </c>
      <c r="L63">
        <v>2008</v>
      </c>
      <c r="N63" t="s">
        <v>7947</v>
      </c>
      <c r="P63">
        <v>3</v>
      </c>
      <c r="Q63">
        <v>59</v>
      </c>
      <c r="S63" t="s">
        <v>1878</v>
      </c>
      <c r="AA63" t="s">
        <v>78</v>
      </c>
      <c r="AD63" t="s">
        <v>2513</v>
      </c>
      <c r="AH63" t="s">
        <v>6699</v>
      </c>
      <c r="AJ63" t="s">
        <v>7948</v>
      </c>
    </row>
    <row r="64" spans="1:38" x14ac:dyDescent="0.25">
      <c r="A64" t="s">
        <v>7949</v>
      </c>
      <c r="B64" t="s">
        <v>6685</v>
      </c>
      <c r="C64">
        <v>2009</v>
      </c>
      <c r="D64" t="s">
        <v>7950</v>
      </c>
      <c r="E64" t="s">
        <v>1445</v>
      </c>
      <c r="F64" t="s">
        <v>1004</v>
      </c>
      <c r="H64" t="s">
        <v>6825</v>
      </c>
      <c r="I64" t="s">
        <v>1454</v>
      </c>
      <c r="J64" t="s">
        <v>4252</v>
      </c>
      <c r="K64" t="s">
        <v>4255</v>
      </c>
      <c r="L64">
        <v>2009</v>
      </c>
      <c r="N64" t="s">
        <v>7951</v>
      </c>
      <c r="P64" s="2">
        <v>44989</v>
      </c>
      <c r="Q64">
        <v>151</v>
      </c>
      <c r="S64" t="s">
        <v>1004</v>
      </c>
      <c r="AA64" t="s">
        <v>78</v>
      </c>
      <c r="AD64" t="s">
        <v>2513</v>
      </c>
      <c r="AJ64" t="s">
        <v>7952</v>
      </c>
      <c r="AK64" t="s">
        <v>7953</v>
      </c>
    </row>
    <row r="65" spans="1:37" x14ac:dyDescent="0.25">
      <c r="A65" t="s">
        <v>7954</v>
      </c>
      <c r="B65" t="s">
        <v>6685</v>
      </c>
      <c r="C65">
        <v>2011</v>
      </c>
      <c r="D65" t="s">
        <v>7955</v>
      </c>
      <c r="E65" t="s">
        <v>7956</v>
      </c>
      <c r="F65" t="s">
        <v>3140</v>
      </c>
      <c r="H65" t="s">
        <v>7736</v>
      </c>
      <c r="I65" t="s">
        <v>6481</v>
      </c>
      <c r="J65" t="s">
        <v>7957</v>
      </c>
      <c r="K65" t="s">
        <v>7958</v>
      </c>
      <c r="L65">
        <v>2011</v>
      </c>
      <c r="N65" t="s">
        <v>7959</v>
      </c>
      <c r="P65">
        <v>4</v>
      </c>
      <c r="Q65">
        <v>191</v>
      </c>
      <c r="S65" t="s">
        <v>597</v>
      </c>
      <c r="AA65" t="s">
        <v>78</v>
      </c>
      <c r="AD65" t="s">
        <v>2513</v>
      </c>
      <c r="AJ65" t="s">
        <v>7960</v>
      </c>
      <c r="AK65" t="s">
        <v>7961</v>
      </c>
    </row>
    <row r="66" spans="1:37" x14ac:dyDescent="0.25">
      <c r="A66" t="s">
        <v>7962</v>
      </c>
      <c r="B66" t="s">
        <v>6685</v>
      </c>
      <c r="C66">
        <v>2012</v>
      </c>
      <c r="D66" t="s">
        <v>7963</v>
      </c>
      <c r="E66" t="s">
        <v>472</v>
      </c>
      <c r="F66" t="s">
        <v>2698</v>
      </c>
      <c r="H66" t="s">
        <v>6746</v>
      </c>
      <c r="I66" t="s">
        <v>484</v>
      </c>
      <c r="J66" t="s">
        <v>4697</v>
      </c>
      <c r="K66" t="s">
        <v>4700</v>
      </c>
      <c r="L66">
        <v>2012</v>
      </c>
      <c r="N66" s="2">
        <v>44941</v>
      </c>
      <c r="Q66">
        <v>51</v>
      </c>
      <c r="S66" t="s">
        <v>145</v>
      </c>
      <c r="AA66" t="s">
        <v>78</v>
      </c>
      <c r="AD66" t="s">
        <v>2513</v>
      </c>
      <c r="AJ66" t="s">
        <v>7964</v>
      </c>
    </row>
    <row r="67" spans="1:37" x14ac:dyDescent="0.25">
      <c r="A67" t="s">
        <v>7965</v>
      </c>
      <c r="B67" t="s">
        <v>6685</v>
      </c>
      <c r="C67">
        <v>2011</v>
      </c>
      <c r="D67" t="s">
        <v>7966</v>
      </c>
      <c r="E67" t="s">
        <v>1011</v>
      </c>
      <c r="F67" t="s">
        <v>2504</v>
      </c>
      <c r="H67" t="s">
        <v>6761</v>
      </c>
      <c r="I67" t="s">
        <v>1020</v>
      </c>
      <c r="J67" t="s">
        <v>7967</v>
      </c>
      <c r="K67" t="s">
        <v>7968</v>
      </c>
      <c r="L67">
        <v>2011</v>
      </c>
      <c r="N67" t="s">
        <v>7969</v>
      </c>
      <c r="P67">
        <v>1</v>
      </c>
      <c r="Q67">
        <v>338</v>
      </c>
      <c r="S67" t="s">
        <v>381</v>
      </c>
      <c r="AA67" t="s">
        <v>78</v>
      </c>
      <c r="AD67" t="s">
        <v>2513</v>
      </c>
      <c r="AJ67" t="s">
        <v>7970</v>
      </c>
    </row>
    <row r="68" spans="1:37" x14ac:dyDescent="0.25">
      <c r="A68" t="s">
        <v>7971</v>
      </c>
      <c r="B68" t="s">
        <v>6685</v>
      </c>
      <c r="C68">
        <v>2013</v>
      </c>
      <c r="D68" t="s">
        <v>7972</v>
      </c>
      <c r="E68" t="s">
        <v>6328</v>
      </c>
      <c r="F68" t="s">
        <v>2685</v>
      </c>
      <c r="H68" t="s">
        <v>7973</v>
      </c>
      <c r="I68" t="s">
        <v>6332</v>
      </c>
      <c r="J68" t="s">
        <v>7974</v>
      </c>
      <c r="K68" t="s">
        <v>6330</v>
      </c>
      <c r="L68">
        <v>2013</v>
      </c>
      <c r="N68" t="s">
        <v>7975</v>
      </c>
      <c r="P68">
        <v>9</v>
      </c>
      <c r="Q68">
        <v>43</v>
      </c>
      <c r="S68" t="s">
        <v>7466</v>
      </c>
      <c r="AA68" t="s">
        <v>78</v>
      </c>
      <c r="AD68" t="s">
        <v>2513</v>
      </c>
      <c r="AJ68" t="s">
        <v>7976</v>
      </c>
    </row>
    <row r="69" spans="1:37" x14ac:dyDescent="0.25">
      <c r="A69" t="s">
        <v>7977</v>
      </c>
      <c r="B69" t="s">
        <v>6685</v>
      </c>
      <c r="C69">
        <v>2013</v>
      </c>
      <c r="D69" t="s">
        <v>7978</v>
      </c>
      <c r="E69" t="s">
        <v>977</v>
      </c>
      <c r="F69" t="s">
        <v>287</v>
      </c>
      <c r="H69" t="s">
        <v>6799</v>
      </c>
      <c r="I69" t="s">
        <v>989</v>
      </c>
      <c r="J69" t="s">
        <v>4593</v>
      </c>
      <c r="K69" t="s">
        <v>4596</v>
      </c>
      <c r="L69">
        <v>2013</v>
      </c>
      <c r="N69" s="2">
        <v>45128</v>
      </c>
      <c r="P69" s="2">
        <v>44929</v>
      </c>
      <c r="Q69">
        <v>112</v>
      </c>
      <c r="S69" t="s">
        <v>287</v>
      </c>
      <c r="AA69" t="s">
        <v>78</v>
      </c>
      <c r="AD69" t="s">
        <v>2513</v>
      </c>
      <c r="AH69" t="s">
        <v>6933</v>
      </c>
      <c r="AJ69" t="s">
        <v>7979</v>
      </c>
      <c r="AK69" t="s">
        <v>7980</v>
      </c>
    </row>
    <row r="70" spans="1:37" x14ac:dyDescent="0.25">
      <c r="A70" t="s">
        <v>7981</v>
      </c>
      <c r="B70" t="s">
        <v>6685</v>
      </c>
      <c r="C70">
        <v>2014</v>
      </c>
      <c r="D70" t="s">
        <v>7982</v>
      </c>
      <c r="E70" t="s">
        <v>6483</v>
      </c>
      <c r="F70" t="s">
        <v>2504</v>
      </c>
      <c r="H70" t="s">
        <v>6761</v>
      </c>
      <c r="I70" t="s">
        <v>6487</v>
      </c>
      <c r="J70" t="s">
        <v>7983</v>
      </c>
      <c r="K70" t="s">
        <v>7984</v>
      </c>
      <c r="L70">
        <v>2014</v>
      </c>
      <c r="N70" t="s">
        <v>7985</v>
      </c>
      <c r="P70" s="2">
        <v>44928</v>
      </c>
      <c r="Q70">
        <v>376</v>
      </c>
      <c r="S70" t="s">
        <v>381</v>
      </c>
      <c r="AA70" t="s">
        <v>78</v>
      </c>
      <c r="AD70" t="s">
        <v>2513</v>
      </c>
      <c r="AH70" t="s">
        <v>6764</v>
      </c>
      <c r="AJ70" t="s">
        <v>7986</v>
      </c>
    </row>
    <row r="71" spans="1:37" x14ac:dyDescent="0.25">
      <c r="A71" t="s">
        <v>8002</v>
      </c>
      <c r="B71" t="s">
        <v>6685</v>
      </c>
      <c r="C71">
        <v>2015</v>
      </c>
      <c r="D71" t="s">
        <v>8003</v>
      </c>
      <c r="E71" t="s">
        <v>6428</v>
      </c>
      <c r="F71" t="s">
        <v>6427</v>
      </c>
      <c r="H71" t="s">
        <v>8004</v>
      </c>
      <c r="I71" t="s">
        <v>6432</v>
      </c>
      <c r="J71" t="s">
        <v>8005</v>
      </c>
      <c r="K71" t="s">
        <v>8006</v>
      </c>
      <c r="L71">
        <v>2015</v>
      </c>
      <c r="N71" t="s">
        <v>8007</v>
      </c>
      <c r="P71">
        <v>1</v>
      </c>
      <c r="Q71">
        <v>1</v>
      </c>
      <c r="S71" t="s">
        <v>6427</v>
      </c>
      <c r="AA71" t="s">
        <v>78</v>
      </c>
      <c r="AD71" t="s">
        <v>2513</v>
      </c>
      <c r="AH71" t="s">
        <v>8008</v>
      </c>
      <c r="AJ71" t="s">
        <v>8009</v>
      </c>
    </row>
    <row r="72" spans="1:37" x14ac:dyDescent="0.25">
      <c r="A72" t="s">
        <v>8017</v>
      </c>
      <c r="B72" t="s">
        <v>6685</v>
      </c>
      <c r="C72">
        <v>2015</v>
      </c>
      <c r="D72" t="s">
        <v>8018</v>
      </c>
      <c r="E72" t="s">
        <v>250</v>
      </c>
      <c r="F72" t="s">
        <v>3799</v>
      </c>
      <c r="H72" t="s">
        <v>8019</v>
      </c>
      <c r="I72" t="s">
        <v>271</v>
      </c>
      <c r="J72" t="s">
        <v>3800</v>
      </c>
      <c r="K72" t="s">
        <v>3803</v>
      </c>
      <c r="L72">
        <v>2015</v>
      </c>
      <c r="N72" s="2">
        <v>44998</v>
      </c>
      <c r="P72">
        <v>1</v>
      </c>
      <c r="Q72">
        <v>58</v>
      </c>
      <c r="S72" t="s">
        <v>270</v>
      </c>
      <c r="AA72" t="s">
        <v>78</v>
      </c>
      <c r="AD72" t="s">
        <v>2513</v>
      </c>
      <c r="AH72" t="s">
        <v>8020</v>
      </c>
      <c r="AJ72" t="s">
        <v>8021</v>
      </c>
      <c r="AK72" t="s">
        <v>6293</v>
      </c>
    </row>
    <row r="73" spans="1:37" x14ac:dyDescent="0.25">
      <c r="A73" t="s">
        <v>8022</v>
      </c>
      <c r="B73" t="s">
        <v>6685</v>
      </c>
      <c r="C73">
        <v>2015</v>
      </c>
      <c r="D73" t="s">
        <v>8023</v>
      </c>
      <c r="E73" t="s">
        <v>6294</v>
      </c>
      <c r="F73" t="s">
        <v>1004</v>
      </c>
      <c r="H73" t="s">
        <v>6825</v>
      </c>
      <c r="I73" t="s">
        <v>6298</v>
      </c>
      <c r="J73" t="s">
        <v>8024</v>
      </c>
      <c r="K73" t="s">
        <v>8025</v>
      </c>
      <c r="L73">
        <v>2015</v>
      </c>
      <c r="N73" s="2">
        <v>45250</v>
      </c>
      <c r="Q73" t="s">
        <v>4020</v>
      </c>
      <c r="S73" t="s">
        <v>1004</v>
      </c>
      <c r="AA73" t="s">
        <v>78</v>
      </c>
      <c r="AD73" t="s">
        <v>2513</v>
      </c>
      <c r="AH73" t="s">
        <v>6691</v>
      </c>
      <c r="AJ73" t="s">
        <v>8026</v>
      </c>
    </row>
    <row r="74" spans="1:37" x14ac:dyDescent="0.25">
      <c r="A74" t="s">
        <v>8027</v>
      </c>
      <c r="B74" t="s">
        <v>6685</v>
      </c>
      <c r="C74">
        <v>2015</v>
      </c>
      <c r="D74" t="s">
        <v>8028</v>
      </c>
      <c r="E74" t="s">
        <v>276</v>
      </c>
      <c r="F74" t="s">
        <v>287</v>
      </c>
      <c r="H74" t="s">
        <v>6799</v>
      </c>
      <c r="I74" t="s">
        <v>289</v>
      </c>
      <c r="J74" t="s">
        <v>2845</v>
      </c>
      <c r="K74" t="s">
        <v>2848</v>
      </c>
      <c r="L74">
        <v>2015</v>
      </c>
      <c r="N74" t="s">
        <v>8029</v>
      </c>
      <c r="P74" s="2">
        <v>44928</v>
      </c>
      <c r="Q74">
        <v>126</v>
      </c>
      <c r="S74" t="s">
        <v>287</v>
      </c>
      <c r="AA74" t="s">
        <v>78</v>
      </c>
      <c r="AD74" t="s">
        <v>2513</v>
      </c>
      <c r="AH74" t="s">
        <v>6764</v>
      </c>
      <c r="AJ74" t="s">
        <v>8030</v>
      </c>
    </row>
    <row r="75" spans="1:37" x14ac:dyDescent="0.25">
      <c r="A75" t="s">
        <v>8060</v>
      </c>
      <c r="B75" t="s">
        <v>6685</v>
      </c>
      <c r="C75">
        <v>2016</v>
      </c>
      <c r="D75" t="s">
        <v>8061</v>
      </c>
      <c r="E75" t="s">
        <v>8062</v>
      </c>
      <c r="F75" t="s">
        <v>2744</v>
      </c>
      <c r="H75" t="s">
        <v>8057</v>
      </c>
      <c r="I75" t="s">
        <v>866</v>
      </c>
      <c r="J75" t="s">
        <v>8063</v>
      </c>
      <c r="K75" t="s">
        <v>8064</v>
      </c>
      <c r="L75">
        <v>2016</v>
      </c>
      <c r="P75">
        <v>7</v>
      </c>
      <c r="Q75">
        <v>11</v>
      </c>
      <c r="S75" t="s">
        <v>2744</v>
      </c>
      <c r="AA75" t="s">
        <v>78</v>
      </c>
      <c r="AD75" t="s">
        <v>2513</v>
      </c>
      <c r="AH75" t="s">
        <v>8058</v>
      </c>
      <c r="AJ75" t="s">
        <v>8065</v>
      </c>
    </row>
    <row r="76" spans="1:37" x14ac:dyDescent="0.25">
      <c r="A76" t="s">
        <v>8069</v>
      </c>
      <c r="B76" t="s">
        <v>6685</v>
      </c>
      <c r="C76">
        <v>2016</v>
      </c>
      <c r="D76" t="s">
        <v>8070</v>
      </c>
      <c r="E76" t="s">
        <v>6285</v>
      </c>
      <c r="F76" t="s">
        <v>287</v>
      </c>
      <c r="H76" t="s">
        <v>6799</v>
      </c>
      <c r="I76" t="s">
        <v>6289</v>
      </c>
      <c r="J76" t="s">
        <v>8071</v>
      </c>
      <c r="K76" t="s">
        <v>8072</v>
      </c>
      <c r="L76">
        <v>2016</v>
      </c>
      <c r="N76" t="s">
        <v>8073</v>
      </c>
      <c r="P76" s="2">
        <v>44928</v>
      </c>
      <c r="Q76">
        <v>128</v>
      </c>
      <c r="S76" t="s">
        <v>287</v>
      </c>
      <c r="AA76" t="s">
        <v>78</v>
      </c>
      <c r="AD76" t="s">
        <v>2513</v>
      </c>
      <c r="AH76" t="s">
        <v>6764</v>
      </c>
      <c r="AJ76" t="s">
        <v>8074</v>
      </c>
    </row>
    <row r="77" spans="1:37" x14ac:dyDescent="0.25">
      <c r="A77" t="s">
        <v>8088</v>
      </c>
      <c r="B77" t="s">
        <v>6685</v>
      </c>
      <c r="C77">
        <v>2017</v>
      </c>
      <c r="D77" t="s">
        <v>8089</v>
      </c>
      <c r="E77" t="s">
        <v>6585</v>
      </c>
      <c r="F77" t="s">
        <v>1004</v>
      </c>
      <c r="H77" t="s">
        <v>6825</v>
      </c>
      <c r="I77" t="s">
        <v>6586</v>
      </c>
      <c r="J77" t="s">
        <v>8090</v>
      </c>
      <c r="K77" t="s">
        <v>8091</v>
      </c>
      <c r="L77">
        <v>2017</v>
      </c>
      <c r="N77" t="s">
        <v>8092</v>
      </c>
      <c r="Q77">
        <v>294</v>
      </c>
      <c r="S77" t="s">
        <v>1004</v>
      </c>
      <c r="AA77" t="s">
        <v>78</v>
      </c>
      <c r="AD77" t="s">
        <v>2513</v>
      </c>
      <c r="AH77" t="s">
        <v>6691</v>
      </c>
      <c r="AJ77" t="s">
        <v>8093</v>
      </c>
      <c r="AK77" t="s">
        <v>8094</v>
      </c>
    </row>
    <row r="78" spans="1:37" x14ac:dyDescent="0.25">
      <c r="A78" t="s">
        <v>8103</v>
      </c>
      <c r="B78" t="s">
        <v>6685</v>
      </c>
      <c r="C78">
        <v>2017</v>
      </c>
      <c r="D78" t="s">
        <v>8104</v>
      </c>
      <c r="E78" t="s">
        <v>8105</v>
      </c>
      <c r="F78" t="s">
        <v>2710</v>
      </c>
      <c r="H78" t="s">
        <v>8106</v>
      </c>
      <c r="I78" t="s">
        <v>6284</v>
      </c>
      <c r="J78" t="s">
        <v>8107</v>
      </c>
      <c r="K78" t="s">
        <v>8108</v>
      </c>
      <c r="L78">
        <v>2017</v>
      </c>
      <c r="Q78">
        <v>8</v>
      </c>
      <c r="S78" t="s">
        <v>444</v>
      </c>
      <c r="AA78" t="s">
        <v>78</v>
      </c>
      <c r="AD78" t="s">
        <v>2513</v>
      </c>
      <c r="AH78" t="s">
        <v>8109</v>
      </c>
      <c r="AJ78" t="s">
        <v>8110</v>
      </c>
    </row>
    <row r="79" spans="1:37" x14ac:dyDescent="0.25">
      <c r="A79" t="s">
        <v>8115</v>
      </c>
      <c r="B79" t="s">
        <v>6685</v>
      </c>
      <c r="C79">
        <v>2017</v>
      </c>
      <c r="D79" t="s">
        <v>8116</v>
      </c>
      <c r="E79" t="s">
        <v>6490</v>
      </c>
      <c r="F79" t="s">
        <v>2755</v>
      </c>
      <c r="H79" t="s">
        <v>6726</v>
      </c>
      <c r="I79" t="s">
        <v>6491</v>
      </c>
      <c r="J79" t="s">
        <v>8117</v>
      </c>
      <c r="K79" t="s">
        <v>8118</v>
      </c>
      <c r="L79">
        <v>2017</v>
      </c>
      <c r="N79" s="2">
        <v>45251</v>
      </c>
      <c r="Q79" t="s">
        <v>8119</v>
      </c>
      <c r="S79" t="s">
        <v>356</v>
      </c>
      <c r="AA79" t="s">
        <v>78</v>
      </c>
      <c r="AD79" t="s">
        <v>2513</v>
      </c>
      <c r="AH79" t="s">
        <v>6691</v>
      </c>
      <c r="AJ79" t="s">
        <v>8120</v>
      </c>
      <c r="AK79" t="s">
        <v>8121</v>
      </c>
    </row>
    <row r="80" spans="1:37" x14ac:dyDescent="0.25">
      <c r="A80" t="s">
        <v>8122</v>
      </c>
      <c r="B80" t="s">
        <v>6685</v>
      </c>
      <c r="C80">
        <v>2017</v>
      </c>
      <c r="D80" t="s">
        <v>8123</v>
      </c>
      <c r="E80" t="s">
        <v>559</v>
      </c>
      <c r="F80" t="s">
        <v>2698</v>
      </c>
      <c r="H80" t="s">
        <v>6746</v>
      </c>
      <c r="I80" t="s">
        <v>573</v>
      </c>
      <c r="J80" t="s">
        <v>2926</v>
      </c>
      <c r="K80" t="s">
        <v>2929</v>
      </c>
      <c r="L80">
        <v>2017</v>
      </c>
      <c r="N80" t="s">
        <v>8124</v>
      </c>
      <c r="Q80">
        <v>115</v>
      </c>
      <c r="S80" t="s">
        <v>145</v>
      </c>
      <c r="AA80" t="s">
        <v>78</v>
      </c>
      <c r="AD80" t="s">
        <v>2513</v>
      </c>
      <c r="AH80" t="s">
        <v>6722</v>
      </c>
      <c r="AJ80" t="s">
        <v>8125</v>
      </c>
    </row>
    <row r="81" spans="1:37" x14ac:dyDescent="0.25">
      <c r="A81" t="s">
        <v>8141</v>
      </c>
      <c r="B81" t="s">
        <v>6685</v>
      </c>
      <c r="C81">
        <v>2018</v>
      </c>
      <c r="D81" t="s">
        <v>8142</v>
      </c>
      <c r="E81" t="s">
        <v>6337</v>
      </c>
      <c r="F81" t="s">
        <v>336</v>
      </c>
      <c r="H81" t="s">
        <v>8143</v>
      </c>
      <c r="I81" t="s">
        <v>6341</v>
      </c>
      <c r="J81" t="s">
        <v>8144</v>
      </c>
      <c r="K81" t="s">
        <v>8145</v>
      </c>
      <c r="L81">
        <v>2018</v>
      </c>
      <c r="N81" t="s">
        <v>8146</v>
      </c>
      <c r="P81">
        <v>1</v>
      </c>
      <c r="Q81">
        <v>99</v>
      </c>
      <c r="S81" t="s">
        <v>336</v>
      </c>
      <c r="AA81" t="s">
        <v>78</v>
      </c>
      <c r="AD81" t="s">
        <v>2513</v>
      </c>
      <c r="AH81" t="s">
        <v>8147</v>
      </c>
      <c r="AJ81" t="s">
        <v>8148</v>
      </c>
    </row>
    <row r="82" spans="1:37" x14ac:dyDescent="0.25">
      <c r="A82" t="s">
        <v>8149</v>
      </c>
      <c r="B82" t="s">
        <v>6685</v>
      </c>
      <c r="C82">
        <v>2018</v>
      </c>
      <c r="D82" t="s">
        <v>8150</v>
      </c>
      <c r="E82" t="s">
        <v>6581</v>
      </c>
      <c r="F82" t="s">
        <v>3668</v>
      </c>
      <c r="H82" t="s">
        <v>6804</v>
      </c>
      <c r="I82" t="s">
        <v>6582</v>
      </c>
      <c r="J82" t="s">
        <v>8151</v>
      </c>
      <c r="K82" t="s">
        <v>8152</v>
      </c>
      <c r="L82">
        <v>2018</v>
      </c>
      <c r="N82" t="s">
        <v>8153</v>
      </c>
      <c r="Q82">
        <v>124</v>
      </c>
      <c r="S82" t="s">
        <v>847</v>
      </c>
      <c r="AA82" t="s">
        <v>78</v>
      </c>
      <c r="AD82" t="s">
        <v>2513</v>
      </c>
      <c r="AH82" t="s">
        <v>6691</v>
      </c>
      <c r="AJ82" t="s">
        <v>8154</v>
      </c>
      <c r="AK82" t="s">
        <v>7291</v>
      </c>
    </row>
    <row r="83" spans="1:37" x14ac:dyDescent="0.25">
      <c r="A83" t="s">
        <v>8167</v>
      </c>
      <c r="B83" t="s">
        <v>6685</v>
      </c>
      <c r="C83">
        <v>2018</v>
      </c>
      <c r="D83" t="s">
        <v>8168</v>
      </c>
      <c r="E83" t="s">
        <v>2810</v>
      </c>
      <c r="F83" t="s">
        <v>2710</v>
      </c>
      <c r="H83" t="s">
        <v>8106</v>
      </c>
      <c r="I83" t="s">
        <v>446</v>
      </c>
      <c r="J83" t="s">
        <v>2811</v>
      </c>
      <c r="K83" t="s">
        <v>2814</v>
      </c>
      <c r="L83">
        <v>2018</v>
      </c>
      <c r="Q83">
        <v>9</v>
      </c>
      <c r="S83" t="s">
        <v>444</v>
      </c>
      <c r="AA83" t="s">
        <v>78</v>
      </c>
      <c r="AD83" t="s">
        <v>2513</v>
      </c>
      <c r="AH83" t="s">
        <v>8109</v>
      </c>
      <c r="AJ83" t="s">
        <v>8169</v>
      </c>
    </row>
    <row r="84" spans="1:37" x14ac:dyDescent="0.25">
      <c r="A84" t="s">
        <v>8190</v>
      </c>
      <c r="B84" t="s">
        <v>6685</v>
      </c>
      <c r="C84">
        <v>2018</v>
      </c>
      <c r="D84" t="s">
        <v>747</v>
      </c>
      <c r="E84" t="s">
        <v>749</v>
      </c>
      <c r="F84" t="s">
        <v>129</v>
      </c>
      <c r="H84" t="s">
        <v>142</v>
      </c>
      <c r="I84" t="s">
        <v>757</v>
      </c>
      <c r="K84" t="s">
        <v>752</v>
      </c>
      <c r="L84" t="s">
        <v>8191</v>
      </c>
      <c r="N84" t="s">
        <v>8192</v>
      </c>
      <c r="Q84">
        <v>117</v>
      </c>
      <c r="AA84" t="s">
        <v>78</v>
      </c>
      <c r="AE84" t="s">
        <v>761</v>
      </c>
      <c r="AJ84" t="s">
        <v>8193</v>
      </c>
    </row>
    <row r="85" spans="1:37" x14ac:dyDescent="0.25">
      <c r="A85" t="s">
        <v>8202</v>
      </c>
      <c r="B85" t="s">
        <v>6685</v>
      </c>
      <c r="C85">
        <v>2019</v>
      </c>
      <c r="D85" t="s">
        <v>8203</v>
      </c>
      <c r="E85" t="s">
        <v>6462</v>
      </c>
      <c r="F85" t="s">
        <v>6461</v>
      </c>
      <c r="H85" t="s">
        <v>8204</v>
      </c>
      <c r="I85" t="s">
        <v>6466</v>
      </c>
      <c r="J85" t="s">
        <v>8205</v>
      </c>
      <c r="K85" t="s">
        <v>8206</v>
      </c>
      <c r="L85">
        <v>2019</v>
      </c>
      <c r="P85">
        <v>6</v>
      </c>
      <c r="Q85">
        <v>95</v>
      </c>
      <c r="S85" t="s">
        <v>8207</v>
      </c>
      <c r="AA85" t="s">
        <v>78</v>
      </c>
      <c r="AD85" t="s">
        <v>2513</v>
      </c>
      <c r="AH85" t="s">
        <v>8208</v>
      </c>
      <c r="AJ85" t="s">
        <v>8209</v>
      </c>
    </row>
    <row r="86" spans="1:37" x14ac:dyDescent="0.25">
      <c r="A86" t="s">
        <v>8210</v>
      </c>
      <c r="B86" t="s">
        <v>6685</v>
      </c>
      <c r="C86">
        <v>2019</v>
      </c>
      <c r="D86" t="s">
        <v>8211</v>
      </c>
      <c r="E86" t="s">
        <v>8212</v>
      </c>
      <c r="F86" t="s">
        <v>2698</v>
      </c>
      <c r="H86" t="s">
        <v>6746</v>
      </c>
      <c r="I86" t="s">
        <v>191</v>
      </c>
      <c r="J86" t="s">
        <v>2699</v>
      </c>
      <c r="K86" t="s">
        <v>8213</v>
      </c>
      <c r="L86">
        <v>2019</v>
      </c>
      <c r="N86" t="s">
        <v>8214</v>
      </c>
      <c r="Q86">
        <v>129</v>
      </c>
      <c r="S86" t="s">
        <v>145</v>
      </c>
      <c r="AA86" t="s">
        <v>78</v>
      </c>
      <c r="AD86" t="s">
        <v>2513</v>
      </c>
      <c r="AH86" t="s">
        <v>6722</v>
      </c>
      <c r="AJ86" t="s">
        <v>8215</v>
      </c>
    </row>
    <row r="87" spans="1:37" x14ac:dyDescent="0.25">
      <c r="A87" t="s">
        <v>8220</v>
      </c>
      <c r="B87" t="s">
        <v>6685</v>
      </c>
      <c r="C87">
        <v>2019</v>
      </c>
      <c r="D87" t="s">
        <v>8221</v>
      </c>
      <c r="E87" t="s">
        <v>1091</v>
      </c>
      <c r="F87" t="s">
        <v>1004</v>
      </c>
      <c r="H87" t="s">
        <v>6825</v>
      </c>
      <c r="I87" t="s">
        <v>1104</v>
      </c>
      <c r="J87" t="s">
        <v>8222</v>
      </c>
      <c r="K87" t="s">
        <v>8223</v>
      </c>
      <c r="L87">
        <v>2019</v>
      </c>
      <c r="N87" t="s">
        <v>8224</v>
      </c>
      <c r="Q87">
        <v>353</v>
      </c>
      <c r="S87" t="s">
        <v>1004</v>
      </c>
      <c r="AA87" t="s">
        <v>78</v>
      </c>
      <c r="AD87" t="s">
        <v>2513</v>
      </c>
      <c r="AH87" t="s">
        <v>6691</v>
      </c>
      <c r="AJ87" t="s">
        <v>8225</v>
      </c>
    </row>
    <row r="88" spans="1:37" x14ac:dyDescent="0.25">
      <c r="A88" t="s">
        <v>8256</v>
      </c>
      <c r="B88" t="s">
        <v>6685</v>
      </c>
      <c r="C88">
        <v>2020</v>
      </c>
      <c r="D88" t="s">
        <v>8257</v>
      </c>
      <c r="E88" t="s">
        <v>2622</v>
      </c>
      <c r="F88" t="s">
        <v>2623</v>
      </c>
      <c r="H88" t="s">
        <v>8258</v>
      </c>
      <c r="I88" t="s">
        <v>2624</v>
      </c>
      <c r="J88" t="s">
        <v>2625</v>
      </c>
      <c r="K88" t="s">
        <v>2628</v>
      </c>
      <c r="L88">
        <v>2020</v>
      </c>
      <c r="Q88">
        <v>2020</v>
      </c>
      <c r="S88" t="s">
        <v>8259</v>
      </c>
      <c r="AA88" t="s">
        <v>78</v>
      </c>
      <c r="AD88" t="s">
        <v>2513</v>
      </c>
      <c r="AH88" t="s">
        <v>8260</v>
      </c>
      <c r="AJ88" t="s">
        <v>7046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Web of Science</vt:lpstr>
      <vt:lpstr>SCOPUS</vt:lpstr>
      <vt:lpstr>already in database</vt:lpstr>
      <vt:lpstr>removing dublicates</vt:lpstr>
      <vt:lpstr>Full-text screening NMR</vt:lpstr>
      <vt:lpstr>Full-text data_extraction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2024-06-25T04:29:37Z</dcterms:modified>
</cp:coreProperties>
</file>