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D:\Professional Career\GlobalData assignment\"/>
    </mc:Choice>
  </mc:AlternateContent>
  <xr:revisionPtr revIDLastSave="0" documentId="13_ncr:1_{42D5F518-8D7B-4339-BA30-B53C80E9BBE1}" xr6:coauthVersionLast="47" xr6:coauthVersionMax="47" xr10:uidLastSave="{00000000-0000-0000-0000-000000000000}"/>
  <bookViews>
    <workbookView xWindow="-108" yWindow="-108" windowWidth="23256" windowHeight="12576" tabRatio="903" activeTab="5" xr2:uid="{0FDFCB55-7C34-4FC0-B347-F7AE5B3CA242}"/>
  </bookViews>
  <sheets>
    <sheet name="Objective" sheetId="5" r:id="rId1"/>
    <sheet name="Data collection and assumptions" sheetId="6" r:id="rId2"/>
    <sheet name="Key players revenue estimation" sheetId="7" r:id="rId3"/>
    <sheet name="Market sizing and segmentation" sheetId="2" r:id="rId4"/>
    <sheet name="Market Share analysis" sheetId="12" r:id="rId5"/>
    <sheet name="Forecasting Methodology" sheetId="13" r:id="rId6"/>
  </sheets>
  <calcPr calcId="191029" iterate="1" iterateDelta="9.999999999999445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2" l="1"/>
  <c r="H10" i="2" l="1"/>
  <c r="G10" i="2"/>
  <c r="F10" i="2"/>
  <c r="Z15" i="2"/>
  <c r="Y15" i="2"/>
  <c r="X15" i="2"/>
  <c r="W15" i="2"/>
  <c r="D135" i="7"/>
  <c r="P11" i="2" s="1"/>
  <c r="Q11" i="2"/>
  <c r="O11" i="2"/>
  <c r="E135" i="7"/>
  <c r="I63" i="7"/>
  <c r="N63" i="7" s="1"/>
  <c r="J63" i="7"/>
  <c r="O63" i="7" s="1"/>
  <c r="K63" i="7"/>
  <c r="P63" i="7" s="1"/>
  <c r="K59" i="7"/>
  <c r="H18" i="7"/>
  <c r="H19" i="7" s="1"/>
  <c r="H20" i="7" s="1"/>
  <c r="O6" i="7" s="1"/>
  <c r="Q9" i="2" s="1"/>
  <c r="N88" i="7"/>
  <c r="M88" i="7" s="1"/>
  <c r="Q13" i="2" s="1"/>
  <c r="D18" i="2" s="1"/>
  <c r="H88" i="7"/>
  <c r="K89" i="7" s="1"/>
  <c r="G88" i="7"/>
  <c r="H19" i="2"/>
  <c r="H18" i="2"/>
  <c r="I18" i="2" s="1"/>
  <c r="H17" i="2"/>
  <c r="H16" i="2"/>
  <c r="H15" i="2"/>
  <c r="H13" i="2"/>
  <c r="H14" i="2"/>
  <c r="G19" i="2"/>
  <c r="G18" i="2"/>
  <c r="G17" i="2"/>
  <c r="G16" i="2"/>
  <c r="G13" i="2"/>
  <c r="G14" i="2"/>
  <c r="F19" i="2"/>
  <c r="F18" i="2"/>
  <c r="F17" i="2"/>
  <c r="F16" i="2"/>
  <c r="F15" i="2"/>
  <c r="F13" i="2"/>
  <c r="F14" i="2"/>
  <c r="E19" i="2"/>
  <c r="E18" i="2"/>
  <c r="E17" i="2"/>
  <c r="E16" i="2"/>
  <c r="E15" i="2"/>
  <c r="E13" i="2"/>
  <c r="E14" i="2"/>
  <c r="D19" i="2"/>
  <c r="C19" i="2"/>
  <c r="B19" i="2"/>
  <c r="L6" i="7"/>
  <c r="M6" i="7" s="1"/>
  <c r="I19" i="2" l="1"/>
  <c r="H20" i="2"/>
  <c r="G20" i="2"/>
  <c r="F20" i="2"/>
  <c r="E20" i="2"/>
  <c r="N6" i="7"/>
  <c r="D14" i="2" s="1"/>
  <c r="I14" i="2" s="1"/>
  <c r="O113" i="7"/>
  <c r="O112" i="7"/>
  <c r="O117" i="7" s="1"/>
  <c r="E50" i="7"/>
  <c r="E51" i="7" s="1"/>
  <c r="D8" i="7"/>
  <c r="H8" i="7" s="1"/>
  <c r="C8" i="7"/>
  <c r="G8" i="7" s="1"/>
  <c r="O13" i="2"/>
  <c r="B18" i="2" s="1"/>
  <c r="D50" i="7"/>
  <c r="D51" i="7" s="1"/>
  <c r="P8" i="2" s="1"/>
  <c r="C50" i="7"/>
  <c r="C51" i="7" s="1"/>
  <c r="O8" i="2" s="1"/>
  <c r="G18" i="7"/>
  <c r="D15" i="7"/>
  <c r="C15" i="7"/>
  <c r="D120" i="7"/>
  <c r="F119" i="7" s="1"/>
  <c r="C120" i="7"/>
  <c r="E118" i="7" s="1"/>
  <c r="L113" i="7"/>
  <c r="K113" i="7"/>
  <c r="L112" i="7"/>
  <c r="L125" i="7" s="1"/>
  <c r="K112" i="7"/>
  <c r="K125" i="7" s="1"/>
  <c r="H113" i="7"/>
  <c r="H112" i="7"/>
  <c r="H125" i="7" s="1"/>
  <c r="G113" i="7"/>
  <c r="G112" i="7"/>
  <c r="G125" i="7" s="1"/>
  <c r="D113" i="7"/>
  <c r="D112" i="7"/>
  <c r="D125" i="7" s="1"/>
  <c r="C113" i="7"/>
  <c r="C112" i="7"/>
  <c r="C125" i="7" s="1"/>
  <c r="Q10" i="2"/>
  <c r="D15" i="2" s="1"/>
  <c r="I15" i="2" s="1"/>
  <c r="P10" i="2"/>
  <c r="C15" i="2" s="1"/>
  <c r="O10" i="2"/>
  <c r="B15" i="2" s="1"/>
  <c r="P78" i="7"/>
  <c r="O78" i="7"/>
  <c r="N78" i="7"/>
  <c r="M78" i="7"/>
  <c r="L78" i="7"/>
  <c r="K78" i="7"/>
  <c r="J78" i="7"/>
  <c r="I78" i="7"/>
  <c r="H78" i="7"/>
  <c r="G78" i="7"/>
  <c r="C79" i="7"/>
  <c r="D79" i="7"/>
  <c r="H7" i="7"/>
  <c r="H42" i="7"/>
  <c r="I34" i="7"/>
  <c r="E39" i="7" s="1"/>
  <c r="E40" i="7" s="1"/>
  <c r="B13" i="2" l="1"/>
  <c r="C13" i="2"/>
  <c r="P13" i="2"/>
  <c r="C18" i="2" s="1"/>
  <c r="H89" i="7"/>
  <c r="Q8" i="2"/>
  <c r="E34" i="7"/>
  <c r="J34" i="7" s="1"/>
  <c r="D16" i="7"/>
  <c r="C16" i="7"/>
  <c r="C129" i="7"/>
  <c r="G129" i="7" s="1"/>
  <c r="B16" i="2" s="1"/>
  <c r="D129" i="7"/>
  <c r="H129" i="7" s="1"/>
  <c r="O121" i="7" s="1"/>
  <c r="D16" i="2" s="1"/>
  <c r="I16" i="2" s="1"/>
  <c r="F117" i="7"/>
  <c r="H117" i="7" s="1"/>
  <c r="O118" i="7" s="1"/>
  <c r="E119" i="7"/>
  <c r="E117" i="7"/>
  <c r="G117" i="7" s="1"/>
  <c r="F118" i="7"/>
  <c r="D43" i="7"/>
  <c r="C34" i="7" s="1"/>
  <c r="H34" i="7" s="1"/>
  <c r="E42" i="7"/>
  <c r="G19" i="7" l="1"/>
  <c r="G20" i="7" s="1"/>
  <c r="D18" i="7" s="1"/>
  <c r="D13" i="2"/>
  <c r="C16" i="2"/>
  <c r="C18" i="7"/>
  <c r="C19" i="7" s="1"/>
  <c r="O9" i="2" s="1"/>
  <c r="E120" i="7"/>
  <c r="F120" i="7"/>
  <c r="B14" i="2" l="1"/>
  <c r="I13" i="2"/>
  <c r="D19" i="7"/>
  <c r="P9" i="2" s="1"/>
  <c r="L126" i="7"/>
  <c r="D126" i="7"/>
  <c r="H126" i="7"/>
  <c r="G126" i="7"/>
  <c r="C126" i="7"/>
  <c r="K126" i="7"/>
  <c r="C14" i="2" l="1"/>
  <c r="D130" i="7"/>
  <c r="H130" i="7" s="1"/>
  <c r="O122" i="7" s="1"/>
  <c r="Q12" i="2" s="1"/>
  <c r="Q15" i="2" s="1"/>
  <c r="C130" i="7"/>
  <c r="G130" i="7" s="1"/>
  <c r="O12" i="2" s="1"/>
  <c r="B17" i="2" l="1"/>
  <c r="B20" i="2" s="1"/>
  <c r="O15" i="2"/>
  <c r="D17" i="2"/>
  <c r="V12" i="2"/>
  <c r="P12" i="2"/>
  <c r="P15" i="2" s="1"/>
  <c r="I17" i="2" l="1"/>
  <c r="D20" i="2"/>
  <c r="V9" i="2"/>
  <c r="V8" i="2"/>
  <c r="V13" i="2"/>
  <c r="V10" i="2"/>
  <c r="V11" i="2"/>
  <c r="V14" i="2"/>
  <c r="U9" i="2"/>
  <c r="C17" i="2"/>
  <c r="C20" i="2" s="1"/>
  <c r="T12" i="2"/>
  <c r="T10" i="2"/>
  <c r="T14" i="2"/>
  <c r="T8" i="2"/>
  <c r="T11" i="2"/>
  <c r="T13" i="2"/>
  <c r="T9" i="2"/>
  <c r="V15" i="2" l="1"/>
  <c r="T15" i="2"/>
  <c r="I9" i="2"/>
  <c r="E10" i="2"/>
  <c r="U11" i="2"/>
  <c r="U13" i="2"/>
  <c r="U8" i="2"/>
  <c r="U10" i="2"/>
  <c r="U12" i="2"/>
  <c r="U14" i="2"/>
  <c r="C10" i="2"/>
  <c r="U15" i="2" l="1"/>
  <c r="D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Arjun Gupta</author>
  </authors>
  <commentList>
    <comment ref="D34" authorId="0" shapeId="0" xr:uid="{46CE78A1-2D45-4762-B27F-EA1E29621281}">
      <text>
        <r>
          <rPr>
            <b/>
            <sz val="9"/>
            <color indexed="81"/>
            <rFont val="Tahoma"/>
            <family val="2"/>
          </rPr>
          <t>Arjun Gupta:</t>
        </r>
        <r>
          <rPr>
            <sz val="9"/>
            <color indexed="81"/>
            <rFont val="Tahoma"/>
            <family val="2"/>
          </rPr>
          <t xml:space="preserve">
https://growthdevil.com/amazon-prime-statistics#:~:text=Amazon%20Prime%20generated%20around%20%2440.2,billion%20in%20revenue%20in%202022.  </t>
        </r>
      </text>
    </comment>
    <comment ref="E43" authorId="0" shapeId="0" xr:uid="{F0F94888-703F-4EFE-A2DF-6B7908F93592}">
      <text>
        <r>
          <rPr>
            <b/>
            <sz val="9"/>
            <color indexed="81"/>
            <rFont val="Tahoma"/>
            <family val="2"/>
          </rPr>
          <t>Arjun Gupta:</t>
        </r>
        <r>
          <rPr>
            <sz val="9"/>
            <color indexed="81"/>
            <rFont val="Tahoma"/>
            <family val="2"/>
          </rPr>
          <t xml:space="preserve">
This is my assumption that there might be youth who takes membership benefits of 50%. So, to take that into account, I have considered $9.98 as the monthly subscription 
cost for prime video
</t>
        </r>
      </text>
    </comment>
    <comment ref="D47" authorId="0" shapeId="0" xr:uid="{B844D8E0-7246-406E-9810-132E654CBC93}">
      <text>
        <r>
          <rPr>
            <b/>
            <sz val="9"/>
            <color indexed="81"/>
            <rFont val="Tahoma"/>
            <family val="2"/>
          </rPr>
          <t>Arjun Gupta:</t>
        </r>
        <r>
          <rPr>
            <sz val="9"/>
            <color indexed="81"/>
            <rFont val="Tahoma"/>
            <family val="2"/>
          </rPr>
          <t xml:space="preserve">
https://growthdevil.com/amazon-prime-statistics#:~:text=Amazon%20Prime%20generated%20around%20%2440.2,billion%20in%20revenue%20in%202022.  </t>
        </r>
      </text>
    </comment>
    <comment ref="B78" authorId="0" shapeId="0" xr:uid="{521B1160-7ECE-4089-97CA-901F45D96B3A}">
      <text>
        <r>
          <rPr>
            <b/>
            <sz val="9"/>
            <color indexed="81"/>
            <rFont val="Tahoma"/>
            <family val="2"/>
          </rPr>
          <t>Arjun Gupta:</t>
        </r>
        <r>
          <rPr>
            <sz val="9"/>
            <color indexed="81"/>
            <rFont val="Tahoma"/>
            <family val="2"/>
          </rPr>
          <t xml:space="preserve">
As per the annual report this is for subscription video on demand 
services.
</t>
        </r>
      </text>
    </comment>
  </commentList>
</comments>
</file>

<file path=xl/sharedStrings.xml><?xml version="1.0" encoding="utf-8"?>
<sst xmlns="http://schemas.openxmlformats.org/spreadsheetml/2006/main" count="409" uniqueCount="244">
  <si>
    <t>Objective</t>
  </si>
  <si>
    <t>Source</t>
  </si>
  <si>
    <t>Forecast Period</t>
  </si>
  <si>
    <t>Note</t>
  </si>
  <si>
    <t xml:space="preserve"> </t>
  </si>
  <si>
    <t>Note on Historical and Forecast period</t>
  </si>
  <si>
    <t>Year ended december 31st</t>
  </si>
  <si>
    <t>Netflix</t>
  </si>
  <si>
    <t>Players</t>
  </si>
  <si>
    <t>Netflix, Inc.</t>
  </si>
  <si>
    <t>United States and Canada</t>
  </si>
  <si>
    <t>Findings</t>
  </si>
  <si>
    <t>Historic period</t>
  </si>
  <si>
    <t>Revenue (in Million $)</t>
  </si>
  <si>
    <t>United States</t>
  </si>
  <si>
    <t xml:space="preserve">https://s22.q4cdn.com/959853165/files/doc_financials/2023/ar/Netflix-10-K-01262024.pdf </t>
  </si>
  <si>
    <t>Netflix revenues in the US for 2022 and 2023</t>
  </si>
  <si>
    <t>Data points collected</t>
  </si>
  <si>
    <t>Assumptions</t>
  </si>
  <si>
    <t xml:space="preserve">Page no. 67 - Total U.S. revenues were $13.8 billion, $13.0 billion and $12.1 billion for the years ended December 31, 2023, 2022 and 2021. Converted the revenues into million. </t>
  </si>
  <si>
    <t xml:space="preserve">https://s22.q4cdn.com/959853165/files/doc_financials/2024/q2/Q2-24-Website-Financials.xlsx </t>
  </si>
  <si>
    <t>Key Parameters for forecasts</t>
  </si>
  <si>
    <t>Market drivers</t>
  </si>
  <si>
    <t xml:space="preserve">Major SVOD players in the US </t>
  </si>
  <si>
    <t xml:space="preserve">Key trends </t>
  </si>
  <si>
    <t>Penetration Parameters</t>
  </si>
  <si>
    <t xml:space="preserve">https://www.statista.com/outlook/dmo/digital-media/video-on-demand/video-streaming-svod/united-states </t>
  </si>
  <si>
    <t xml:space="preserve">https://www.itedgenews.africa/us-has-highest-user-penetration-rate-in-svod-segment-twice-china-europe/ </t>
  </si>
  <si>
    <t>User penetration rate</t>
  </si>
  <si>
    <t>The US has the highest user penetration rate of 48% in the SVOD market globally.</t>
  </si>
  <si>
    <t>Increasing internet penetration in the US</t>
  </si>
  <si>
    <t>Increasing average revenue per user</t>
  </si>
  <si>
    <t>Internet usage</t>
  </si>
  <si>
    <t xml:space="preserve">https://www.pewresearch.org/internet/fact-sheet/internet-broadband/ </t>
  </si>
  <si>
    <t>Approximately 94% of the US population use internet as per the Statista</t>
  </si>
  <si>
    <t>Survey conducted by the Pew Research Center shows that 95% of the US population use internet</t>
  </si>
  <si>
    <t>Rising adoption of Advertising Video-on-Demand (AVOD) platforms where users have free excess to content with ads.</t>
  </si>
  <si>
    <t>https://www2.deloitte.com/xe/en/insights/industry/technology/digital-media-trends-consumption-habits-survey/2024/customization-and-personalization-lead-the-svod-revolution.html</t>
  </si>
  <si>
    <t>Challenges faced by SVOD players</t>
  </si>
  <si>
    <t>The SVOD market revenue in the US was estimated to be $39.25 billion in 2023, which is stipulated to reach approximately $44 billion by 2024. Further, the user penetration rate in 2022 and 2023 was 44% and 46.7% respectively, which is estimated to reach 49% in 2024 and 52.4% by 2027.</t>
  </si>
  <si>
    <t>The widespread use of smartphones and other connected devices has increased accessibility to streaming services for a larger audience</t>
  </si>
  <si>
    <t>https://digitaltvresearch.com/wp-content/uploads/2021/02/North-America-OTT-TV-and-Video-Forecasts-2022-TOC.pdf</t>
  </si>
  <si>
    <t>SVOD subscribers in the US by 2027</t>
  </si>
  <si>
    <t>As per the report by digital TV research, the US will witness 458 million SVOD subscribers by 2027.</t>
  </si>
  <si>
    <t>Amazon Prime Video</t>
  </si>
  <si>
    <t>Revenue ($ billion)</t>
  </si>
  <si>
    <t xml:space="preserve">https://cordcuttersnews.com/amazons-prime-video-viewership-numbers-show-strong-yearly-growth/ </t>
  </si>
  <si>
    <t>Prime Video Subscribers (Millions)</t>
  </si>
  <si>
    <t>Subscription cost per month</t>
  </si>
  <si>
    <t>New charge</t>
  </si>
  <si>
    <t>Previous charge</t>
  </si>
  <si>
    <t>Total</t>
  </si>
  <si>
    <t xml:space="preserve">2023 Amazon prime video (SVOD) revenue is collected from the secondary source. Additionally, Prime Video Subscribers data is also gathered from the secondary source. Based on the 2023 revenue and subscribers data, I have calculated the subsciption cost per year. Therefore, I have calculated the 2022 revenue using the subscription cost per year and subscribers data. Furthermore, to estimate 2024 revenue for prime video, I have considered the calculations for subscription cost per year and also taken into account the new charge of $2.99 which has been imposed by amazon prime video in January 2024. </t>
  </si>
  <si>
    <t>Growth rate</t>
  </si>
  <si>
    <t xml:space="preserve">https://growthdevil.com/amazon-prime-statistics#:~:text=Amazon%20Prime%20generated%20around%20%2440.2,billion%20in%20revenue%20in%202022. 
https://www.thewrap.com/amazon-prime-video-profitable-ceo-predicts-earnings-q4-2023/ 
</t>
  </si>
  <si>
    <t>Year</t>
  </si>
  <si>
    <t>Subscription Video-on-Demand (SVOD) Market in the United States</t>
  </si>
  <si>
    <t>Revenue (in Billion $)</t>
  </si>
  <si>
    <t xml:space="preserve">https://growthdevil.com/amazon-prime-statistics#:~:text=Amazon%20Prime%20generated%20around%20%2440.2,billion%20in%20revenue%20in%202022. 
https://www.appsflyer.com/glossary/svod/  </t>
  </si>
  <si>
    <t xml:space="preserve">https://s22.q4cdn.com/959853165/files/doc_financials/2023/ar/Netflix-10-K-01262024.pdf 
https://ir.netflix.net/financials/quarterly-earnings/default.aspx </t>
  </si>
  <si>
    <t>Warner Bros. Discovery</t>
  </si>
  <si>
    <t xml:space="preserve">https://s201.q4cdn.com/336605034/files/doc_financials/2023/ar/warner-bros-discovery_10-k_wr_final.pdf </t>
  </si>
  <si>
    <t>Annual report 2023</t>
  </si>
  <si>
    <t>Annual report 2022</t>
  </si>
  <si>
    <t xml:space="preserve">https://s201.q4cdn.com/336605034/files/doc_financials/2022/ar/wbd_2022-annual-report-wrap-on-form-10-k.pdf </t>
  </si>
  <si>
    <t>https://s201.q4cdn.com/336605034/files/doc_earnings/2024/q1/earnings-result/WBD-1Q24-Earnings-Release.pdf</t>
  </si>
  <si>
    <t>Q1 2024</t>
  </si>
  <si>
    <t>Q1 2023</t>
  </si>
  <si>
    <t>Q2 2023</t>
  </si>
  <si>
    <t>Q3 2023</t>
  </si>
  <si>
    <t>Q4 2024</t>
  </si>
  <si>
    <t>Q2 2022</t>
  </si>
  <si>
    <t>Q3 2022</t>
  </si>
  <si>
    <t>Q4 2022</t>
  </si>
  <si>
    <t>Q2 2024</t>
  </si>
  <si>
    <t>Q3 2024</t>
  </si>
  <si>
    <t>2024 Total</t>
  </si>
  <si>
    <t>DTC Segment Total</t>
  </si>
  <si>
    <t>Distribution revenues</t>
  </si>
  <si>
    <t>https://ir.wbd.com/financials/quarterly-results/default.aspx</t>
  </si>
  <si>
    <t>Q1-Q4 2023</t>
  </si>
  <si>
    <t>Q2-Q4 2022</t>
  </si>
  <si>
    <t>Paramount+</t>
  </si>
  <si>
    <t xml:space="preserve">https://www.annualreports.com/HostedData/AnnualReports/PDF/NASDAQ_PARA_2023.pdf </t>
  </si>
  <si>
    <t>Global revenue</t>
  </si>
  <si>
    <t>US revenue</t>
  </si>
  <si>
    <r>
      <t>Revenue (in B</t>
    </r>
    <r>
      <rPr>
        <sz val="11"/>
        <color theme="1"/>
        <rFont val="Calibri"/>
        <family val="2"/>
        <scheme val="minor"/>
      </rPr>
      <t>illion $)</t>
    </r>
  </si>
  <si>
    <t>As per the Annual report 2023, page no. 44, revenue from Subscription services for Paramount+Global is given as $2,767 million and $4,446 million for 2022 and 2023 respectively.</t>
  </si>
  <si>
    <t>Hulu</t>
  </si>
  <si>
    <t>Disney+</t>
  </si>
  <si>
    <t>Americas</t>
  </si>
  <si>
    <t>Europe</t>
  </si>
  <si>
    <t>In the U.S., Disney+, ESPN+ and Hulu SVOD Only are each offered as a standalone service or together as part of various multi-product offerings</t>
  </si>
  <si>
    <t>Subscribers in millions</t>
  </si>
  <si>
    <t>Subscribers in millions (Year ended September)</t>
  </si>
  <si>
    <t>Note-</t>
  </si>
  <si>
    <t>Hulu (SVOD only)</t>
  </si>
  <si>
    <t>Based on the annual report, the walt disney offers Disney+ and Hulu (SVOD only) in the US. Therefore, I have considered these data points only from the annual report and quaterly reports.</t>
  </si>
  <si>
    <t>Average Monthly Revenue Per Paid Subscriber</t>
  </si>
  <si>
    <t>Fiscal year end for The Walt Disney company is September 30. Therefore, I have calculated the revenues to inline with other players with year ending at december 31.</t>
  </si>
  <si>
    <t>September 30, Q4 2023</t>
  </si>
  <si>
    <t>Fiscal year 2023</t>
  </si>
  <si>
    <t>Fiscal year 2024</t>
  </si>
  <si>
    <t>Fiscal year 2022</t>
  </si>
  <si>
    <t>Total revenues</t>
  </si>
  <si>
    <t>Total Entertainment revenues by Geography</t>
  </si>
  <si>
    <t>Asia Pacific</t>
  </si>
  <si>
    <t>% share 2022</t>
  </si>
  <si>
    <t>% share 2023</t>
  </si>
  <si>
    <t>US % Share 2022</t>
  </si>
  <si>
    <t>US % Share 2023</t>
  </si>
  <si>
    <t>Estimated/Assumption</t>
  </si>
  <si>
    <t>Final estimated revenue</t>
  </si>
  <si>
    <t>Please note that I have considered the total revenue generated/subscribers of Disney+ to be from the US only.</t>
  </si>
  <si>
    <t>September 30, Q4 2022</t>
  </si>
  <si>
    <t>December 31, Q1 2023</t>
  </si>
  <si>
    <t>December 31, Q1 2022</t>
  </si>
  <si>
    <t>Year ended December, 2022</t>
  </si>
  <si>
    <t>Year ended December, 2023</t>
  </si>
  <si>
    <t>Total revenues ($ Mn)</t>
  </si>
  <si>
    <t>Total revenues ($ Bn)</t>
  </si>
  <si>
    <t>year ended September 30</t>
  </si>
  <si>
    <t xml:space="preserve">https://thewaltdisneycompany.com/app/uploads/2023/02/q1-fy23-earnings.pdf </t>
  </si>
  <si>
    <t>Q1 FY2023</t>
  </si>
  <si>
    <t>Q1 FY2024</t>
  </si>
  <si>
    <t xml:space="preserve">https://thewaltdisneycompany.com/app/uploads/2024/02/q1-fy24-earnings.pdf </t>
  </si>
  <si>
    <t xml:space="preserve">https://thewaltdisneycompany.com/app/uploads/2024/02/2023-Annual-Report.pdf </t>
  </si>
  <si>
    <t>FY2023</t>
  </si>
  <si>
    <t>Others</t>
  </si>
  <si>
    <t>Subscribers in Millions</t>
  </si>
  <si>
    <t xml:space="preserve">https://backlinko.com/netflix-users </t>
  </si>
  <si>
    <t>Subscribers source for US and Canada combinedly</t>
  </si>
  <si>
    <t>average monthy subscription fees</t>
  </si>
  <si>
    <t>Total revenue (US+Canada)</t>
  </si>
  <si>
    <t>revenue calculation using subscribers and average monthly subscription fees</t>
  </si>
  <si>
    <t>SVOD revenue in the US</t>
  </si>
  <si>
    <t>US revenue ($ Mn)</t>
  </si>
  <si>
    <t>Annual report link</t>
  </si>
  <si>
    <t>US Revenue ($ Bn)</t>
  </si>
  <si>
    <t>DVD revenues ($Mn)</t>
  </si>
  <si>
    <t>As per the Netflix's Annual report 2023, the company has started Advertising video on demand (AVOD) services to its customers in 2023. Therefore, I have considered 91.90% of the total revenue coming from Subscription video on demand services in 2023.</t>
  </si>
  <si>
    <t>Monthly subscription fees</t>
  </si>
  <si>
    <t>AVOD Revenue ($Mn)</t>
  </si>
  <si>
    <t>Subscribers (Millions)</t>
  </si>
  <si>
    <t>As per the Netflix 2023 Annual report, the US revenue is $13.8 billion for 2023 and $13 billion for 2022.</t>
  </si>
  <si>
    <t>SVOD Revenue share %</t>
  </si>
  <si>
    <t>The Walt Disney Company</t>
  </si>
  <si>
    <t xml:space="preserve">Amazon prime video offers SVOD, AVOD, and Transactional Video-on-Demand (TVOD) services. </t>
  </si>
  <si>
    <t>Subscription fees per month $US</t>
  </si>
  <si>
    <t>Subscription fees annual $US</t>
  </si>
  <si>
    <t>TVOD</t>
  </si>
  <si>
    <t>AVOD</t>
  </si>
  <si>
    <t>total</t>
  </si>
  <si>
    <t>SVOD revenue $ Bn</t>
  </si>
  <si>
    <t>Warner Bros. Discovery's Direct-to-consumer business includes Max, HBO Max, and discovery+ streaming services. HBO Max and discovery+ got merged to become Max in May 2023.</t>
  </si>
  <si>
    <t>Max</t>
  </si>
  <si>
    <t>CAGR</t>
  </si>
  <si>
    <t>2024-2028</t>
  </si>
  <si>
    <t>I have considered 75% of the Americas revenue to be US revenue.</t>
  </si>
  <si>
    <t>Assumption</t>
  </si>
  <si>
    <t>Estimated using prime video subscribers data gathered from secondary sources</t>
  </si>
  <si>
    <t>Max (Formerly HBO Max + discovery+)</t>
  </si>
  <si>
    <t>Three months ended March 31</t>
  </si>
  <si>
    <t xml:space="preserve">https://ir.paramount.com/static-files/8e9d8f99-765d-48a7-8000-7bcfe856337a </t>
  </si>
  <si>
    <t>Year ended December 2024 (Estimated)</t>
  </si>
  <si>
    <t>2024 (Full year)</t>
  </si>
  <si>
    <t xml:space="preserve">I have taken the average of monthly subscription price of Netflix. Monthly prices are $9.99, $15.49, and $19.99 for 2022 and $6.99, $15.49 and $22.99 for 2023 respectively.
https://help.netflix.com/en/node/24926/us
https://web.archive.org/web/20220623142453/https://help.netflix.com/en/node/24926/us </t>
  </si>
  <si>
    <t>$9.99</t>
  </si>
  <si>
    <t>$15.49</t>
  </si>
  <si>
    <t>$22.99</t>
  </si>
  <si>
    <t>$19.99</t>
  </si>
  <si>
    <t>$6.99</t>
  </si>
  <si>
    <t>March 31, Q2 2024</t>
  </si>
  <si>
    <t>December 30, Q1 2023</t>
  </si>
  <si>
    <t>December 30, Q1 2022</t>
  </si>
  <si>
    <t>Q2 FY2024</t>
  </si>
  <si>
    <t xml:space="preserve">https://thewaltdisneycompany.com/app/uploads/2024/05/q2-fy24-earnings.pdf </t>
  </si>
  <si>
    <t>Year ended December, 2024</t>
  </si>
  <si>
    <t>Estimation</t>
  </si>
  <si>
    <t>US revenue ($ Bn)</t>
  </si>
  <si>
    <t>As per the Netflix's Annual report 2022, page no. 48, the company reported $0.1 billion DVD revenues in the US in the financial year 2022 ending December 31. Therefore, I have deducted this amount from the 2022 revenue to reach at SVOD numbers.</t>
  </si>
  <si>
    <t xml:space="preserve">https://s22.q4cdn.com/959853165/files/doc_financials/2022/ar/4e32b45c-a99e-4c7d-b988-4eef8377500c.pdf
https://s22.q4cdn.com/959853165/files/doc_financials/2024/q2/Q2-24-Website-Financials.xlsx </t>
  </si>
  <si>
    <t>https://s22.q4cdn.com/959853165/files/doc_financials/2024/q2/Q2-24-Website-Financials.xlsx</t>
  </si>
  <si>
    <t>Total 2024</t>
  </si>
  <si>
    <t>Estimated</t>
  </si>
  <si>
    <t>HBO Max and Discovery+ merged in 2023 to form Max, a SVOD platform.</t>
  </si>
  <si>
    <t>https://press.disneyplus.com/disney-entertainment-and-warner-bros-discovery-announce-disney-plus-hulu-max-bundle</t>
  </si>
  <si>
    <t xml:space="preserve"> Develop a detailed market model for Subscription Video on Demand (SVOD) in the US covering historic and forecast analysis. The model should include key assumptions, detailed methodologies and clear communication of findings.</t>
  </si>
  <si>
    <t>https://cordcuttersnews.com/amazons-prime-video-viewership-numbers-show-strong-yearly-growth/</t>
  </si>
  <si>
    <t>Amazon Prime Video subscribers data</t>
  </si>
  <si>
    <t>Amazon Prime Video subscribers</t>
  </si>
  <si>
    <t>I have considered 2022 and 2023 as historical period and 2024-2028 as a forecast period.</t>
  </si>
  <si>
    <t>Netflix Inc., Amazon Prime, The Walt Disney Compnay, Warner Bros. Discovery, and Paramount are some of the key players in SVOD market in the United States. These players offer SVOD platforms such as Netflix, Amazon Prime Video, Disney+, Hulu, HBO Max, Paramount+, Max, discovery+.</t>
  </si>
  <si>
    <t>Market Estimation methodology</t>
  </si>
  <si>
    <t>SVOD (Subscription Video-on-Demand) is a revenue model where subscribers pay a regular fee—monthly or annually—to access a vast collection of video content. In the United States, SVOD has become a major player in the entertainment industry, with prominent platforms like Netflix, Amazon Prime Video, Disney+, Hulu, Max, and Paramount+ leading the way.</t>
  </si>
  <si>
    <t>Traditional cable TV providers bundle SVOD subscriptions with their Pay-TV services</t>
  </si>
  <si>
    <t>In the US, Parmount+ is available in two tiers - Paramount+ with showtime, a premium advertising-free (subscription fee based) platform and Paramount+ Essential, an advertising-supported offering available for a lower fee.</t>
  </si>
  <si>
    <t>Please note that since Paramount offers its Paramount+ subscription based video on demand services globally (33 countries as mentioned in annual report 2023), I am considering that 65% and 70% of the revenue comes from the US for 2022 and 2023 respectively. Also, since Paramount+ offers both SVOD and AVOD services, I am considering that 70% revenue is for SVOD services. Therefore, based on this assumption, I have calculated the 2022 and 2023 revenue for SVOD</t>
  </si>
  <si>
    <t>I am considering 80% of the revenue comes from the US in 2024 respectively. Also, since Paramount+ offers both SVOD and AVOD services, I am considering that 80% revenue is for SVOD services. Therefore, based on this assumption, I have calculated the 2024 revenue for SVOD</t>
  </si>
  <si>
    <t>https://about.netflix.com/en/news/netflix-upfront-2024-the-year-of-growth-and-momentum</t>
  </si>
  <si>
    <t>As per the source mentioned, Netflix had 40 million ad-supported monthly subscribers in 2024, up by 5 million in 2023. That means Netflix had 35 million subscribers for AVOD in 2023. Calculating the total revenue using this data and monthly subscription fees of $6.99 for ad-supporting services, it is estimated that Advertising video on demand (AVOD) services accounted for approximately 9.10% of the total netflix SVOD revenue in the US.</t>
  </si>
  <si>
    <t>Netflix AVOD Market</t>
  </si>
  <si>
    <t>SVOD Revenue 2024</t>
  </si>
  <si>
    <t>AVOD Revenue share %</t>
  </si>
  <si>
    <t>Please note that Amazon prime video offers video advertising and movies buy or rent services to its customers. Movie rental or buy business of prime video was started in April 2022. Therefore, I have considered 5%, 6% and 6.5% of the total prime video revenue to be Transactional video on demand (TVOD) revenue for 2022, 2023, and 2024 respectively. Further, Amazon Prime Video has started offering ad-supported (AVOD) services in the overall VOD market.</t>
  </si>
  <si>
    <t xml:space="preserve">https://www.emarketer.com/content/amazon-prime-video-viewers-use-ad-supported-tier </t>
  </si>
  <si>
    <t>Player</t>
  </si>
  <si>
    <t>SVOD Revenue</t>
  </si>
  <si>
    <t>WBD's Direct-to-Consumer (DTC) business offers subscription-based streaming services (SVOD). Through this business segment, WBD generate revenue via subscription services (distribution revenue). 
As per the company's 2023 Annual Report, page 19, for the year ended December 31, 2023, distribution is 86% of the total revenues for this segment.
As per the company's 2022 Annual Report, page 52, for the year ended December 31, 2022, distribution is 88% of the total revenues for this segment.
The company published the DTC distribution revenue for Q1 2024 (March ended, 2024) as $2185 Mn. Further, I have estimated the 2024 total distribution revenue (subscription revenue) using DTC segment data from 2022 and 2023 quaterly reports.
Further, please note that this subscription revenue also includes revenue generated from ad-supported video on demand (AVOD). Therefore, I have considered subscribers/user opted for AVOD to be 20% for 2023 and 25% for 2024.</t>
  </si>
  <si>
    <t>https://www.statista.com/statistics/1310157/streaming-platforms-number-of-ads/#:~:text=Hulu%20was%20the%20leading%20ad,of%202.1%20billion%20U.S.%20dollars.</t>
  </si>
  <si>
    <t>AVOD platforms</t>
  </si>
  <si>
    <t>Reference for AVOD platforms</t>
  </si>
  <si>
    <t>Disney+ started offering Ad-supported tier (AVOD) services in 2023 with reaching to almost 25% of subscribers using this Ad-supported tier in 2024 in the US. Therefore, using this to calculate the final SVOD number</t>
  </si>
  <si>
    <t>Others include domestic and international SVOD such as ESPN+, Peacock, Mubi, Apple TV+, and others.</t>
  </si>
  <si>
    <t>SVOD Market segmentation by key players (Revenue in $ bn)</t>
  </si>
  <si>
    <t>Revenue ($ bn)</t>
  </si>
  <si>
    <t>Y-o-Y growth rate (%)</t>
  </si>
  <si>
    <t>Assumptions made to calculate revenue of SVOD player are mentioned on Key players revenue estimation sheet along with vendor's revenue calculations</t>
  </si>
  <si>
    <t>HBO Max and discovery+ merged in 2023 to form Max.</t>
  </si>
  <si>
    <t>Market share of key players 2022-2028</t>
  </si>
  <si>
    <t>Amazon prime video</t>
  </si>
  <si>
    <t>The SVOD market in the US is derived using Bottom-up approach. I have used annual reports, quarterly reports, financial statements, and press releases of the key players to estimate the market size. Further, secondary sources, survey reports, and third-parties reports have been investigated to analyze trends, drivers, and challenges of the SVOD market in the US. Data points used to calculate the revenues of market-leading include subscription revenues, subscribers data, average monthly subscription price. Further, some assumptions and mark-downs have been taken to reach the SVOD numbers for these players.</t>
  </si>
  <si>
    <t>Forecasting Methodology</t>
  </si>
  <si>
    <t>https://www.statista.com/statistics/209117/us-internet-penetration/</t>
  </si>
  <si>
    <t>Certain market-specific dynamics and assumptions based on secondary research have been used to forecast the subscription video-on-demand (SVOD) market. This forecast includes two years of historical data and five years of future projections. Key parameters considered to build this forecast include internet penetration rate in the US, increasing average revenue per user, and growing number of internet-connected devices such as smartphones, tablets, laptops, personal computers, and TVs. As per Statista, Internet penetration in the United States is rising at a rapid rate, and currently 97.1% of the US population uses the internet. Video streaming on the SVOD platforms is easily accessible to US consumers, fostering the popularity of SVOD platforms in the country. With the rising monthly subscription prices of SVOD platforms due to tough competition among the players, users are choosing the platform that offers them exclusive and original content. Moreover, SVOD players are witnessing high revenues with the increased price of their platforms. As per Statista, the user penetration rate in 2023 for SVOD was 46.7%, which is expected to grow further in the forecast period. Further, some of the key trends considered while forecasting the SVOD market include rising adoption of advertising video-on-demand (AVOD) platforms where users have free excess to content with ads and growing partnerships with content creators and studios. The demand for AVOD is rising in the US with the launch of Amazon Prime Video ad-supported tier services where users can stream videos for free with ads and also by subscribing to a monthly plan for ad-free content. Also, the bargaining power of buyers (users/subscribers) in the SVOD market is very high, as users can easily switch to platforms offering exclusive content at reasonable prices. These all factors, along with the growth rates in secondary sources and company financials, have been considered to forecast the SVOD market in the US from 2024 till 2028.</t>
  </si>
  <si>
    <t>The rise of SVOD services in the US has been driven by the decline of traditional cable TV and DTH subscriptions</t>
  </si>
  <si>
    <t>Personalized recommendations and user profiles have improved the overall streaming experience for consumers</t>
  </si>
  <si>
    <t>Establishing partnerships and collaborating with content creators and production studios to secure exclusive rights to popular shows and movies</t>
  </si>
  <si>
    <t>The rising popularity of SVOD platforms, along with the growing number of internet-connected devices, is one of the key drivers fueling the demand for SVOD platforms</t>
  </si>
  <si>
    <t>The SVOD market in the US is also bolstering due to the discounted subscription plans offered by SVOD platforms</t>
  </si>
  <si>
    <t>Changing customer preferences and advancements in technology are contributing factors</t>
  </si>
  <si>
    <t>The rising adoption of SVOD platforms is due to their convenience and flexibility, allowing users to watch content on-demand across various devices.</t>
  </si>
  <si>
    <t>Content piracy and copyright difficulties on SVOD systems</t>
  </si>
  <si>
    <t>High content licensing costs</t>
  </si>
  <si>
    <t>Subscription Video-on-Demand (SVOD) Market Definition</t>
  </si>
  <si>
    <t>SVOD Market in the US - For reference</t>
  </si>
  <si>
    <t>Market Restraints</t>
  </si>
  <si>
    <t>Revenues ($ bn)</t>
  </si>
  <si>
    <t>2024A</t>
  </si>
  <si>
    <t>2026F</t>
  </si>
  <si>
    <t>2027F</t>
  </si>
  <si>
    <t>2028F</t>
  </si>
  <si>
    <t>2029F</t>
  </si>
  <si>
    <t>2025F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</si>
</sst>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 #,##0.000_ ;_ * \-#,##0.000_ ;_ * &quot;-&quot;??_ ;_ @_ "/>
    <numFmt numFmtId="165" formatCode="0.000%"/>
    <numFmt numFmtId="166" formatCode="_ * #,##0_ ;_ * \-#,##0_ ;_ * &quot;-&quot;??_ ;_ @_ "/>
    <numFmt numFmtId="167" formatCode="0.0000000000%"/>
  </numFmts>
  <fonts count="11" x14ac:knownFonts="1">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4"/>
      <color theme="1"/>
      <name val="Calibri"/>
      <family val="2"/>
      <scheme val="minor"/>
    </font>
    <font>
      <b/>
      <sz val="20"/>
      <color theme="1"/>
      <name val="Calibri"/>
      <family val="2"/>
      <scheme val="minor"/>
    </font>
    <font>
      <b/>
      <sz val="12"/>
      <color theme="1"/>
      <name val="Calibri"/>
      <family val="2"/>
      <scheme val="minor"/>
    </font>
    <font>
      <u/>
      <sz val="11"/>
      <color theme="10"/>
      <name val="Calibri"/>
      <family val="2"/>
    </font>
  </fonts>
  <fills count="10">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bgColor indexed="64"/>
      </patternFill>
    </fill>
    <fill>
      <patternFill patternType="solid">
        <fgColor rgb="FFFFC000"/>
        <bgColor indexed="64"/>
      </patternFill>
    </fill>
    <fill>
      <patternFill patternType="solid">
        <fgColor theme="4" tint="0.59999389629810485"/>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43" fontId="2" fillId="0" borderId="0" applyFont="0" applyFill="0" applyBorder="0" applyAlignment="0" applyProtection="0"/>
    <xf numFmtId="0" fontId="4" fillId="0" borderId="0" applyNumberFormat="0" applyFill="0" applyBorder="0" applyAlignment="0" applyProtection="0"/>
    <xf numFmtId="9" fontId="2" fillId="0" borderId="0" applyFont="0" applyFill="0" applyBorder="0" applyAlignment="0" applyProtection="0"/>
    <xf numFmtId="0" fontId="1" fillId="0" borderId="0"/>
    <xf numFmtId="0" fontId="10" fillId="0" borderId="0" applyNumberFormat="0" applyFill="0" applyBorder="0" applyAlignment="0" applyProtection="0"/>
    <xf numFmtId="43" fontId="1" fillId="0" borderId="0" applyFont="0" applyFill="0" applyBorder="0" applyAlignment="0" applyProtection="0"/>
  </cellStyleXfs>
  <cellXfs count="94">
    <xf numFmtId="0" fontId="0" fillId="0" borderId="0" xfId="0"/>
    <xf numFmtId="0" fontId="3" fillId="0" borderId="0" xfId="0" applyFont="1"/>
    <xf numFmtId="0" fontId="0" fillId="0" borderId="0" xfId="0" applyAlignment="1">
      <alignment horizontal="center"/>
    </xf>
    <xf numFmtId="0" fontId="0" fillId="0" borderId="0" xfId="0" applyAlignment="1">
      <alignment wrapText="1"/>
    </xf>
    <xf numFmtId="0" fontId="0" fillId="0" borderId="0" xfId="0" applyAlignment="1">
      <alignment vertical="top" wrapText="1"/>
    </xf>
    <xf numFmtId="3" fontId="0" fillId="0" borderId="0" xfId="0" applyNumberFormat="1"/>
    <xf numFmtId="43" fontId="0" fillId="0" borderId="0" xfId="1" applyFont="1"/>
    <xf numFmtId="0" fontId="4" fillId="0" borderId="0" xfId="2" applyAlignment="1"/>
    <xf numFmtId="0" fontId="3" fillId="0" borderId="0" xfId="0" applyFont="1" applyAlignment="1">
      <alignment vertical="center" wrapText="1"/>
    </xf>
    <xf numFmtId="0" fontId="3" fillId="2" borderId="0" xfId="0" applyFont="1" applyFill="1" applyAlignment="1">
      <alignment horizontal="center" vertical="center"/>
    </xf>
    <xf numFmtId="164" fontId="0" fillId="0" borderId="0" xfId="1" applyNumberFormat="1" applyFont="1"/>
    <xf numFmtId="0" fontId="4" fillId="0" borderId="0" xfId="2"/>
    <xf numFmtId="43" fontId="0" fillId="0" borderId="0" xfId="0" applyNumberFormat="1"/>
    <xf numFmtId="0" fontId="4" fillId="0" borderId="0" xfId="2" applyFill="1"/>
    <xf numFmtId="9" fontId="0" fillId="0" borderId="0" xfId="0" applyNumberFormat="1"/>
    <xf numFmtId="10" fontId="0" fillId="0" borderId="0" xfId="0" applyNumberFormat="1"/>
    <xf numFmtId="165" fontId="0" fillId="0" borderId="0" xfId="0" applyNumberFormat="1"/>
    <xf numFmtId="0" fontId="0" fillId="0" borderId="0" xfId="0" applyAlignment="1">
      <alignment horizontal="left" vertical="top" indent="5"/>
    </xf>
    <xf numFmtId="0" fontId="0" fillId="0" borderId="0" xfId="0" applyAlignment="1">
      <alignment horizontal="left" indent="5"/>
    </xf>
    <xf numFmtId="0" fontId="3" fillId="4" borderId="0" xfId="0" applyFont="1" applyFill="1"/>
    <xf numFmtId="0" fontId="0" fillId="4" borderId="0" xfId="0" applyFill="1"/>
    <xf numFmtId="0" fontId="4" fillId="0" borderId="0" xfId="2" applyAlignment="1">
      <alignment wrapText="1"/>
    </xf>
    <xf numFmtId="3" fontId="3" fillId="0" borderId="0" xfId="0" applyNumberFormat="1" applyFont="1"/>
    <xf numFmtId="0" fontId="3" fillId="5" borderId="0" xfId="0" applyFont="1" applyFill="1"/>
    <xf numFmtId="166" fontId="0" fillId="0" borderId="0" xfId="1" applyNumberFormat="1" applyFont="1"/>
    <xf numFmtId="0" fontId="3" fillId="0" borderId="0" xfId="0" applyFont="1" applyAlignment="1">
      <alignment horizontal="center"/>
    </xf>
    <xf numFmtId="0" fontId="3" fillId="2" borderId="0" xfId="0" applyFont="1" applyFill="1"/>
    <xf numFmtId="0" fontId="0" fillId="2" borderId="0" xfId="0" applyFill="1"/>
    <xf numFmtId="10" fontId="3" fillId="0" borderId="0" xfId="0" applyNumberFormat="1" applyFont="1"/>
    <xf numFmtId="43" fontId="3" fillId="0" borderId="0" xfId="0" applyNumberFormat="1" applyFont="1"/>
    <xf numFmtId="43" fontId="2" fillId="0" borderId="0" xfId="1" applyFont="1"/>
    <xf numFmtId="43" fontId="3" fillId="0" borderId="0" xfId="0" applyNumberFormat="1" applyFont="1" applyAlignment="1">
      <alignment horizontal="center"/>
    </xf>
    <xf numFmtId="0" fontId="7" fillId="0" borderId="0" xfId="0" applyFont="1"/>
    <xf numFmtId="0" fontId="3" fillId="2" borderId="0" xfId="0" applyFont="1" applyFill="1" applyAlignment="1">
      <alignment vertical="center"/>
    </xf>
    <xf numFmtId="43" fontId="3" fillId="2" borderId="1" xfId="1" applyFont="1" applyFill="1" applyBorder="1"/>
    <xf numFmtId="43" fontId="3" fillId="2" borderId="2" xfId="1" applyFont="1" applyFill="1" applyBorder="1" applyAlignment="1">
      <alignment horizontal="center" vertical="center"/>
    </xf>
    <xf numFmtId="43" fontId="3" fillId="2" borderId="3" xfId="1" applyFont="1" applyFill="1" applyBorder="1" applyAlignment="1">
      <alignment horizontal="center" vertical="center"/>
    </xf>
    <xf numFmtId="43" fontId="0" fillId="0" borderId="4" xfId="1" applyFont="1" applyBorder="1"/>
    <xf numFmtId="43" fontId="0" fillId="0" borderId="0" xfId="1" applyFont="1" applyBorder="1"/>
    <xf numFmtId="43" fontId="0" fillId="0" borderId="5" xfId="1" applyFont="1" applyBorder="1"/>
    <xf numFmtId="43" fontId="0" fillId="0" borderId="6" xfId="1" applyFont="1" applyBorder="1"/>
    <xf numFmtId="43" fontId="0" fillId="0" borderId="7" xfId="1" applyFont="1" applyBorder="1"/>
    <xf numFmtId="43" fontId="0" fillId="0" borderId="8" xfId="1" applyFont="1" applyBorder="1"/>
    <xf numFmtId="0" fontId="3" fillId="4" borderId="1" xfId="0" applyFont="1" applyFill="1" applyBorder="1"/>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2" borderId="4" xfId="0" applyFont="1" applyFill="1" applyBorder="1"/>
    <xf numFmtId="0" fontId="3" fillId="2" borderId="6" xfId="0" applyFont="1" applyFill="1" applyBorder="1"/>
    <xf numFmtId="2" fontId="0" fillId="0" borderId="0" xfId="0" applyNumberFormat="1"/>
    <xf numFmtId="43" fontId="3" fillId="0" borderId="0" xfId="1" applyFont="1"/>
    <xf numFmtId="0" fontId="9" fillId="8" borderId="0" xfId="0" applyFont="1" applyFill="1" applyAlignment="1">
      <alignment horizontal="center"/>
    </xf>
    <xf numFmtId="10" fontId="0" fillId="5" borderId="0" xfId="0" applyNumberFormat="1" applyFill="1"/>
    <xf numFmtId="2" fontId="0" fillId="0" borderId="5" xfId="0" applyNumberFormat="1" applyBorder="1"/>
    <xf numFmtId="43" fontId="3" fillId="0" borderId="7" xfId="1" applyFont="1" applyBorder="1"/>
    <xf numFmtId="43" fontId="3" fillId="0" borderId="8" xfId="1" applyFont="1" applyBorder="1"/>
    <xf numFmtId="0" fontId="0" fillId="0" borderId="0" xfId="0" applyAlignment="1">
      <alignment horizontal="center" wrapText="1"/>
    </xf>
    <xf numFmtId="10" fontId="3" fillId="0" borderId="0" xfId="3" applyNumberFormat="1" applyFont="1"/>
    <xf numFmtId="10" fontId="0" fillId="0" borderId="0" xfId="3" applyNumberFormat="1" applyFont="1"/>
    <xf numFmtId="43" fontId="3" fillId="2" borderId="0" xfId="1" applyFont="1" applyFill="1" applyBorder="1"/>
    <xf numFmtId="43" fontId="2" fillId="0" borderId="0" xfId="1" applyFont="1" applyBorder="1"/>
    <xf numFmtId="167" fontId="0" fillId="0" borderId="0" xfId="0" applyNumberFormat="1"/>
    <xf numFmtId="10" fontId="0" fillId="5" borderId="0" xfId="0" applyNumberFormat="1" applyFill="1" applyAlignment="1">
      <alignment horizontal="center"/>
    </xf>
    <xf numFmtId="43" fontId="0" fillId="0" borderId="0" xfId="1" applyFont="1" applyAlignment="1">
      <alignment horizontal="center"/>
    </xf>
    <xf numFmtId="2" fontId="0" fillId="0" borderId="0" xfId="0" applyNumberFormat="1" applyAlignment="1">
      <alignment horizontal="center"/>
    </xf>
    <xf numFmtId="43" fontId="3" fillId="0" borderId="0" xfId="1" applyFont="1" applyAlignment="1">
      <alignment horizontal="center"/>
    </xf>
    <xf numFmtId="0" fontId="3" fillId="0" borderId="0" xfId="0" applyFont="1" applyAlignment="1">
      <alignment horizontal="right"/>
    </xf>
    <xf numFmtId="0" fontId="0" fillId="5" borderId="4" xfId="0" applyFill="1" applyBorder="1"/>
    <xf numFmtId="0" fontId="3" fillId="5" borderId="6" xfId="0" applyFont="1" applyFill="1" applyBorder="1"/>
    <xf numFmtId="0" fontId="3" fillId="9" borderId="1" xfId="0" applyFont="1" applyFill="1" applyBorder="1"/>
    <xf numFmtId="0" fontId="3" fillId="9" borderId="2" xfId="0" applyFont="1" applyFill="1" applyBorder="1"/>
    <xf numFmtId="0" fontId="3" fillId="9" borderId="3" xfId="0" applyFont="1" applyFill="1" applyBorder="1"/>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2" fontId="1" fillId="0" borderId="0" xfId="4" applyNumberFormat="1" applyAlignment="1">
      <alignment horizontal="center"/>
    </xf>
    <xf numFmtId="0" fontId="1" fillId="0" borderId="0" xfId="4" applyAlignment="1">
      <alignment horizontal="center"/>
    </xf>
    <xf numFmtId="0" fontId="0" fillId="0" borderId="0" xfId="0" applyAlignment="1">
      <alignment horizontal="center" wrapText="1"/>
    </xf>
    <xf numFmtId="0" fontId="3" fillId="0" borderId="0" xfId="0" applyFont="1" applyAlignment="1">
      <alignment horizontal="center" vertical="center" wrapText="1"/>
    </xf>
    <xf numFmtId="0" fontId="3" fillId="3" borderId="0" xfId="0" applyFont="1" applyFill="1" applyAlignment="1">
      <alignment horizontal="center" vertical="top"/>
    </xf>
    <xf numFmtId="0" fontId="0" fillId="0" borderId="0" xfId="0" applyAlignment="1">
      <alignment horizontal="center" vertical="top"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1" xfId="0" applyFill="1" applyBorder="1" applyAlignment="1">
      <alignment horizontal="center"/>
    </xf>
    <xf numFmtId="0" fontId="0" fillId="3" borderId="2" xfId="0" applyFill="1" applyBorder="1" applyAlignment="1">
      <alignment horizontal="center"/>
    </xf>
    <xf numFmtId="0" fontId="3" fillId="2" borderId="0" xfId="0" applyFont="1" applyFill="1" applyAlignment="1">
      <alignment horizontal="center" vertical="center"/>
    </xf>
    <xf numFmtId="0" fontId="8" fillId="7" borderId="0" xfId="0" applyFont="1" applyFill="1" applyAlignment="1">
      <alignment horizontal="center"/>
    </xf>
    <xf numFmtId="0" fontId="3" fillId="0" borderId="0" xfId="0" applyFont="1" applyAlignment="1">
      <alignment horizontal="center"/>
    </xf>
    <xf numFmtId="0" fontId="8" fillId="6" borderId="0" xfId="0" applyFont="1" applyFill="1" applyAlignment="1">
      <alignment horizontal="center"/>
    </xf>
    <xf numFmtId="0" fontId="3" fillId="4" borderId="0" xfId="0" applyFont="1" applyFill="1" applyAlignment="1">
      <alignment horizontal="center"/>
    </xf>
    <xf numFmtId="0" fontId="9" fillId="2" borderId="0" xfId="0" applyFont="1" applyFill="1" applyAlignment="1">
      <alignment horizontal="center"/>
    </xf>
    <xf numFmtId="0" fontId="3" fillId="7" borderId="0" xfId="0" applyFont="1" applyFill="1" applyAlignment="1">
      <alignment horizontal="center"/>
    </xf>
    <xf numFmtId="0" fontId="3" fillId="2" borderId="0" xfId="0" applyFont="1" applyFill="1" applyAlignment="1">
      <alignment horizontal="center"/>
    </xf>
    <xf numFmtId="0" fontId="3" fillId="0" borderId="7" xfId="0" applyFont="1" applyBorder="1" applyAlignment="1">
      <alignment horizontal="center"/>
    </xf>
    <xf numFmtId="0" fontId="0" fillId="0" borderId="0" xfId="0" applyAlignment="1">
      <alignment horizontal="left" vertical="top" wrapText="1"/>
    </xf>
  </cellXfs>
  <cellStyles count="7">
    <cellStyle name="Comma" xfId="1" builtinId="3"/>
    <cellStyle name="Comma 2" xfId="6" xr:uid="{FFA6C514-5385-474C-8988-0117C37EAEAA}"/>
    <cellStyle name="Hyperlink" xfId="2" builtinId="8"/>
    <cellStyle name="Hyperlink 2" xfId="5" xr:uid="{8ABAF732-8E92-49FB-9DA6-A62C6CCD3A42}"/>
    <cellStyle name="Normal" xfId="0" builtinId="0"/>
    <cellStyle name="Normal 2" xfId="4" xr:uid="{6A589C75-0914-4F48-B1E2-202D37FCA31E}"/>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dirty="0"/>
              <a:t>SVOD Market in the 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'Market sizing and segmentation'!$A$9</c:f>
              <c:strCache>
                <c:ptCount val="1"/>
                <c:pt idx="0">
                  <c:v>Revenue ($ bn)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ln>
              <a:effectLst/>
            </c:spPr>
            <c:trendlineType val="linear"/>
            <c:dispRSqr val="0"/>
            <c:dispEq val="0"/>
          </c:trendline>
          <c:cat>
            <c:strRef>
              <c:f>'Market sizing and segmentation'!$B$8:$G$8</c:f>
              <c:strCache>
                <c:ptCount val="6"/>
                <c:pt idx="0">
                  <c:v>2024A</c:v>
                </c:pt>
                <c:pt idx="1">
                  <c:v>2025F</c:v>
                </c:pt>
                <c:pt idx="2">
                  <c:v>2026F</c:v>
                </c:pt>
                <c:pt idx="3">
                  <c:v>2027F</c:v>
                </c:pt>
                <c:pt idx="4">
                  <c:v>2028F</c:v>
                </c:pt>
                <c:pt idx="5">
                  <c:v>2029F</c:v>
                </c:pt>
              </c:strCache>
            </c:strRef>
          </c:cat>
          <c:val>
            <c:numRef>
              <c:f>'Market sizing and segmentation'!$B$9:$G$9</c:f>
              <c:numCache>
                <c:formatCode>0.00</c:formatCode>
                <c:ptCount val="6"/>
                <c:pt idx="0">
                  <c:v>2.5129999999999999</c:v>
                </c:pt>
                <c:pt idx="1">
                  <c:v>2.751735</c:v>
                </c:pt>
                <c:pt idx="2">
                  <c:v>3.0131498250000002</c:v>
                </c:pt>
                <c:pt idx="3">
                  <c:v>3.2993990583750001</c:v>
                </c:pt>
                <c:pt idx="4">
                  <c:v>3.612841968920625</c:v>
                </c:pt>
                <c:pt idx="5">
                  <c:v>3.9560619559680843</c:v>
                </c:pt>
              </c:numCache>
            </c:numRef>
          </c:val>
          <c:extLst>
            <c:ext xmlns:c16="http://schemas.microsoft.com/office/drawing/2014/chart" uri="{C3380CC4-5D6E-409C-BE32-E72D297353CC}">
              <c16:uniqueId val="{00000001-1262-41E2-AF86-0EE82653A33E}"/>
            </c:ext>
          </c:extLst>
        </c:ser>
        <c:dLbls>
          <c:dLblPos val="inEnd"/>
          <c:showLegendKey val="0"/>
          <c:showVal val="1"/>
          <c:showCatName val="0"/>
          <c:showSerName val="0"/>
          <c:showPercent val="0"/>
          <c:showBubbleSize val="0"/>
        </c:dLbls>
        <c:gapWidth val="65"/>
        <c:axId val="1044986319"/>
        <c:axId val="1044984399"/>
      </c:barChart>
      <c:catAx>
        <c:axId val="10449863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44984399"/>
        <c:crosses val="autoZero"/>
        <c:auto val="0"/>
        <c:lblAlgn val="ctr"/>
        <c:lblOffset val="100"/>
        <c:noMultiLvlLbl val="0"/>
      </c:catAx>
      <c:valAx>
        <c:axId val="104498439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900" b="0" i="0" u="none" strike="noStrike" kern="1200" baseline="0">
                    <a:solidFill>
                      <a:sysClr val="windowText" lastClr="000000">
                        <a:lumMod val="65000"/>
                        <a:lumOff val="35000"/>
                      </a:sysClr>
                    </a:solidFill>
                  </a:rPr>
                  <a:t>£ Bn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44986319"/>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200"/>
              <a:t>Market share of Key SVOD players in 2023</a:t>
            </a:r>
          </a:p>
        </c:rich>
      </c:tx>
      <c:overlay val="1"/>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3335359561203865E-2"/>
          <c:y val="0.18154761904761904"/>
          <c:w val="0.50196779711333206"/>
          <c:h val="0.79166666666666663"/>
        </c:manualLayout>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722-498C-9949-1938BC2A87A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722-498C-9949-1938BC2A87A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C722-498C-9949-1938BC2A87A1}"/>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C722-498C-9949-1938BC2A87A1}"/>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C722-498C-9949-1938BC2A87A1}"/>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C722-498C-9949-1938BC2A87A1}"/>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C722-498C-9949-1938BC2A87A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'Market Share analysis'!$B$3:$B$9</c:f>
              <c:strCache>
                <c:ptCount val="7"/>
                <c:pt idx="0">
                  <c:v>Amazon Prime Video</c:v>
                </c:pt>
                <c:pt idx="1">
                  <c:v>Netflix</c:v>
                </c:pt>
                <c:pt idx="2">
                  <c:v>Max (Formerly HBO Max + discovery+)</c:v>
                </c:pt>
                <c:pt idx="3">
                  <c:v>Disney+</c:v>
                </c:pt>
                <c:pt idx="4">
                  <c:v>Hulu</c:v>
                </c:pt>
                <c:pt idx="5">
                  <c:v>Paramount+</c:v>
                </c:pt>
                <c:pt idx="6">
                  <c:v>Others</c:v>
                </c:pt>
              </c:strCache>
            </c:strRef>
          </c:cat>
          <c:val>
            <c:numRef>
              <c:f>'Market Share analysis'!$D$3:$D$9</c:f>
              <c:numCache>
                <c:formatCode>_(* #,##0.00_);_(* \(#,##0.00\);_(* "-"??_);_(@_)</c:formatCode>
                <c:ptCount val="7"/>
                <c:pt idx="0">
                  <c:v>13.723999999999998</c:v>
                </c:pt>
                <c:pt idx="1">
                  <c:v>10.580152814425219</c:v>
                </c:pt>
                <c:pt idx="2">
                  <c:v>7.3975499999999998</c:v>
                </c:pt>
                <c:pt idx="3">
                  <c:v>3.5889344999999997</c:v>
                </c:pt>
                <c:pt idx="4">
                  <c:v>3.7243535059062385</c:v>
                </c:pt>
                <c:pt idx="5">
                  <c:v>2.48976</c:v>
                </c:pt>
                <c:pt idx="6">
                  <c:v>2.7</c:v>
                </c:pt>
              </c:numCache>
            </c:numRef>
          </c:val>
          <c:extLst>
            <c:ext xmlns:c16="http://schemas.microsoft.com/office/drawing/2014/chart" uri="{C3380CC4-5D6E-409C-BE32-E72D297353CC}">
              <c16:uniqueId val="{00000000-D2D6-46E7-9FE7-613A5003EB9F}"/>
            </c:ext>
          </c:extLst>
        </c:ser>
        <c:dLbls>
          <c:dLblPos val="out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3651403987427968"/>
          <c:y val="0.21422738824313628"/>
          <c:w val="0.33655597807904175"/>
          <c:h val="0.7823036009387713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SVOD Market by key players</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4670185671235539"/>
          <c:y val="0.15192295177978785"/>
          <c:w val="0.82613764946048407"/>
          <c:h val="0.61800286327845388"/>
        </c:manualLayout>
      </c:layout>
      <c:barChart>
        <c:barDir val="col"/>
        <c:grouping val="percentStacked"/>
        <c:varyColors val="0"/>
        <c:ser>
          <c:idx val="0"/>
          <c:order val="0"/>
          <c:tx>
            <c:strRef>
              <c:f>'Market Share analysis'!$B$3</c:f>
              <c:strCache>
                <c:ptCount val="1"/>
                <c:pt idx="0">
                  <c:v>Amazon Prime Video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'Market Share analysis'!$C$2:$I$2</c:f>
              <c:numCache>
                <c:formatCode>General</c:formatCode>
                <c:ptCount val="7"/>
                <c:pt idx="0">
                  <c:v>2022</c:v>
                </c:pt>
                <c:pt idx="1">
                  <c:v>2023</c:v>
                </c:pt>
                <c:pt idx="2">
                  <c:v>2024</c:v>
                </c:pt>
                <c:pt idx="3">
                  <c:v>2025</c:v>
                </c:pt>
                <c:pt idx="4">
                  <c:v>2026</c:v>
                </c:pt>
                <c:pt idx="5">
                  <c:v>2027</c:v>
                </c:pt>
                <c:pt idx="6">
                  <c:v>2028</c:v>
                </c:pt>
              </c:numCache>
            </c:numRef>
          </c:cat>
          <c:val>
            <c:numRef>
              <c:f>'Market Share analysis'!$C$3:$I$3</c:f>
              <c:numCache>
                <c:formatCode>_(* #,##0.00_);_(* \(#,##0.00\);_(* "-"??_);_(@_)</c:formatCode>
                <c:ptCount val="7"/>
                <c:pt idx="0">
                  <c:v>13.455575333757151</c:v>
                </c:pt>
                <c:pt idx="1">
                  <c:v>13.723999999999998</c:v>
                </c:pt>
                <c:pt idx="2">
                  <c:v>14.251020840000001</c:v>
                </c:pt>
                <c:pt idx="3" formatCode="0.00">
                  <c:v>14.657668356084809</c:v>
                </c:pt>
                <c:pt idx="4" formatCode="0.00">
                  <c:v>15.518149055009072</c:v>
                </c:pt>
                <c:pt idx="5" formatCode="0.00">
                  <c:v>16.321928876557699</c:v>
                </c:pt>
                <c:pt idx="6" formatCode="0.00">
                  <c:v>17.15501247103515</c:v>
                </c:pt>
              </c:numCache>
            </c:numRef>
          </c:val>
          <c:extLst>
            <c:ext xmlns:c16="http://schemas.microsoft.com/office/drawing/2014/chart" uri="{C3380CC4-5D6E-409C-BE32-E72D297353CC}">
              <c16:uniqueId val="{00000000-B3F1-409D-93F9-FEC2A9EEE0E4}"/>
            </c:ext>
          </c:extLst>
        </c:ser>
        <c:ser>
          <c:idx val="1"/>
          <c:order val="1"/>
          <c:tx>
            <c:strRef>
              <c:f>'Market Share analysis'!$B$4</c:f>
              <c:strCache>
                <c:ptCount val="1"/>
                <c:pt idx="0">
                  <c:v>Netflix</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'Market Share analysis'!$C$2:$I$2</c:f>
              <c:numCache>
                <c:formatCode>General</c:formatCode>
                <c:ptCount val="7"/>
                <c:pt idx="0">
                  <c:v>2022</c:v>
                </c:pt>
                <c:pt idx="1">
                  <c:v>2023</c:v>
                </c:pt>
                <c:pt idx="2">
                  <c:v>2024</c:v>
                </c:pt>
                <c:pt idx="3">
                  <c:v>2025</c:v>
                </c:pt>
                <c:pt idx="4">
                  <c:v>2026</c:v>
                </c:pt>
                <c:pt idx="5">
                  <c:v>2027</c:v>
                </c:pt>
                <c:pt idx="6">
                  <c:v>2028</c:v>
                </c:pt>
              </c:numCache>
            </c:numRef>
          </c:cat>
          <c:val>
            <c:numRef>
              <c:f>'Market Share analysis'!$C$4:$I$4</c:f>
              <c:numCache>
                <c:formatCode>_(* #,##0.00_);_(* \(#,##0.00\);_(* "-"??_);_(@_)</c:formatCode>
                <c:ptCount val="7"/>
                <c:pt idx="0">
                  <c:v>12.321523670994004</c:v>
                </c:pt>
                <c:pt idx="1">
                  <c:v>10.580152814425219</c:v>
                </c:pt>
                <c:pt idx="2">
                  <c:v>12.764799999999999</c:v>
                </c:pt>
                <c:pt idx="3" formatCode="0.00">
                  <c:v>13.997301869031599</c:v>
                </c:pt>
                <c:pt idx="4" formatCode="0.00">
                  <c:v>15.088401550264269</c:v>
                </c:pt>
                <c:pt idx="5" formatCode="0.00">
                  <c:v>16.21011889806984</c:v>
                </c:pt>
                <c:pt idx="6" formatCode="0.00">
                  <c:v>17.568459035281204</c:v>
                </c:pt>
              </c:numCache>
            </c:numRef>
          </c:val>
          <c:extLst>
            <c:ext xmlns:c16="http://schemas.microsoft.com/office/drawing/2014/chart" uri="{C3380CC4-5D6E-409C-BE32-E72D297353CC}">
              <c16:uniqueId val="{00000001-B3F1-409D-93F9-FEC2A9EEE0E4}"/>
            </c:ext>
          </c:extLst>
        </c:ser>
        <c:ser>
          <c:idx val="2"/>
          <c:order val="2"/>
          <c:tx>
            <c:strRef>
              <c:f>'Market Share analysis'!$B$5</c:f>
              <c:strCache>
                <c:ptCount val="1"/>
                <c:pt idx="0">
                  <c:v>Max (Formerly HBO Max + discovery+)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'Market Share analysis'!$C$2:$I$2</c:f>
              <c:numCache>
                <c:formatCode>General</c:formatCode>
                <c:ptCount val="7"/>
                <c:pt idx="0">
                  <c:v>2022</c:v>
                </c:pt>
                <c:pt idx="1">
                  <c:v>2023</c:v>
                </c:pt>
                <c:pt idx="2">
                  <c:v>2024</c:v>
                </c:pt>
                <c:pt idx="3">
                  <c:v>2025</c:v>
                </c:pt>
                <c:pt idx="4">
                  <c:v>2026</c:v>
                </c:pt>
                <c:pt idx="5">
                  <c:v>2027</c:v>
                </c:pt>
                <c:pt idx="6">
                  <c:v>2028</c:v>
                </c:pt>
              </c:numCache>
            </c:numRef>
          </c:cat>
          <c:val>
            <c:numRef>
              <c:f>'Market Share analysis'!$C$5:$I$5</c:f>
              <c:numCache>
                <c:formatCode>_(* #,##0.00_);_(* \(#,##0.00\);_(* "-"??_);_(@_)</c:formatCode>
                <c:ptCount val="7"/>
                <c:pt idx="0">
                  <c:v>6.3710000000000004</c:v>
                </c:pt>
                <c:pt idx="1">
                  <c:v>7.3975499999999998</c:v>
                </c:pt>
                <c:pt idx="2">
                  <c:v>6.9814800000000004</c:v>
                </c:pt>
                <c:pt idx="3" formatCode="0.00">
                  <c:v>7.6406662816808621</c:v>
                </c:pt>
                <c:pt idx="4" formatCode="0.00">
                  <c:v>8.2702576309237994</c:v>
                </c:pt>
                <c:pt idx="5" formatCode="0.00">
                  <c:v>8.7632794274002368</c:v>
                </c:pt>
                <c:pt idx="6" formatCode="0.00">
                  <c:v>9.1664022314564892</c:v>
                </c:pt>
              </c:numCache>
            </c:numRef>
          </c:val>
          <c:extLst>
            <c:ext xmlns:c16="http://schemas.microsoft.com/office/drawing/2014/chart" uri="{C3380CC4-5D6E-409C-BE32-E72D297353CC}">
              <c16:uniqueId val="{00000002-B3F1-409D-93F9-FEC2A9EEE0E4}"/>
            </c:ext>
          </c:extLst>
        </c:ser>
        <c:ser>
          <c:idx val="3"/>
          <c:order val="3"/>
          <c:tx>
            <c:strRef>
              <c:f>'Market Share analysis'!$B$6</c:f>
              <c:strCache>
                <c:ptCount val="1"/>
                <c:pt idx="0">
                  <c:v>Disney+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'Market Share analysis'!$C$2:$I$2</c:f>
              <c:numCache>
                <c:formatCode>General</c:formatCode>
                <c:ptCount val="7"/>
                <c:pt idx="0">
                  <c:v>2022</c:v>
                </c:pt>
                <c:pt idx="1">
                  <c:v>2023</c:v>
                </c:pt>
                <c:pt idx="2">
                  <c:v>2024</c:v>
                </c:pt>
                <c:pt idx="3">
                  <c:v>2025</c:v>
                </c:pt>
                <c:pt idx="4">
                  <c:v>2026</c:v>
                </c:pt>
                <c:pt idx="5">
                  <c:v>2027</c:v>
                </c:pt>
                <c:pt idx="6">
                  <c:v>2028</c:v>
                </c:pt>
              </c:numCache>
            </c:numRef>
          </c:cat>
          <c:val>
            <c:numRef>
              <c:f>'Market Share analysis'!$C$6:$I$6</c:f>
              <c:numCache>
                <c:formatCode>_(* #,##0.00_);_(* \(#,##0.00\);_(* "-"??_);_(@_)</c:formatCode>
                <c:ptCount val="7"/>
                <c:pt idx="0">
                  <c:v>3.5958220000000001</c:v>
                </c:pt>
                <c:pt idx="1">
                  <c:v>3.5889344999999997</c:v>
                </c:pt>
                <c:pt idx="2">
                  <c:v>3.2749027312500001</c:v>
                </c:pt>
                <c:pt idx="3" formatCode="0.00">
                  <c:v>3.5960172082326101</c:v>
                </c:pt>
                <c:pt idx="4" formatCode="0.00">
                  <c:v>3.9005172018134799</c:v>
                </c:pt>
                <c:pt idx="5" formatCode="0.00">
                  <c:v>4.1042351410266766</c:v>
                </c:pt>
                <c:pt idx="6" formatCode="0.00">
                  <c:v>4.3267701369156883</c:v>
                </c:pt>
              </c:numCache>
            </c:numRef>
          </c:val>
          <c:extLst>
            <c:ext xmlns:c16="http://schemas.microsoft.com/office/drawing/2014/chart" uri="{C3380CC4-5D6E-409C-BE32-E72D297353CC}">
              <c16:uniqueId val="{00000003-B3F1-409D-93F9-FEC2A9EEE0E4}"/>
            </c:ext>
          </c:extLst>
        </c:ser>
        <c:ser>
          <c:idx val="4"/>
          <c:order val="4"/>
          <c:tx>
            <c:strRef>
              <c:f>'Market Share analysis'!$B$7</c:f>
              <c:strCache>
                <c:ptCount val="1"/>
                <c:pt idx="0">
                  <c:v>Hulu</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'Market Share analysis'!$C$2:$I$2</c:f>
              <c:numCache>
                <c:formatCode>General</c:formatCode>
                <c:ptCount val="7"/>
                <c:pt idx="0">
                  <c:v>2022</c:v>
                </c:pt>
                <c:pt idx="1">
                  <c:v>2023</c:v>
                </c:pt>
                <c:pt idx="2">
                  <c:v>2024</c:v>
                </c:pt>
                <c:pt idx="3">
                  <c:v>2025</c:v>
                </c:pt>
                <c:pt idx="4">
                  <c:v>2026</c:v>
                </c:pt>
                <c:pt idx="5">
                  <c:v>2027</c:v>
                </c:pt>
                <c:pt idx="6">
                  <c:v>2028</c:v>
                </c:pt>
              </c:numCache>
            </c:numRef>
          </c:cat>
          <c:val>
            <c:numRef>
              <c:f>'Market Share analysis'!$C$7:$I$7</c:f>
              <c:numCache>
                <c:formatCode>_(* #,##0.00_);_(* \(#,##0.00\);_(* "-"??_);_(@_)</c:formatCode>
                <c:ptCount val="7"/>
                <c:pt idx="0">
                  <c:v>3.8237592532727636</c:v>
                </c:pt>
                <c:pt idx="1">
                  <c:v>3.7243535059062385</c:v>
                </c:pt>
                <c:pt idx="2">
                  <c:v>3.8174623435538941</c:v>
                </c:pt>
                <c:pt idx="3" formatCode="0.00">
                  <c:v>4.1560388765834633</c:v>
                </c:pt>
                <c:pt idx="4" formatCode="0.00">
                  <c:v>4.3938430116289018</c:v>
                </c:pt>
                <c:pt idx="5" formatCode="0.00">
                  <c:v>4.7469466374624778</c:v>
                </c:pt>
                <c:pt idx="6" formatCode="0.00">
                  <c:v>5.0329571156619384</c:v>
                </c:pt>
              </c:numCache>
            </c:numRef>
          </c:val>
          <c:extLst>
            <c:ext xmlns:c16="http://schemas.microsoft.com/office/drawing/2014/chart" uri="{C3380CC4-5D6E-409C-BE32-E72D297353CC}">
              <c16:uniqueId val="{00000004-B3F1-409D-93F9-FEC2A9EEE0E4}"/>
            </c:ext>
          </c:extLst>
        </c:ser>
        <c:ser>
          <c:idx val="5"/>
          <c:order val="5"/>
          <c:tx>
            <c:strRef>
              <c:f>'Market Share analysis'!$B$8</c:f>
              <c:strCache>
                <c:ptCount val="1"/>
                <c:pt idx="0">
                  <c:v>Paramount+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'Market Share analysis'!$C$2:$I$2</c:f>
              <c:numCache>
                <c:formatCode>General</c:formatCode>
                <c:ptCount val="7"/>
                <c:pt idx="0">
                  <c:v>2022</c:v>
                </c:pt>
                <c:pt idx="1">
                  <c:v>2023</c:v>
                </c:pt>
                <c:pt idx="2">
                  <c:v>2024</c:v>
                </c:pt>
                <c:pt idx="3">
                  <c:v>2025</c:v>
                </c:pt>
                <c:pt idx="4">
                  <c:v>2026</c:v>
                </c:pt>
                <c:pt idx="5">
                  <c:v>2027</c:v>
                </c:pt>
                <c:pt idx="6">
                  <c:v>2028</c:v>
                </c:pt>
              </c:numCache>
            </c:numRef>
          </c:cat>
          <c:val>
            <c:numRef>
              <c:f>'Market Share analysis'!$C$8:$I$8</c:f>
              <c:numCache>
                <c:formatCode>_(* #,##0.00_);_(* \(#,##0.00\);_(* "-"??_);_(@_)</c:formatCode>
                <c:ptCount val="7"/>
                <c:pt idx="0">
                  <c:v>1.4388399999999999</c:v>
                </c:pt>
                <c:pt idx="1">
                  <c:v>2.48976</c:v>
                </c:pt>
                <c:pt idx="2">
                  <c:v>3.2616000000000005</c:v>
                </c:pt>
                <c:pt idx="3" formatCode="0.00">
                  <c:v>3.6072721127884355</c:v>
                </c:pt>
                <c:pt idx="4" formatCode="0.00">
                  <c:v>3.8053543709826405</c:v>
                </c:pt>
                <c:pt idx="5" formatCode="0.00">
                  <c:v>4.0664883224886221</c:v>
                </c:pt>
                <c:pt idx="6" formatCode="0.00">
                  <c:v>4.3238388525683389</c:v>
                </c:pt>
              </c:numCache>
            </c:numRef>
          </c:val>
          <c:extLst>
            <c:ext xmlns:c16="http://schemas.microsoft.com/office/drawing/2014/chart" uri="{C3380CC4-5D6E-409C-BE32-E72D297353CC}">
              <c16:uniqueId val="{00000005-B3F1-409D-93F9-FEC2A9EEE0E4}"/>
            </c:ext>
          </c:extLst>
        </c:ser>
        <c:ser>
          <c:idx val="6"/>
          <c:order val="6"/>
          <c:tx>
            <c:strRef>
              <c:f>'Market Share analysis'!$B$9</c:f>
              <c:strCache>
                <c:ptCount val="1"/>
                <c:pt idx="0">
                  <c:v>Others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2.0350020350019976E-3"/>
                  <c:y val="-6.887052341597859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3F1-409D-93F9-FEC2A9EEE0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'Market Share analysis'!$C$2:$I$2</c:f>
              <c:numCache>
                <c:formatCode>General</c:formatCode>
                <c:ptCount val="7"/>
                <c:pt idx="0">
                  <c:v>2022</c:v>
                </c:pt>
                <c:pt idx="1">
                  <c:v>2023</c:v>
                </c:pt>
                <c:pt idx="2">
                  <c:v>2024</c:v>
                </c:pt>
                <c:pt idx="3">
                  <c:v>2025</c:v>
                </c:pt>
                <c:pt idx="4">
                  <c:v>2026</c:v>
                </c:pt>
                <c:pt idx="5">
                  <c:v>2027</c:v>
                </c:pt>
                <c:pt idx="6">
                  <c:v>2028</c:v>
                </c:pt>
              </c:numCache>
            </c:numRef>
          </c:cat>
          <c:val>
            <c:numRef>
              <c:f>'Market Share analysis'!$C$9:$I$9</c:f>
              <c:numCache>
                <c:formatCode>_(* #,##0.00_);_(* \(#,##0.00\);_(* "-"??_);_(@_)</c:formatCode>
                <c:ptCount val="7"/>
                <c:pt idx="0">
                  <c:v>1.8</c:v>
                </c:pt>
                <c:pt idx="1">
                  <c:v>2.7</c:v>
                </c:pt>
                <c:pt idx="2">
                  <c:v>3.15</c:v>
                </c:pt>
                <c:pt idx="3" formatCode="0.00">
                  <c:v>3.3298803955982179</c:v>
                </c:pt>
                <c:pt idx="4" formatCode="0.00">
                  <c:v>3.5273926593778353</c:v>
                </c:pt>
                <c:pt idx="5" formatCode="0.00">
                  <c:v>3.6489478469944494</c:v>
                </c:pt>
                <c:pt idx="6" formatCode="0.00">
                  <c:v>3.7248526570812031</c:v>
                </c:pt>
              </c:numCache>
            </c:numRef>
          </c:val>
          <c:extLst>
            <c:ext xmlns:c16="http://schemas.microsoft.com/office/drawing/2014/chart" uri="{C3380CC4-5D6E-409C-BE32-E72D297353CC}">
              <c16:uniqueId val="{00000006-B3F1-409D-93F9-FEC2A9EEE0E4}"/>
            </c:ext>
          </c:extLst>
        </c:ser>
        <c:dLbls>
          <c:dLblPos val="ctr"/>
          <c:showLegendKey val="0"/>
          <c:showVal val="1"/>
          <c:showCatName val="0"/>
          <c:showSerName val="0"/>
          <c:showPercent val="0"/>
          <c:showBubbleSize val="0"/>
        </c:dLbls>
        <c:gapWidth val="150"/>
        <c:overlap val="100"/>
        <c:axId val="1705773456"/>
        <c:axId val="1705777296"/>
      </c:barChart>
      <c:catAx>
        <c:axId val="1705773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5777296"/>
        <c:crosses val="autoZero"/>
        <c:auto val="1"/>
        <c:lblAlgn val="ctr"/>
        <c:lblOffset val="100"/>
        <c:noMultiLvlLbl val="0"/>
      </c:catAx>
      <c:valAx>
        <c:axId val="17057772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 billion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5773456"/>
        <c:crosses val="autoZero"/>
        <c:crossBetween val="between"/>
      </c:valAx>
      <c:spPr>
        <a:noFill/>
        <a:ln>
          <a:noFill/>
        </a:ln>
        <a:effectLst/>
      </c:spPr>
    </c:plotArea>
    <c:legend>
      <c:legendPos val="b"/>
      <c:layout>
        <c:manualLayout>
          <c:xMode val="edge"/>
          <c:yMode val="edge"/>
          <c:x val="2.067289665714862E-2"/>
          <c:y val="0.86893641135767119"/>
          <c:w val="0.96169308964584554"/>
          <c:h val="0.106938027374677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17</xdr:col>
      <xdr:colOff>215155</xdr:colOff>
      <xdr:row>42</xdr:row>
      <xdr:rowOff>84045</xdr:rowOff>
    </xdr:from>
    <xdr:to>
      <xdr:col>32</xdr:col>
      <xdr:colOff>128298</xdr:colOff>
      <xdr:row>64</xdr:row>
      <xdr:rowOff>130050</xdr:rowOff>
    </xdr:to>
    <xdr:pic>
      <xdr:nvPicPr>
        <xdr:cNvPr id="4" name="Picture 3">
          <a:extLst>
            <a:ext uri="{FF2B5EF4-FFF2-40B4-BE49-F238E27FC236}">
              <a16:creationId xmlns:a16="http://schemas.microsoft.com/office/drawing/2014/main" id="{7199353D-125D-BC79-6A95-0F7CE434143F}"/>
            </a:ext>
          </a:extLst>
        </xdr:cNvPr>
        <xdr:cNvPicPr>
          <a:picLocks noChangeAspect="1"/>
        </xdr:cNvPicPr>
      </xdr:nvPicPr>
      <xdr:blipFill>
        <a:blip xmlns:r="http://schemas.openxmlformats.org/officeDocument/2006/relationships" r:embed="rId1"/>
        <a:stretch>
          <a:fillRect/>
        </a:stretch>
      </xdr:blipFill>
      <xdr:spPr>
        <a:xfrm>
          <a:off x="24408655" y="7704045"/>
          <a:ext cx="9057143" cy="4237005"/>
        </a:xfrm>
        <a:prstGeom prst="rect">
          <a:avLst/>
        </a:prstGeom>
      </xdr:spPr>
    </xdr:pic>
    <xdr:clientData/>
  </xdr:twoCellAnchor>
  <xdr:twoCellAnchor editAs="oneCell">
    <xdr:from>
      <xdr:col>18</xdr:col>
      <xdr:colOff>75081</xdr:colOff>
      <xdr:row>73</xdr:row>
      <xdr:rowOff>149038</xdr:rowOff>
    </xdr:from>
    <xdr:to>
      <xdr:col>29</xdr:col>
      <xdr:colOff>483767</xdr:colOff>
      <xdr:row>93</xdr:row>
      <xdr:rowOff>9093</xdr:rowOff>
    </xdr:to>
    <xdr:pic>
      <xdr:nvPicPr>
        <xdr:cNvPr id="5" name="Picture 4">
          <a:extLst>
            <a:ext uri="{FF2B5EF4-FFF2-40B4-BE49-F238E27FC236}">
              <a16:creationId xmlns:a16="http://schemas.microsoft.com/office/drawing/2014/main" id="{D1686A21-5107-D992-159B-81BEC0D1DA0A}"/>
            </a:ext>
          </a:extLst>
        </xdr:cNvPr>
        <xdr:cNvPicPr>
          <a:picLocks noChangeAspect="1"/>
        </xdr:cNvPicPr>
      </xdr:nvPicPr>
      <xdr:blipFill>
        <a:blip xmlns:r="http://schemas.openxmlformats.org/officeDocument/2006/relationships" r:embed="rId2"/>
        <a:stretch>
          <a:fillRect/>
        </a:stretch>
      </xdr:blipFill>
      <xdr:spPr>
        <a:xfrm>
          <a:off x="24878181" y="13674538"/>
          <a:ext cx="7114286" cy="3670055"/>
        </a:xfrm>
        <a:prstGeom prst="rect">
          <a:avLst/>
        </a:prstGeom>
      </xdr:spPr>
    </xdr:pic>
    <xdr:clientData/>
  </xdr:twoCellAnchor>
  <xdr:twoCellAnchor editAs="oneCell">
    <xdr:from>
      <xdr:col>17</xdr:col>
      <xdr:colOff>233082</xdr:colOff>
      <xdr:row>120</xdr:row>
      <xdr:rowOff>161363</xdr:rowOff>
    </xdr:from>
    <xdr:to>
      <xdr:col>32</xdr:col>
      <xdr:colOff>193844</xdr:colOff>
      <xdr:row>130</xdr:row>
      <xdr:rowOff>26683</xdr:rowOff>
    </xdr:to>
    <xdr:pic>
      <xdr:nvPicPr>
        <xdr:cNvPr id="2" name="Picture 1">
          <a:extLst>
            <a:ext uri="{FF2B5EF4-FFF2-40B4-BE49-F238E27FC236}">
              <a16:creationId xmlns:a16="http://schemas.microsoft.com/office/drawing/2014/main" id="{A3141479-6FB1-38E7-A859-49B1C5D7CA2A}"/>
            </a:ext>
          </a:extLst>
        </xdr:cNvPr>
        <xdr:cNvPicPr>
          <a:picLocks noChangeAspect="1"/>
        </xdr:cNvPicPr>
      </xdr:nvPicPr>
      <xdr:blipFill>
        <a:blip xmlns:r="http://schemas.openxmlformats.org/officeDocument/2006/relationships" r:embed="rId3"/>
        <a:stretch>
          <a:fillRect/>
        </a:stretch>
      </xdr:blipFill>
      <xdr:spPr>
        <a:xfrm>
          <a:off x="24455717" y="20780187"/>
          <a:ext cx="9104762" cy="1676190"/>
        </a:xfrm>
        <a:prstGeom prst="rect">
          <a:avLst/>
        </a:prstGeom>
      </xdr:spPr>
    </xdr:pic>
    <xdr:clientData/>
  </xdr:twoCellAnchor>
  <xdr:twoCellAnchor editAs="oneCell">
    <xdr:from>
      <xdr:col>10</xdr:col>
      <xdr:colOff>872836</xdr:colOff>
      <xdr:row>92</xdr:row>
      <xdr:rowOff>166255</xdr:rowOff>
    </xdr:from>
    <xdr:to>
      <xdr:col>20</xdr:col>
      <xdr:colOff>497334</xdr:colOff>
      <xdr:row>98</xdr:row>
      <xdr:rowOff>18933</xdr:rowOff>
    </xdr:to>
    <xdr:pic>
      <xdr:nvPicPr>
        <xdr:cNvPr id="3" name="Picture 2">
          <a:extLst>
            <a:ext uri="{FF2B5EF4-FFF2-40B4-BE49-F238E27FC236}">
              <a16:creationId xmlns:a16="http://schemas.microsoft.com/office/drawing/2014/main" id="{9D387677-EC12-A3F9-B1C9-C1CCF7D36C31}"/>
            </a:ext>
          </a:extLst>
        </xdr:cNvPr>
        <xdr:cNvPicPr>
          <a:picLocks noChangeAspect="1"/>
        </xdr:cNvPicPr>
      </xdr:nvPicPr>
      <xdr:blipFill>
        <a:blip xmlns:r="http://schemas.openxmlformats.org/officeDocument/2006/relationships" r:embed="rId4"/>
        <a:stretch>
          <a:fillRect/>
        </a:stretch>
      </xdr:blipFill>
      <xdr:spPr>
        <a:xfrm>
          <a:off x="16431491" y="16736291"/>
          <a:ext cx="11428571" cy="9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242047</xdr:colOff>
      <xdr:row>12</xdr:row>
      <xdr:rowOff>1</xdr:rowOff>
    </xdr:from>
    <xdr:to>
      <xdr:col>18</xdr:col>
      <xdr:colOff>75196</xdr:colOff>
      <xdr:row>25</xdr:row>
      <xdr:rowOff>70535</xdr:rowOff>
    </xdr:to>
    <xdr:graphicFrame macro="">
      <xdr:nvGraphicFramePr>
        <xdr:cNvPr id="2" name="Chart 1">
          <a:extLst>
            <a:ext uri="{FF2B5EF4-FFF2-40B4-BE49-F238E27FC236}">
              <a16:creationId xmlns:a16="http://schemas.microsoft.com/office/drawing/2014/main" id="{8AB7A099-8A9C-4CA0-972B-EE6F705B3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0.36966</cdr:x>
      <cdr:y>0.26383</cdr:y>
    </cdr:from>
    <cdr:to>
      <cdr:x>0.62059</cdr:x>
      <cdr:y>0.38047</cdr:y>
    </cdr:to>
    <cdr:sp macro="" textlink="">
      <cdr:nvSpPr>
        <cdr:cNvPr id="2" name="Rectangle 1">
          <a:extLst xmlns:a="http://schemas.openxmlformats.org/drawingml/2006/main">
            <a:ext uri="{FF2B5EF4-FFF2-40B4-BE49-F238E27FC236}">
              <a16:creationId xmlns:a16="http://schemas.microsoft.com/office/drawing/2014/main" id="{2B71D240-A17C-2505-E857-994DFDFCC350}"/>
            </a:ext>
          </a:extLst>
        </cdr:cNvPr>
        <cdr:cNvSpPr/>
      </cdr:nvSpPr>
      <cdr:spPr>
        <a:xfrm xmlns:a="http://schemas.openxmlformats.org/drawingml/2006/main" rot="21111649">
          <a:off x="1635039" y="633555"/>
          <a:ext cx="1109883" cy="280095"/>
        </a:xfrm>
        <a:prstGeom xmlns:a="http://schemas.openxmlformats.org/drawingml/2006/main" prst="rect">
          <a:avLst/>
        </a:prstGeom>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dirty="0"/>
            <a:t>CAGR – 5.23%</a:t>
          </a:r>
        </a:p>
      </cdr:txBody>
    </cdr:sp>
  </cdr:relSizeAnchor>
</c:userShapes>
</file>

<file path=xl/drawings/drawing4.xml><?xml version="1.0" encoding="utf-8"?>
<xdr:wsDr xmlns:xdr="http://schemas.openxmlformats.org/drawingml/2006/spreadsheetDrawing" xmlns:a="http://schemas.openxmlformats.org/drawingml/2006/main">
  <xdr:twoCellAnchor>
    <xdr:from>
      <xdr:col>9</xdr:col>
      <xdr:colOff>335280</xdr:colOff>
      <xdr:row>0</xdr:row>
      <xdr:rowOff>129540</xdr:rowOff>
    </xdr:from>
    <xdr:to>
      <xdr:col>16</xdr:col>
      <xdr:colOff>327660</xdr:colOff>
      <xdr:row>16</xdr:row>
      <xdr:rowOff>68580</xdr:rowOff>
    </xdr:to>
    <xdr:graphicFrame macro="">
      <xdr:nvGraphicFramePr>
        <xdr:cNvPr id="2" name="Chart 1">
          <a:extLst>
            <a:ext uri="{FF2B5EF4-FFF2-40B4-BE49-F238E27FC236}">
              <a16:creationId xmlns:a16="http://schemas.microsoft.com/office/drawing/2014/main" id="{0244739E-6444-9AC6-781B-E2E27BD02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435429</xdr:colOff>
      <xdr:row>12</xdr:row>
      <xdr:rowOff>25038</xdr:rowOff>
    </xdr:from>
    <xdr:to>
      <xdr:col>8</xdr:col>
      <xdr:colOff>244929</xdr:colOff>
      <xdr:row>33</xdr:row>
      <xdr:rowOff>85998</xdr:rowOff>
    </xdr:to>
    <xdr:graphicFrame macro="">
      <xdr:nvGraphicFramePr>
        <xdr:cNvPr id="3" name="Chart 2">
          <a:extLst>
            <a:ext uri="{FF2B5EF4-FFF2-40B4-BE49-F238E27FC236}">
              <a16:creationId xmlns:a16="http://schemas.microsoft.com/office/drawing/2014/main" id="{666D0983-F1F3-2392-8165-66FD1978C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itedgenews.africa/us-has-highest-user-penetration-rate-in-svod-segment-twice-china-europe/" TargetMode="External"/><Relationship Id="rId2" Type="http://schemas.openxmlformats.org/officeDocument/2006/relationships/hyperlink" Target="https://www.statista.com/outlook/dmo/digital-media/video-on-demand/video-streaming-svod/united-states" TargetMode="External"/><Relationship Id="rId1" Type="http://schemas.openxmlformats.org/officeDocument/2006/relationships/hyperlink" Target="https://s22.q4cdn.com/959853165/files/doc_financials/2023/ar/Netflix-10-K-01262024.pdf" TargetMode="External"/><Relationship Id="rId6" Type="http://schemas.openxmlformats.org/officeDocument/2006/relationships/printerSettings" Target="../printerSettings/printerSettings1.bin"/><Relationship Id="rId5" Type="http://schemas.openxmlformats.org/officeDocument/2006/relationships/hyperlink" Target="https://growthdevil.com/amazon-prime-statistics" TargetMode="External"/><Relationship Id="rId4" Type="http://schemas.openxmlformats.org/officeDocument/2006/relationships/hyperlink" Target="https://www.pewresearch.org/internet/fact-sheet/internet-broadband/"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annualreports.com/HostedData/AnnualReports/PDF/NASDAQ_PARA_2023.pdf" TargetMode="External"/><Relationship Id="rId13" Type="http://schemas.openxmlformats.org/officeDocument/2006/relationships/hyperlink" Target="https://s22.q4cdn.com/959853165/files/doc_financials/2022/ar/4e32b45c-a99e-4c7d-b988-4eef8377500c.pdf" TargetMode="External"/><Relationship Id="rId18" Type="http://schemas.openxmlformats.org/officeDocument/2006/relationships/hyperlink" Target="https://www.emarketer.com/content/amazon-prime-video-viewers-use-ad-supported-tier" TargetMode="External"/><Relationship Id="rId3" Type="http://schemas.openxmlformats.org/officeDocument/2006/relationships/hyperlink" Target="https://cordcuttersnews.com/amazons-prime-video-viewership-numbers-show-strong-yearly-growth/" TargetMode="External"/><Relationship Id="rId21" Type="http://schemas.openxmlformats.org/officeDocument/2006/relationships/drawing" Target="../drawings/drawing1.xml"/><Relationship Id="rId7" Type="http://schemas.openxmlformats.org/officeDocument/2006/relationships/hyperlink" Target="https://s201.q4cdn.com/336605034/files/doc_financials/2022/ar/wbd_2022-annual-report-wrap-on-form-10-k.pdf" TargetMode="External"/><Relationship Id="rId12" Type="http://schemas.openxmlformats.org/officeDocument/2006/relationships/hyperlink" Target="https://backlinko.com/netflix-users" TargetMode="External"/><Relationship Id="rId17" Type="http://schemas.openxmlformats.org/officeDocument/2006/relationships/hyperlink" Target="https://s22.q4cdn.com/959853165/files/doc_financials/2024/q2/Q2-24-Website-Financials.xlsx" TargetMode="External"/><Relationship Id="rId2" Type="http://schemas.openxmlformats.org/officeDocument/2006/relationships/hyperlink" Target="https://cordcuttersnews.com/amazons-prime-video-viewership-numbers-show-strong-yearly-growth/" TargetMode="External"/><Relationship Id="rId16" Type="http://schemas.openxmlformats.org/officeDocument/2006/relationships/hyperlink" Target="https://thewaltdisneycompany.com/app/uploads/2024/05/q2-fy24-earnings.pdf" TargetMode="External"/><Relationship Id="rId20" Type="http://schemas.openxmlformats.org/officeDocument/2006/relationships/hyperlink" Target="https://www.emarketer.com/content/amazon-prime-video-viewers-use-ad-supported-tier" TargetMode="External"/><Relationship Id="rId1" Type="http://schemas.openxmlformats.org/officeDocument/2006/relationships/hyperlink" Target="https://s22.q4cdn.com/959853165/files/doc_financials/2023/ar/Netflix-10-K-01262024.pdf" TargetMode="External"/><Relationship Id="rId6" Type="http://schemas.openxmlformats.org/officeDocument/2006/relationships/hyperlink" Target="https://s201.q4cdn.com/336605034/files/doc_financials/2023/ar/warner-bros-discovery_10-k_wr_final.pdf" TargetMode="External"/><Relationship Id="rId11" Type="http://schemas.openxmlformats.org/officeDocument/2006/relationships/hyperlink" Target="https://thewaltdisneycompany.com/app/uploads/2024/02/2023-Annual-Report.pdf" TargetMode="External"/><Relationship Id="rId5" Type="http://schemas.openxmlformats.org/officeDocument/2006/relationships/hyperlink" Target="https://cordcuttersnews.com/amazons-prime-video-viewership-numbers-show-strong-yearly-growth/" TargetMode="External"/><Relationship Id="rId15" Type="http://schemas.openxmlformats.org/officeDocument/2006/relationships/hyperlink" Target="https://ir.paramount.com/static-files/8e9d8f99-765d-48a7-8000-7bcfe856337a" TargetMode="External"/><Relationship Id="rId23" Type="http://schemas.openxmlformats.org/officeDocument/2006/relationships/comments" Target="../comments1.xml"/><Relationship Id="rId10" Type="http://schemas.openxmlformats.org/officeDocument/2006/relationships/hyperlink" Target="https://thewaltdisneycompany.com/app/uploads/2024/02/q1-fy24-earnings.pdf" TargetMode="External"/><Relationship Id="rId19" Type="http://schemas.openxmlformats.org/officeDocument/2006/relationships/hyperlink" Target="https://www.emarketer.com/content/amazon-prime-video-viewers-use-ad-supported-tier" TargetMode="External"/><Relationship Id="rId4" Type="http://schemas.openxmlformats.org/officeDocument/2006/relationships/hyperlink" Target="https://growthdevil.com/amazon-prime-statistics" TargetMode="External"/><Relationship Id="rId9" Type="http://schemas.openxmlformats.org/officeDocument/2006/relationships/hyperlink" Target="https://thewaltdisneycompany.com/app/uploads/2023/02/q1-fy23-earnings.pdf" TargetMode="External"/><Relationship Id="rId14" Type="http://schemas.openxmlformats.org/officeDocument/2006/relationships/hyperlink" Target="https://s22.q4cdn.com/959853165/files/doc_financials/2023/ar/Netflix-10-K-01262024.pdf" TargetMode="External"/><Relationship Id="rId22"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AE13D-CAF0-478B-AEB3-5F3373E2B5D3}">
  <dimension ref="A1:M3"/>
  <sheetViews>
    <sheetView workbookViewId="0">
      <selection activeCell="L4" sqref="L4"/>
    </sheetView>
  </sheetViews>
  <sheetFormatPr defaultRowHeight="14.4" x14ac:dyDescent="0.3"/>
  <cols>
    <col min="1" max="1" width="10.77734375" customWidth="1"/>
  </cols>
  <sheetData>
    <row r="1" spans="1:13" ht="14.4" customHeight="1" x14ac:dyDescent="0.3">
      <c r="A1" s="77" t="s">
        <v>0</v>
      </c>
      <c r="B1" s="76" t="s">
        <v>187</v>
      </c>
      <c r="C1" s="76"/>
      <c r="D1" s="76"/>
      <c r="E1" s="76"/>
      <c r="F1" s="76"/>
      <c r="G1" s="76"/>
      <c r="H1" s="76"/>
      <c r="I1" s="76"/>
      <c r="J1" s="76"/>
      <c r="K1" s="76"/>
      <c r="L1" s="76"/>
      <c r="M1" s="76"/>
    </row>
    <row r="2" spans="1:13" x14ac:dyDescent="0.3">
      <c r="A2" s="77"/>
      <c r="B2" s="76"/>
      <c r="C2" s="76"/>
      <c r="D2" s="76"/>
      <c r="E2" s="76"/>
      <c r="F2" s="76"/>
      <c r="G2" s="76"/>
      <c r="H2" s="76"/>
      <c r="I2" s="76"/>
      <c r="J2" s="76"/>
      <c r="K2" s="76"/>
      <c r="L2" s="76"/>
      <c r="M2" s="76"/>
    </row>
    <row r="3" spans="1:13" x14ac:dyDescent="0.3">
      <c r="B3" s="3"/>
      <c r="C3" s="3"/>
      <c r="D3" s="3"/>
      <c r="E3" s="3"/>
      <c r="F3" s="3"/>
      <c r="G3" s="3"/>
      <c r="H3" s="3"/>
      <c r="I3" s="3"/>
      <c r="J3" s="3"/>
      <c r="K3" s="3"/>
      <c r="L3" s="3"/>
      <c r="M3" s="3"/>
    </row>
  </sheetData>
  <mergeCells count="2">
    <mergeCell ref="B1:M2"/>
    <mergeCell ref="A1:A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64A3C-5524-41B2-9422-8A75F60B09FA}">
  <dimension ref="A1:U42"/>
  <sheetViews>
    <sheetView showGridLines="0" topLeftCell="A7" workbookViewId="0">
      <selection activeCell="D15" sqref="D15"/>
    </sheetView>
  </sheetViews>
  <sheetFormatPr defaultRowHeight="14.4" x14ac:dyDescent="0.3"/>
  <cols>
    <col min="1" max="1" width="9.6640625" bestFit="1" customWidth="1"/>
    <col min="2" max="2" width="41.88671875" customWidth="1"/>
    <col min="3" max="3" width="37.44140625" bestFit="1" customWidth="1"/>
    <col min="9" max="9" width="8.33203125" customWidth="1"/>
  </cols>
  <sheetData>
    <row r="1" spans="1:21" ht="14.4" customHeight="1" x14ac:dyDescent="0.3">
      <c r="A1" s="78" t="s">
        <v>234</v>
      </c>
      <c r="B1" s="78"/>
      <c r="C1" s="79" t="s">
        <v>194</v>
      </c>
      <c r="D1" s="79"/>
      <c r="E1" s="79"/>
      <c r="F1" s="79"/>
      <c r="G1" s="79"/>
      <c r="H1" s="79"/>
      <c r="I1" s="79"/>
      <c r="J1" s="79"/>
      <c r="K1" s="79"/>
      <c r="L1" s="79"/>
      <c r="M1" s="79"/>
      <c r="N1" s="79"/>
      <c r="O1" s="79"/>
    </row>
    <row r="2" spans="1:21" x14ac:dyDescent="0.3">
      <c r="C2" s="79"/>
      <c r="D2" s="79"/>
      <c r="E2" s="79"/>
      <c r="F2" s="79"/>
      <c r="G2" s="79"/>
      <c r="H2" s="79"/>
      <c r="I2" s="79"/>
      <c r="J2" s="79"/>
      <c r="K2" s="79"/>
      <c r="L2" s="79"/>
      <c r="M2" s="79"/>
      <c r="N2" s="79"/>
      <c r="O2" s="79"/>
    </row>
    <row r="3" spans="1:21" ht="14.4" customHeight="1" x14ac:dyDescent="0.3">
      <c r="B3" s="8"/>
      <c r="C3" s="79"/>
      <c r="D3" s="79"/>
      <c r="E3" s="79"/>
      <c r="F3" s="79"/>
      <c r="G3" s="79"/>
      <c r="H3" s="79"/>
      <c r="I3" s="79"/>
      <c r="J3" s="79"/>
      <c r="K3" s="79"/>
      <c r="L3" s="79"/>
      <c r="M3" s="79"/>
      <c r="N3" s="79"/>
      <c r="O3" s="79"/>
      <c r="P3" s="3"/>
      <c r="Q3" s="3"/>
      <c r="R3" s="3"/>
      <c r="S3" s="3"/>
      <c r="T3" s="3"/>
      <c r="U3" s="3"/>
    </row>
    <row r="4" spans="1:21" ht="15" thickBot="1" x14ac:dyDescent="0.35">
      <c r="B4" s="1" t="s">
        <v>18</v>
      </c>
    </row>
    <row r="5" spans="1:21" ht="14.4" customHeight="1" x14ac:dyDescent="0.3">
      <c r="B5" t="s">
        <v>5</v>
      </c>
      <c r="C5" t="s">
        <v>191</v>
      </c>
      <c r="I5" s="82" t="s">
        <v>12</v>
      </c>
      <c r="J5" s="83"/>
      <c r="K5" s="80" t="s">
        <v>2</v>
      </c>
      <c r="L5" s="80"/>
      <c r="M5" s="80"/>
      <c r="N5" s="80"/>
      <c r="O5" s="81"/>
    </row>
    <row r="6" spans="1:21" ht="15" thickBot="1" x14ac:dyDescent="0.35">
      <c r="B6" t="s">
        <v>217</v>
      </c>
      <c r="I6" s="71">
        <v>2022</v>
      </c>
      <c r="J6" s="72">
        <v>2023</v>
      </c>
      <c r="K6" s="72">
        <v>2024</v>
      </c>
      <c r="L6" s="72">
        <v>2025</v>
      </c>
      <c r="M6" s="72">
        <v>2026</v>
      </c>
      <c r="N6" s="72">
        <v>2027</v>
      </c>
      <c r="O6" s="73">
        <v>2028</v>
      </c>
    </row>
    <row r="7" spans="1:21" x14ac:dyDescent="0.3">
      <c r="B7" s="1" t="s">
        <v>17</v>
      </c>
      <c r="C7" s="1" t="s">
        <v>1</v>
      </c>
      <c r="D7" s="1" t="s">
        <v>11</v>
      </c>
    </row>
    <row r="8" spans="1:21" ht="14.4" customHeight="1" x14ac:dyDescent="0.3">
      <c r="A8" s="17">
        <v>1</v>
      </c>
      <c r="B8" t="s">
        <v>23</v>
      </c>
      <c r="C8" s="21" t="s">
        <v>58</v>
      </c>
      <c r="D8" s="79" t="s">
        <v>192</v>
      </c>
      <c r="E8" s="79"/>
      <c r="F8" s="79"/>
      <c r="G8" s="79"/>
      <c r="H8" s="79"/>
      <c r="I8" s="79"/>
      <c r="J8" s="79"/>
      <c r="K8" s="79"/>
      <c r="L8" s="79"/>
      <c r="M8" s="79"/>
      <c r="N8" s="79"/>
      <c r="O8" s="79"/>
      <c r="P8" s="79"/>
      <c r="Q8" s="79"/>
      <c r="R8" s="4"/>
      <c r="S8" s="4"/>
    </row>
    <row r="9" spans="1:21" x14ac:dyDescent="0.3">
      <c r="A9" s="18"/>
      <c r="C9" s="13"/>
      <c r="D9" s="79"/>
      <c r="E9" s="79"/>
      <c r="F9" s="79"/>
      <c r="G9" s="79"/>
      <c r="H9" s="79"/>
      <c r="I9" s="79"/>
      <c r="J9" s="79"/>
      <c r="K9" s="79"/>
      <c r="L9" s="79"/>
      <c r="M9" s="79"/>
      <c r="N9" s="79"/>
      <c r="O9" s="79"/>
      <c r="P9" s="79"/>
      <c r="Q9" s="79"/>
      <c r="R9" s="4"/>
      <c r="S9" s="4"/>
    </row>
    <row r="10" spans="1:21" ht="14.4" customHeight="1" x14ac:dyDescent="0.3">
      <c r="A10" s="18">
        <v>2</v>
      </c>
      <c r="B10" s="3" t="s">
        <v>16</v>
      </c>
      <c r="C10" s="21" t="s">
        <v>59</v>
      </c>
      <c r="D10" s="76" t="s">
        <v>19</v>
      </c>
      <c r="E10" s="76"/>
      <c r="F10" s="76"/>
      <c r="G10" s="76"/>
      <c r="H10" s="76"/>
      <c r="I10" s="76"/>
      <c r="J10" s="76"/>
      <c r="K10" s="76"/>
      <c r="L10" s="76"/>
      <c r="M10" s="76"/>
      <c r="N10" s="76"/>
      <c r="O10" s="76"/>
      <c r="P10" s="76"/>
      <c r="Q10" s="76"/>
    </row>
    <row r="11" spans="1:21" x14ac:dyDescent="0.3">
      <c r="A11" s="18"/>
      <c r="B11" s="3"/>
      <c r="C11" s="7"/>
      <c r="D11" s="76"/>
      <c r="E11" s="76"/>
      <c r="F11" s="76"/>
      <c r="G11" s="76"/>
      <c r="H11" s="76"/>
      <c r="I11" s="76"/>
      <c r="J11" s="76"/>
      <c r="K11" s="76"/>
      <c r="L11" s="76"/>
      <c r="M11" s="76"/>
      <c r="N11" s="76"/>
      <c r="O11" s="76"/>
      <c r="P11" s="76"/>
      <c r="Q11" s="76"/>
    </row>
    <row r="12" spans="1:21" x14ac:dyDescent="0.3">
      <c r="A12" s="18">
        <v>3</v>
      </c>
      <c r="B12" t="s">
        <v>235</v>
      </c>
      <c r="C12" s="7" t="s">
        <v>26</v>
      </c>
      <c r="D12" t="s">
        <v>39</v>
      </c>
    </row>
    <row r="13" spans="1:21" x14ac:dyDescent="0.3">
      <c r="A13" s="18">
        <v>4</v>
      </c>
      <c r="B13" t="s">
        <v>28</v>
      </c>
      <c r="C13" s="7" t="s">
        <v>27</v>
      </c>
      <c r="D13" t="s">
        <v>29</v>
      </c>
    </row>
    <row r="14" spans="1:21" x14ac:dyDescent="0.3">
      <c r="A14" s="18">
        <v>5</v>
      </c>
      <c r="B14" t="s">
        <v>32</v>
      </c>
      <c r="C14" s="7" t="s">
        <v>33</v>
      </c>
      <c r="D14" t="s">
        <v>35</v>
      </c>
    </row>
    <row r="15" spans="1:21" x14ac:dyDescent="0.3">
      <c r="A15" s="18">
        <v>6</v>
      </c>
      <c r="B15" t="s">
        <v>32</v>
      </c>
      <c r="C15" s="11" t="s">
        <v>223</v>
      </c>
      <c r="D15" t="s">
        <v>34</v>
      </c>
    </row>
    <row r="16" spans="1:21" x14ac:dyDescent="0.3">
      <c r="A16" s="18">
        <v>7</v>
      </c>
      <c r="B16" t="s">
        <v>38</v>
      </c>
      <c r="C16" s="7" t="s">
        <v>37</v>
      </c>
      <c r="D16" t="s">
        <v>36</v>
      </c>
    </row>
    <row r="17" spans="1:4" x14ac:dyDescent="0.3">
      <c r="A17" s="18">
        <v>8</v>
      </c>
      <c r="B17" t="s">
        <v>42</v>
      </c>
      <c r="C17" s="11" t="s">
        <v>41</v>
      </c>
      <c r="D17" t="s">
        <v>43</v>
      </c>
    </row>
    <row r="18" spans="1:4" x14ac:dyDescent="0.3">
      <c r="A18" s="18">
        <v>9</v>
      </c>
      <c r="B18" t="s">
        <v>60</v>
      </c>
      <c r="C18" s="11" t="s">
        <v>186</v>
      </c>
      <c r="D18" t="s">
        <v>185</v>
      </c>
    </row>
    <row r="19" spans="1:4" x14ac:dyDescent="0.3">
      <c r="A19" s="18">
        <v>10</v>
      </c>
      <c r="B19" t="s">
        <v>190</v>
      </c>
      <c r="C19" s="11" t="s">
        <v>188</v>
      </c>
      <c r="D19" t="s">
        <v>189</v>
      </c>
    </row>
    <row r="20" spans="1:4" x14ac:dyDescent="0.3">
      <c r="A20" s="18">
        <v>11</v>
      </c>
      <c r="B20" t="s">
        <v>210</v>
      </c>
      <c r="C20" s="11" t="s">
        <v>209</v>
      </c>
      <c r="D20" t="s">
        <v>211</v>
      </c>
    </row>
    <row r="21" spans="1:4" x14ac:dyDescent="0.3">
      <c r="B21" s="1" t="s">
        <v>21</v>
      </c>
    </row>
    <row r="22" spans="1:4" x14ac:dyDescent="0.3">
      <c r="B22" s="1" t="s">
        <v>24</v>
      </c>
    </row>
    <row r="23" spans="1:4" x14ac:dyDescent="0.3">
      <c r="B23" t="s">
        <v>225</v>
      </c>
    </row>
    <row r="24" spans="1:4" x14ac:dyDescent="0.3">
      <c r="B24" t="s">
        <v>195</v>
      </c>
    </row>
    <row r="25" spans="1:4" x14ac:dyDescent="0.3">
      <c r="B25" t="s">
        <v>226</v>
      </c>
    </row>
    <row r="26" spans="1:4" x14ac:dyDescent="0.3">
      <c r="B26" t="s">
        <v>227</v>
      </c>
    </row>
    <row r="28" spans="1:4" x14ac:dyDescent="0.3">
      <c r="B28" s="1" t="s">
        <v>22</v>
      </c>
    </row>
    <row r="29" spans="1:4" x14ac:dyDescent="0.3">
      <c r="B29" t="s">
        <v>228</v>
      </c>
    </row>
    <row r="30" spans="1:4" x14ac:dyDescent="0.3">
      <c r="B30" t="s">
        <v>229</v>
      </c>
    </row>
    <row r="31" spans="1:4" x14ac:dyDescent="0.3">
      <c r="B31" t="s">
        <v>230</v>
      </c>
    </row>
    <row r="32" spans="1:4" x14ac:dyDescent="0.3">
      <c r="B32" t="s">
        <v>231</v>
      </c>
    </row>
    <row r="34" spans="2:2" x14ac:dyDescent="0.3">
      <c r="B34" s="1" t="s">
        <v>25</v>
      </c>
    </row>
    <row r="35" spans="2:2" x14ac:dyDescent="0.3">
      <c r="B35" t="s">
        <v>30</v>
      </c>
    </row>
    <row r="36" spans="2:2" x14ac:dyDescent="0.3">
      <c r="B36" t="s">
        <v>31</v>
      </c>
    </row>
    <row r="37" spans="2:2" x14ac:dyDescent="0.3">
      <c r="B37" t="s">
        <v>40</v>
      </c>
    </row>
    <row r="39" spans="2:2" x14ac:dyDescent="0.3">
      <c r="B39" s="1" t="s">
        <v>236</v>
      </c>
    </row>
    <row r="40" spans="2:2" x14ac:dyDescent="0.3">
      <c r="B40" t="s">
        <v>232</v>
      </c>
    </row>
    <row r="41" spans="2:2" x14ac:dyDescent="0.3">
      <c r="B41" t="s">
        <v>36</v>
      </c>
    </row>
    <row r="42" spans="2:2" x14ac:dyDescent="0.3">
      <c r="B42" t="s">
        <v>233</v>
      </c>
    </row>
  </sheetData>
  <mergeCells count="6">
    <mergeCell ref="A1:B1"/>
    <mergeCell ref="D8:Q9"/>
    <mergeCell ref="D10:Q11"/>
    <mergeCell ref="C1:O3"/>
    <mergeCell ref="K5:O5"/>
    <mergeCell ref="I5:J5"/>
  </mergeCells>
  <hyperlinks>
    <hyperlink ref="C10" r:id="rId1" display="https://s22.q4cdn.com/959853165/files/doc_financials/2023/ar/Netflix-10-K-01262024.pdf " xr:uid="{B20C6EAD-A9BB-4CDF-B912-7A046BCB1913}"/>
    <hyperlink ref="C12" r:id="rId2" xr:uid="{F9DE144A-530B-4172-B5B1-3C62A9199410}"/>
    <hyperlink ref="C13" r:id="rId3" xr:uid="{D90C133B-680A-4ACF-8442-F1C2E5AE9928}"/>
    <hyperlink ref="C14" r:id="rId4" xr:uid="{0753B42D-D120-44C9-A29F-D292E55C7B9D}"/>
    <hyperlink ref="C8" r:id="rId5" location=":~:text=Amazon%20Prime%20generated%20around%20%2440.2,billion%20in%20revenue%20in%202022. " display="https://growthdevil.com/amazon-prime-statistics#:~:text=Amazon%20Prime%20generated%20around%20%2440.2,billion%20in%20revenue%20in%202022. " xr:uid="{6DC003CC-F9A5-445F-88DA-A82E4FE741EF}"/>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0E341-F8A8-46E3-8F84-3959B6592CD4}">
  <dimension ref="A1:Q146"/>
  <sheetViews>
    <sheetView showGridLines="0" zoomScale="55" zoomScaleNormal="55" workbookViewId="0">
      <selection activeCell="G93" sqref="G93"/>
    </sheetView>
  </sheetViews>
  <sheetFormatPr defaultRowHeight="14.4" x14ac:dyDescent="0.3"/>
  <cols>
    <col min="1" max="1" width="16.44140625" customWidth="1"/>
    <col min="2" max="2" width="23" customWidth="1"/>
    <col min="3" max="3" width="30.109375" customWidth="1"/>
    <col min="4" max="4" width="25.21875" customWidth="1"/>
    <col min="5" max="5" width="13.88671875" customWidth="1"/>
    <col min="6" max="6" width="32.77734375" customWidth="1"/>
    <col min="7" max="7" width="25.33203125" customWidth="1"/>
    <col min="8" max="8" width="26.77734375" customWidth="1"/>
    <col min="9" max="9" width="13.88671875" bestFit="1" customWidth="1"/>
    <col min="10" max="10" width="22.5546875" customWidth="1"/>
    <col min="11" max="11" width="21.5546875" customWidth="1"/>
    <col min="12" max="12" width="26.44140625" customWidth="1"/>
    <col min="13" max="13" width="22.33203125" customWidth="1"/>
    <col min="14" max="14" width="17.21875" customWidth="1"/>
    <col min="15" max="15" width="25.5546875" customWidth="1"/>
    <col min="16" max="16" width="18.88671875" customWidth="1"/>
    <col min="17" max="17" width="13.109375" customWidth="1"/>
  </cols>
  <sheetData>
    <row r="1" spans="1:17" ht="14.4" customHeight="1" x14ac:dyDescent="0.3">
      <c r="A1" s="87" t="s">
        <v>7</v>
      </c>
      <c r="B1" s="87"/>
      <c r="C1" s="87"/>
      <c r="D1" s="87"/>
      <c r="E1" s="87"/>
      <c r="F1" s="87"/>
      <c r="G1" s="87"/>
      <c r="H1" s="87"/>
      <c r="I1" s="87"/>
      <c r="J1" s="87"/>
    </row>
    <row r="2" spans="1:17" ht="14.4" customHeight="1" x14ac:dyDescent="0.3">
      <c r="A2" s="87"/>
      <c r="B2" s="87"/>
      <c r="C2" s="87"/>
      <c r="D2" s="87"/>
      <c r="E2" s="87"/>
      <c r="F2" s="87"/>
      <c r="G2" s="87"/>
      <c r="H2" s="87"/>
      <c r="I2" s="87"/>
      <c r="J2" s="87"/>
    </row>
    <row r="3" spans="1:17" x14ac:dyDescent="0.3">
      <c r="A3" t="s">
        <v>6</v>
      </c>
      <c r="C3" t="s">
        <v>10</v>
      </c>
      <c r="G3" t="s">
        <v>14</v>
      </c>
    </row>
    <row r="4" spans="1:17" x14ac:dyDescent="0.3">
      <c r="C4" s="1" t="s">
        <v>13</v>
      </c>
      <c r="G4" s="1" t="s">
        <v>13</v>
      </c>
      <c r="J4" s="88" t="s">
        <v>57</v>
      </c>
      <c r="K4" s="88"/>
      <c r="L4" s="88"/>
      <c r="M4" s="88"/>
      <c r="N4" s="88"/>
    </row>
    <row r="5" spans="1:17" x14ac:dyDescent="0.3">
      <c r="B5" s="9" t="s">
        <v>8</v>
      </c>
      <c r="C5" s="9">
        <v>2022</v>
      </c>
      <c r="D5" s="9">
        <v>2023</v>
      </c>
      <c r="F5" s="9" t="s">
        <v>8</v>
      </c>
      <c r="G5" s="9">
        <v>2022</v>
      </c>
      <c r="H5" s="9">
        <v>2023</v>
      </c>
      <c r="J5" s="9" t="s">
        <v>66</v>
      </c>
      <c r="K5" s="9" t="s">
        <v>74</v>
      </c>
      <c r="L5" s="9" t="s">
        <v>75</v>
      </c>
      <c r="M5" s="9" t="s">
        <v>70</v>
      </c>
      <c r="N5" s="23" t="s">
        <v>183</v>
      </c>
      <c r="O5" s="19" t="s">
        <v>202</v>
      </c>
    </row>
    <row r="6" spans="1:17" x14ac:dyDescent="0.3">
      <c r="B6" s="19" t="s">
        <v>7</v>
      </c>
      <c r="C6" s="10">
        <v>14084.643</v>
      </c>
      <c r="D6" s="10">
        <v>14873.782999999999</v>
      </c>
      <c r="F6" t="s">
        <v>9</v>
      </c>
      <c r="G6" s="6">
        <v>13</v>
      </c>
      <c r="H6" s="6">
        <v>13.8</v>
      </c>
      <c r="J6" s="6">
        <v>4</v>
      </c>
      <c r="K6" s="6">
        <v>3.9000000000000004</v>
      </c>
      <c r="L6" s="12">
        <f>K6*(1+3.55%)</f>
        <v>4.038450000000001</v>
      </c>
      <c r="M6" s="12">
        <f>L6*(1+3.6%)</f>
        <v>4.1838342000000015</v>
      </c>
      <c r="N6" s="12">
        <f>SUM(J6:M6)</f>
        <v>16.122284200000003</v>
      </c>
      <c r="O6" s="6">
        <f>N7*H20/1000</f>
        <v>12.764799999999999</v>
      </c>
    </row>
    <row r="7" spans="1:17" x14ac:dyDescent="0.3">
      <c r="B7" s="11" t="s">
        <v>15</v>
      </c>
      <c r="G7" s="20" t="s">
        <v>53</v>
      </c>
      <c r="H7" s="15">
        <f>H6/G6-1</f>
        <v>6.1538461538461542E-2</v>
      </c>
      <c r="K7" s="12"/>
      <c r="N7" s="48">
        <v>16120</v>
      </c>
      <c r="O7" s="12"/>
    </row>
    <row r="8" spans="1:17" x14ac:dyDescent="0.3">
      <c r="C8" s="12">
        <f>C6/1000</f>
        <v>14.084643</v>
      </c>
      <c r="D8" s="12">
        <f>D6/1000</f>
        <v>14.873783</v>
      </c>
      <c r="E8" s="15"/>
      <c r="G8" s="15">
        <f>G6/C8</f>
        <v>0.92299109036700466</v>
      </c>
      <c r="H8" s="15">
        <f>H6/D8</f>
        <v>0.92780700108371894</v>
      </c>
    </row>
    <row r="9" spans="1:17" x14ac:dyDescent="0.3">
      <c r="A9" s="23" t="s">
        <v>3</v>
      </c>
      <c r="B9" t="s">
        <v>144</v>
      </c>
      <c r="J9" s="11" t="s">
        <v>20</v>
      </c>
      <c r="M9" s="12"/>
      <c r="N9" s="12"/>
      <c r="Q9" s="16"/>
    </row>
    <row r="10" spans="1:17" x14ac:dyDescent="0.3">
      <c r="A10" s="1"/>
      <c r="M10" s="12"/>
      <c r="N10" s="12"/>
      <c r="Q10" s="16"/>
    </row>
    <row r="11" spans="1:17" x14ac:dyDescent="0.3">
      <c r="A11" s="1"/>
      <c r="B11" t="s">
        <v>134</v>
      </c>
      <c r="M11" s="12"/>
      <c r="N11" s="12"/>
      <c r="Q11" s="16"/>
    </row>
    <row r="12" spans="1:17" x14ac:dyDescent="0.3">
      <c r="A12" s="1"/>
      <c r="B12" s="1" t="s">
        <v>7</v>
      </c>
      <c r="C12" s="9">
        <v>2022</v>
      </c>
      <c r="D12" s="9">
        <v>2023</v>
      </c>
      <c r="J12" s="25">
        <v>2022</v>
      </c>
      <c r="K12" s="25">
        <v>2023</v>
      </c>
      <c r="M12" s="12"/>
      <c r="N12" s="12"/>
      <c r="Q12" s="16"/>
    </row>
    <row r="13" spans="1:17" x14ac:dyDescent="0.3">
      <c r="B13" t="s">
        <v>129</v>
      </c>
      <c r="C13">
        <v>74.3</v>
      </c>
      <c r="D13">
        <v>80.13</v>
      </c>
      <c r="E13" s="11" t="s">
        <v>130</v>
      </c>
      <c r="F13" t="s">
        <v>131</v>
      </c>
      <c r="J13" s="2" t="s">
        <v>167</v>
      </c>
      <c r="K13" s="2" t="s">
        <v>171</v>
      </c>
      <c r="M13" s="12"/>
      <c r="N13" s="12"/>
      <c r="Q13" s="16"/>
    </row>
    <row r="14" spans="1:17" x14ac:dyDescent="0.3">
      <c r="A14" s="1"/>
      <c r="B14" t="s">
        <v>132</v>
      </c>
      <c r="C14">
        <v>15.15</v>
      </c>
      <c r="D14">
        <v>15.15</v>
      </c>
      <c r="F14" t="s">
        <v>166</v>
      </c>
      <c r="J14" s="2" t="s">
        <v>168</v>
      </c>
      <c r="K14" s="2" t="s">
        <v>168</v>
      </c>
      <c r="M14" s="12"/>
      <c r="N14" s="12"/>
      <c r="Q14" s="16"/>
    </row>
    <row r="15" spans="1:17" x14ac:dyDescent="0.3">
      <c r="A15" s="1"/>
      <c r="B15" t="s">
        <v>133</v>
      </c>
      <c r="C15">
        <f>C13*C14*12</f>
        <v>13507.74</v>
      </c>
      <c r="D15">
        <f>D13*D14*12</f>
        <v>14567.633999999998</v>
      </c>
      <c r="F15" s="19" t="s">
        <v>201</v>
      </c>
      <c r="G15" s="19">
        <v>2023</v>
      </c>
      <c r="H15" s="19">
        <v>2024</v>
      </c>
      <c r="J15" s="2" t="s">
        <v>170</v>
      </c>
      <c r="K15" s="2" t="s">
        <v>169</v>
      </c>
      <c r="M15" s="12"/>
      <c r="N15" s="12"/>
      <c r="Q15" s="16"/>
    </row>
    <row r="16" spans="1:17" x14ac:dyDescent="0.3">
      <c r="A16" s="1"/>
      <c r="B16" t="s">
        <v>136</v>
      </c>
      <c r="C16" s="30">
        <f>C15*G8</f>
        <v>12467.523670994004</v>
      </c>
      <c r="D16" s="30">
        <f>D15*H8</f>
        <v>13515.95281442522</v>
      </c>
      <c r="F16" t="s">
        <v>143</v>
      </c>
      <c r="G16">
        <v>35</v>
      </c>
      <c r="H16">
        <v>40</v>
      </c>
      <c r="M16" s="12"/>
      <c r="N16" s="12"/>
      <c r="Q16" s="16"/>
    </row>
    <row r="17" spans="1:17" x14ac:dyDescent="0.3">
      <c r="A17" s="1"/>
      <c r="B17" t="s">
        <v>139</v>
      </c>
      <c r="C17">
        <v>146</v>
      </c>
      <c r="F17" t="s">
        <v>141</v>
      </c>
      <c r="G17">
        <v>6.99</v>
      </c>
      <c r="H17">
        <v>6.99</v>
      </c>
      <c r="M17" s="12"/>
      <c r="N17" s="12"/>
      <c r="Q17" s="16"/>
    </row>
    <row r="18" spans="1:17" x14ac:dyDescent="0.3">
      <c r="A18" s="1"/>
      <c r="B18" t="s">
        <v>135</v>
      </c>
      <c r="C18" s="12">
        <f>C16-C17</f>
        <v>12321.523670994004</v>
      </c>
      <c r="D18" s="12">
        <f>D16*G20</f>
        <v>10580.152814425219</v>
      </c>
      <c r="F18" s="1" t="s">
        <v>142</v>
      </c>
      <c r="G18">
        <f>G17*G16*12</f>
        <v>2935.8</v>
      </c>
      <c r="H18">
        <f>H17*H16*12</f>
        <v>3355.2000000000003</v>
      </c>
      <c r="I18" s="28"/>
      <c r="M18" s="12"/>
      <c r="N18" s="12"/>
      <c r="Q18" s="16"/>
    </row>
    <row r="19" spans="1:17" x14ac:dyDescent="0.3">
      <c r="A19" s="1"/>
      <c r="B19" s="1" t="s">
        <v>138</v>
      </c>
      <c r="C19" s="29">
        <f>C18/1000</f>
        <v>12.321523670994004</v>
      </c>
      <c r="D19" s="29">
        <f>D18/1000</f>
        <v>10.580152814425219</v>
      </c>
      <c r="F19" s="1" t="s">
        <v>203</v>
      </c>
      <c r="G19" s="15">
        <f>G18/D16</f>
        <v>0.21720999180070372</v>
      </c>
      <c r="H19" s="15">
        <f>H18/N7</f>
        <v>0.2081389578163772</v>
      </c>
      <c r="I19" s="28"/>
      <c r="M19" s="12"/>
      <c r="N19" s="12"/>
      <c r="Q19" s="16"/>
    </row>
    <row r="20" spans="1:17" x14ac:dyDescent="0.3">
      <c r="A20" s="1"/>
      <c r="C20" s="12"/>
      <c r="D20" s="12"/>
      <c r="F20" s="1" t="s">
        <v>145</v>
      </c>
      <c r="G20" s="56">
        <f>1-G19</f>
        <v>0.78279000819929623</v>
      </c>
      <c r="H20" s="56">
        <f>1-H19</f>
        <v>0.79186104218362274</v>
      </c>
      <c r="M20" s="12"/>
      <c r="N20" s="12"/>
      <c r="Q20" s="16"/>
    </row>
    <row r="21" spans="1:17" x14ac:dyDescent="0.3">
      <c r="A21" s="1"/>
      <c r="C21" s="1" t="s">
        <v>137</v>
      </c>
      <c r="M21" s="12"/>
      <c r="N21" s="12"/>
      <c r="Q21" s="16"/>
    </row>
    <row r="22" spans="1:17" x14ac:dyDescent="0.3">
      <c r="A22" s="23" t="s">
        <v>3</v>
      </c>
      <c r="B22" t="s">
        <v>140</v>
      </c>
      <c r="C22" s="11" t="s">
        <v>15</v>
      </c>
      <c r="M22" s="12"/>
      <c r="N22" s="12"/>
      <c r="Q22" s="16"/>
    </row>
    <row r="23" spans="1:17" x14ac:dyDescent="0.3">
      <c r="A23" s="23" t="s">
        <v>3</v>
      </c>
      <c r="B23" t="s">
        <v>180</v>
      </c>
      <c r="C23" s="7" t="s">
        <v>181</v>
      </c>
      <c r="M23" s="12"/>
      <c r="N23" s="12"/>
      <c r="Q23" s="16"/>
    </row>
    <row r="24" spans="1:17" x14ac:dyDescent="0.3">
      <c r="A24" s="23" t="s">
        <v>3</v>
      </c>
      <c r="B24" t="s">
        <v>200</v>
      </c>
      <c r="C24" s="11" t="s">
        <v>199</v>
      </c>
      <c r="P24" s="5"/>
    </row>
    <row r="25" spans="1:17" x14ac:dyDescent="0.3">
      <c r="A25" s="23" t="s">
        <v>3</v>
      </c>
      <c r="B25" t="s">
        <v>175</v>
      </c>
      <c r="C25" s="11" t="s">
        <v>182</v>
      </c>
      <c r="P25" s="5"/>
    </row>
    <row r="26" spans="1:17" x14ac:dyDescent="0.3">
      <c r="A26" s="1"/>
      <c r="C26" s="11"/>
      <c r="P26" s="5"/>
    </row>
    <row r="27" spans="1:17" x14ac:dyDescent="0.3">
      <c r="A27" s="1"/>
      <c r="C27" s="11"/>
      <c r="P27" s="5"/>
    </row>
    <row r="28" spans="1:17" ht="14.4" customHeight="1" x14ac:dyDescent="0.3">
      <c r="A28" s="85" t="s">
        <v>44</v>
      </c>
      <c r="B28" s="85"/>
      <c r="C28" s="85"/>
      <c r="D28" s="85"/>
      <c r="E28" s="85"/>
      <c r="F28" s="85"/>
      <c r="G28" s="85"/>
      <c r="H28" s="85"/>
      <c r="I28" s="85"/>
      <c r="J28" s="85"/>
      <c r="P28" s="5"/>
    </row>
    <row r="29" spans="1:17" ht="14.4" customHeight="1" x14ac:dyDescent="0.3">
      <c r="A29" s="85"/>
      <c r="B29" s="85"/>
      <c r="C29" s="85"/>
      <c r="D29" s="85"/>
      <c r="E29" s="85"/>
      <c r="F29" s="85"/>
      <c r="G29" s="85"/>
      <c r="H29" s="85"/>
      <c r="I29" s="85"/>
      <c r="J29" s="85"/>
      <c r="P29" s="5"/>
    </row>
    <row r="30" spans="1:17" ht="14.4" customHeight="1" x14ac:dyDescent="0.3">
      <c r="A30" s="1"/>
      <c r="C30" s="11"/>
      <c r="P30" s="5"/>
    </row>
    <row r="31" spans="1:17" x14ac:dyDescent="0.3">
      <c r="P31" s="5"/>
    </row>
    <row r="32" spans="1:17" x14ac:dyDescent="0.3">
      <c r="A32" t="s">
        <v>6</v>
      </c>
      <c r="C32" t="s">
        <v>45</v>
      </c>
      <c r="H32" s="1" t="s">
        <v>13</v>
      </c>
    </row>
    <row r="33" spans="1:13" x14ac:dyDescent="0.3">
      <c r="B33" s="9" t="s">
        <v>8</v>
      </c>
      <c r="C33" s="9">
        <v>2022</v>
      </c>
      <c r="D33" s="9">
        <v>2023</v>
      </c>
      <c r="E33" s="9">
        <v>2024</v>
      </c>
      <c r="G33" s="9" t="s">
        <v>8</v>
      </c>
      <c r="H33" s="9">
        <v>2022</v>
      </c>
      <c r="I33" s="9">
        <v>2023</v>
      </c>
      <c r="J33" s="9">
        <v>2024</v>
      </c>
    </row>
    <row r="34" spans="1:13" x14ac:dyDescent="0.3">
      <c r="B34" s="19" t="s">
        <v>44</v>
      </c>
      <c r="C34" s="12">
        <f>D43/1000</f>
        <v>14.163763509218054</v>
      </c>
      <c r="D34">
        <v>14.6</v>
      </c>
      <c r="E34" s="12">
        <f>E51</f>
        <v>14.251020840000001</v>
      </c>
      <c r="G34" s="19" t="s">
        <v>44</v>
      </c>
      <c r="H34" s="10">
        <f>C34*1000</f>
        <v>14163.763509218054</v>
      </c>
      <c r="I34" s="10">
        <f>D34*1000</f>
        <v>14600</v>
      </c>
      <c r="J34" s="10">
        <f>E34*1000</f>
        <v>14251.020840000001</v>
      </c>
      <c r="M34" s="11"/>
    </row>
    <row r="35" spans="1:13" x14ac:dyDescent="0.3">
      <c r="C35" s="11"/>
    </row>
    <row r="36" spans="1:13" x14ac:dyDescent="0.3">
      <c r="A36" s="23" t="s">
        <v>3</v>
      </c>
      <c r="B36" t="s">
        <v>52</v>
      </c>
      <c r="C36" s="7" t="s">
        <v>54</v>
      </c>
    </row>
    <row r="37" spans="1:13" x14ac:dyDescent="0.3">
      <c r="A37" s="23" t="s">
        <v>3</v>
      </c>
      <c r="B37" t="s">
        <v>147</v>
      </c>
      <c r="C37" t="s">
        <v>4</v>
      </c>
    </row>
    <row r="38" spans="1:13" x14ac:dyDescent="0.3">
      <c r="D38" s="11"/>
    </row>
    <row r="39" spans="1:13" x14ac:dyDescent="0.3">
      <c r="D39" t="s">
        <v>149</v>
      </c>
      <c r="E39" s="12">
        <f>I34/C42</f>
        <v>92.816274634456448</v>
      </c>
    </row>
    <row r="40" spans="1:13" x14ac:dyDescent="0.3">
      <c r="D40" t="s">
        <v>148</v>
      </c>
      <c r="E40" s="12">
        <f>E39/12</f>
        <v>7.7346895528713704</v>
      </c>
    </row>
    <row r="41" spans="1:13" x14ac:dyDescent="0.3">
      <c r="C41" t="s">
        <v>47</v>
      </c>
      <c r="D41" t="s">
        <v>4</v>
      </c>
      <c r="E41" t="s">
        <v>48</v>
      </c>
      <c r="F41" s="12" t="s">
        <v>50</v>
      </c>
      <c r="G41" t="s">
        <v>49</v>
      </c>
      <c r="H41" t="s">
        <v>51</v>
      </c>
    </row>
    <row r="42" spans="1:13" x14ac:dyDescent="0.3">
      <c r="A42" s="11" t="s">
        <v>46</v>
      </c>
      <c r="B42" s="2">
        <v>2023</v>
      </c>
      <c r="C42" s="2">
        <v>157.30000000000001</v>
      </c>
      <c r="E42" s="12">
        <f>E39/12</f>
        <v>7.7346895528713704</v>
      </c>
      <c r="F42">
        <v>8.99</v>
      </c>
      <c r="G42">
        <v>2.99</v>
      </c>
      <c r="H42">
        <f>G42+F42</f>
        <v>11.98</v>
      </c>
      <c r="J42" s="12"/>
    </row>
    <row r="43" spans="1:13" x14ac:dyDescent="0.3">
      <c r="A43" s="11" t="s">
        <v>46</v>
      </c>
      <c r="B43" s="2">
        <v>2022</v>
      </c>
      <c r="C43" s="2">
        <v>152.6</v>
      </c>
      <c r="D43" s="12">
        <f>C43*E39</f>
        <v>14163.763509218054</v>
      </c>
      <c r="E43" s="12">
        <v>9.98</v>
      </c>
      <c r="J43" s="12"/>
    </row>
    <row r="44" spans="1:13" x14ac:dyDescent="0.3">
      <c r="A44" s="11" t="s">
        <v>46</v>
      </c>
      <c r="B44" s="2"/>
      <c r="C44" s="2"/>
      <c r="D44" s="12"/>
    </row>
    <row r="45" spans="1:13" x14ac:dyDescent="0.3">
      <c r="A45" s="11"/>
      <c r="B45" s="2"/>
      <c r="C45" s="2"/>
      <c r="D45" s="12"/>
    </row>
    <row r="46" spans="1:13" x14ac:dyDescent="0.3">
      <c r="A46" s="11"/>
      <c r="B46" s="9" t="s">
        <v>8</v>
      </c>
      <c r="C46" s="9">
        <v>2022</v>
      </c>
      <c r="D46" s="9">
        <v>2023</v>
      </c>
      <c r="E46" s="9">
        <v>2024</v>
      </c>
    </row>
    <row r="47" spans="1:13" x14ac:dyDescent="0.3">
      <c r="A47" s="11"/>
      <c r="B47" s="19" t="s">
        <v>44</v>
      </c>
      <c r="C47" s="12">
        <v>14.163763509218054</v>
      </c>
      <c r="D47">
        <v>14.6</v>
      </c>
      <c r="E47" s="12">
        <v>19.389144000000002</v>
      </c>
      <c r="F47" t="s">
        <v>160</v>
      </c>
    </row>
    <row r="48" spans="1:13" x14ac:dyDescent="0.3">
      <c r="A48" s="11"/>
      <c r="B48" t="s">
        <v>150</v>
      </c>
      <c r="C48" s="57">
        <v>0.05</v>
      </c>
      <c r="D48" s="57">
        <v>0.06</v>
      </c>
      <c r="E48" s="57">
        <v>6.5000000000000002E-2</v>
      </c>
      <c r="F48" t="s">
        <v>159</v>
      </c>
    </row>
    <row r="49" spans="1:16" x14ac:dyDescent="0.3">
      <c r="A49" s="11"/>
      <c r="B49" t="s">
        <v>151</v>
      </c>
      <c r="C49" s="15"/>
      <c r="D49" s="15"/>
      <c r="E49" s="15">
        <v>0.2</v>
      </c>
      <c r="F49" s="11" t="s">
        <v>205</v>
      </c>
    </row>
    <row r="50" spans="1:16" x14ac:dyDescent="0.3">
      <c r="A50" s="11"/>
      <c r="B50" s="2" t="s">
        <v>152</v>
      </c>
      <c r="C50" s="15">
        <f>SUM(C48:C49)</f>
        <v>0.05</v>
      </c>
      <c r="D50" s="15">
        <f>SUM(D48:D49)</f>
        <v>0.06</v>
      </c>
      <c r="E50" s="15">
        <f>SUM(E48:E49)</f>
        <v>0.26500000000000001</v>
      </c>
    </row>
    <row r="51" spans="1:16" x14ac:dyDescent="0.3">
      <c r="A51" s="11"/>
      <c r="B51" s="25" t="s">
        <v>153</v>
      </c>
      <c r="C51" s="31">
        <f>C47*(1-C50)</f>
        <v>13.455575333757151</v>
      </c>
      <c r="D51" s="31">
        <f>D47*(1-D50)</f>
        <v>13.723999999999998</v>
      </c>
      <c r="E51" s="31">
        <f>E47*(1-E50)</f>
        <v>14.251020840000001</v>
      </c>
    </row>
    <row r="52" spans="1:16" x14ac:dyDescent="0.3">
      <c r="A52" s="11"/>
      <c r="B52" s="2"/>
      <c r="C52" s="2"/>
      <c r="D52" s="12"/>
    </row>
    <row r="53" spans="1:16" x14ac:dyDescent="0.3">
      <c r="A53" s="11"/>
      <c r="B53" s="2"/>
      <c r="C53" s="2"/>
      <c r="D53" s="12"/>
    </row>
    <row r="54" spans="1:16" x14ac:dyDescent="0.3">
      <c r="A54" s="23" t="s">
        <v>3</v>
      </c>
      <c r="B54" t="s">
        <v>204</v>
      </c>
      <c r="C54" s="2"/>
      <c r="D54" s="12"/>
      <c r="K54" t="s">
        <v>4</v>
      </c>
    </row>
    <row r="55" spans="1:16" x14ac:dyDescent="0.3">
      <c r="A55" s="11"/>
      <c r="B55" s="2"/>
      <c r="C55" s="2"/>
      <c r="D55" s="12"/>
    </row>
    <row r="56" spans="1:16" x14ac:dyDescent="0.3">
      <c r="A56" s="11"/>
      <c r="B56" s="2"/>
      <c r="C56" s="2"/>
    </row>
    <row r="57" spans="1:16" ht="14.4" customHeight="1" x14ac:dyDescent="0.3">
      <c r="A57" s="85" t="s">
        <v>60</v>
      </c>
      <c r="B57" s="85"/>
      <c r="C57" s="85"/>
      <c r="D57" s="85"/>
      <c r="E57" s="85"/>
      <c r="F57" s="85"/>
      <c r="G57" s="85"/>
      <c r="H57" s="85"/>
      <c r="I57" s="85"/>
      <c r="J57" s="85"/>
      <c r="K57" s="85"/>
      <c r="L57" s="85"/>
    </row>
    <row r="58" spans="1:16" ht="14.4" customHeight="1" x14ac:dyDescent="0.3">
      <c r="A58" s="85"/>
      <c r="B58" s="85"/>
      <c r="C58" s="85"/>
      <c r="D58" s="85"/>
      <c r="E58" s="85"/>
      <c r="F58" s="85"/>
      <c r="G58" s="85"/>
      <c r="H58" s="85"/>
      <c r="I58" s="85"/>
      <c r="J58" s="85"/>
      <c r="K58" s="85"/>
      <c r="L58" s="85"/>
    </row>
    <row r="59" spans="1:16" x14ac:dyDescent="0.3">
      <c r="B59" t="s">
        <v>154</v>
      </c>
      <c r="K59" s="16">
        <f>100%-20.8%</f>
        <v>0.79200000000000004</v>
      </c>
      <c r="P59" s="5"/>
    </row>
    <row r="60" spans="1:16" x14ac:dyDescent="0.3">
      <c r="A60" t="s">
        <v>6</v>
      </c>
    </row>
    <row r="61" spans="1:16" x14ac:dyDescent="0.3">
      <c r="C61" s="1" t="s">
        <v>13</v>
      </c>
      <c r="H61" s="1" t="s">
        <v>207</v>
      </c>
      <c r="N61" s="1" t="s">
        <v>57</v>
      </c>
    </row>
    <row r="62" spans="1:16" x14ac:dyDescent="0.3">
      <c r="B62" s="9" t="s">
        <v>206</v>
      </c>
      <c r="C62" s="9">
        <v>2022</v>
      </c>
      <c r="D62" s="9">
        <v>2023</v>
      </c>
      <c r="E62" s="9" t="s">
        <v>66</v>
      </c>
      <c r="F62" s="9" t="s">
        <v>76</v>
      </c>
      <c r="H62" s="9" t="s">
        <v>206</v>
      </c>
      <c r="I62" s="9">
        <v>2022</v>
      </c>
      <c r="J62" s="9">
        <v>2023</v>
      </c>
      <c r="K62" s="9">
        <v>2024</v>
      </c>
      <c r="M62" s="9" t="s">
        <v>206</v>
      </c>
      <c r="N62" s="9">
        <v>2022</v>
      </c>
      <c r="O62" s="9">
        <v>2023</v>
      </c>
      <c r="P62" s="9">
        <v>2024</v>
      </c>
    </row>
    <row r="63" spans="1:16" x14ac:dyDescent="0.3">
      <c r="B63" t="s">
        <v>155</v>
      </c>
      <c r="C63" s="6">
        <v>6371</v>
      </c>
      <c r="D63" s="6">
        <v>8703</v>
      </c>
      <c r="E63" s="6">
        <v>2185</v>
      </c>
      <c r="F63">
        <v>8815</v>
      </c>
      <c r="G63" s="6"/>
      <c r="H63" t="s">
        <v>155</v>
      </c>
      <c r="I63" s="12">
        <f>C63</f>
        <v>6371</v>
      </c>
      <c r="J63" s="12">
        <f>D63*85%</f>
        <v>7397.55</v>
      </c>
      <c r="K63">
        <f>F63*79.2%</f>
        <v>6981.4800000000005</v>
      </c>
      <c r="M63" t="s">
        <v>155</v>
      </c>
      <c r="N63" s="6">
        <f>I63/1000</f>
        <v>6.3710000000000004</v>
      </c>
      <c r="O63" s="6">
        <f t="shared" ref="O63:P63" si="0">J63/1000</f>
        <v>7.3975499999999998</v>
      </c>
      <c r="P63" s="6">
        <f t="shared" si="0"/>
        <v>6.9814800000000004</v>
      </c>
    </row>
    <row r="64" spans="1:16" x14ac:dyDescent="0.3">
      <c r="B64" s="6"/>
      <c r="C64" s="6"/>
      <c r="D64" s="6"/>
      <c r="E64" s="6"/>
      <c r="G64" s="6"/>
      <c r="K64" s="11" t="s">
        <v>205</v>
      </c>
      <c r="N64" s="6"/>
      <c r="O64" s="6"/>
    </row>
    <row r="65" spans="1:16" x14ac:dyDescent="0.3">
      <c r="B65" s="6"/>
      <c r="C65" s="6"/>
      <c r="D65" s="6"/>
      <c r="E65" s="6"/>
      <c r="G65" s="6"/>
      <c r="I65" s="6"/>
      <c r="J65" s="6"/>
      <c r="K65" s="6"/>
    </row>
    <row r="66" spans="1:16" x14ac:dyDescent="0.3">
      <c r="B66" s="6"/>
      <c r="C66" s="6"/>
      <c r="D66" s="6"/>
      <c r="E66" s="6"/>
      <c r="G66" s="6"/>
      <c r="I66" s="6"/>
      <c r="J66" s="6"/>
      <c r="K66" s="6"/>
    </row>
    <row r="67" spans="1:16" x14ac:dyDescent="0.3">
      <c r="B67" s="6"/>
      <c r="D67" s="15"/>
    </row>
    <row r="68" spans="1:16" x14ac:dyDescent="0.3">
      <c r="A68" s="23" t="s">
        <v>3</v>
      </c>
      <c r="B68" t="s">
        <v>208</v>
      </c>
    </row>
    <row r="70" spans="1:16" x14ac:dyDescent="0.3">
      <c r="B70" t="s">
        <v>62</v>
      </c>
      <c r="C70" s="11" t="s">
        <v>61</v>
      </c>
    </row>
    <row r="71" spans="1:16" x14ac:dyDescent="0.3">
      <c r="B71" t="s">
        <v>63</v>
      </c>
      <c r="C71" s="11" t="s">
        <v>64</v>
      </c>
      <c r="H71" s="22"/>
    </row>
    <row r="72" spans="1:16" x14ac:dyDescent="0.3">
      <c r="B72" t="s">
        <v>66</v>
      </c>
      <c r="C72" s="11" t="s">
        <v>65</v>
      </c>
      <c r="H72" s="22"/>
    </row>
    <row r="73" spans="1:16" x14ac:dyDescent="0.3">
      <c r="B73" t="s">
        <v>80</v>
      </c>
      <c r="C73" s="11" t="s">
        <v>79</v>
      </c>
      <c r="H73" s="22"/>
    </row>
    <row r="74" spans="1:16" x14ac:dyDescent="0.3">
      <c r="B74" t="s">
        <v>81</v>
      </c>
      <c r="C74" s="11" t="s">
        <v>79</v>
      </c>
      <c r="H74" s="22"/>
    </row>
    <row r="75" spans="1:16" x14ac:dyDescent="0.3">
      <c r="C75" s="11"/>
      <c r="H75" s="22"/>
    </row>
    <row r="76" spans="1:16" x14ac:dyDescent="0.3">
      <c r="C76" s="19">
        <v>2022</v>
      </c>
      <c r="D76" s="19">
        <v>2023</v>
      </c>
      <c r="F76" s="19" t="s">
        <v>71</v>
      </c>
      <c r="G76" s="19" t="s">
        <v>72</v>
      </c>
      <c r="H76" s="19" t="s">
        <v>73</v>
      </c>
      <c r="I76" s="19" t="s">
        <v>67</v>
      </c>
      <c r="J76" s="19" t="s">
        <v>68</v>
      </c>
      <c r="K76" s="19" t="s">
        <v>69</v>
      </c>
      <c r="L76" s="19" t="s">
        <v>70</v>
      </c>
      <c r="M76" s="19" t="s">
        <v>66</v>
      </c>
      <c r="N76" s="19" t="s">
        <v>74</v>
      </c>
      <c r="O76" s="19" t="s">
        <v>75</v>
      </c>
      <c r="P76" s="19" t="s">
        <v>70</v>
      </c>
    </row>
    <row r="77" spans="1:16" x14ac:dyDescent="0.3">
      <c r="B77" t="s">
        <v>77</v>
      </c>
      <c r="C77" s="5">
        <v>7274</v>
      </c>
      <c r="D77" s="5">
        <v>10154</v>
      </c>
      <c r="F77">
        <v>1993</v>
      </c>
      <c r="G77">
        <v>2062</v>
      </c>
      <c r="H77">
        <v>2084</v>
      </c>
      <c r="I77">
        <v>2165</v>
      </c>
      <c r="J77">
        <v>2192</v>
      </c>
      <c r="K77">
        <v>2179</v>
      </c>
      <c r="L77">
        <v>2167</v>
      </c>
      <c r="M77" s="6">
        <v>2185</v>
      </c>
      <c r="N77">
        <v>2210</v>
      </c>
      <c r="O77">
        <v>2205</v>
      </c>
      <c r="P77">
        <v>2215</v>
      </c>
    </row>
    <row r="78" spans="1:16" x14ac:dyDescent="0.3">
      <c r="B78" t="s">
        <v>78</v>
      </c>
      <c r="C78" s="5">
        <v>6371</v>
      </c>
      <c r="D78" s="5">
        <v>8703</v>
      </c>
      <c r="G78" s="15">
        <f>G77/F77-1</f>
        <v>3.4621174109382924E-2</v>
      </c>
      <c r="H78" s="15">
        <f t="shared" ref="H78:P78" si="1">H77/G77-1</f>
        <v>1.0669253152279401E-2</v>
      </c>
      <c r="I78" s="15">
        <f t="shared" si="1"/>
        <v>3.8867562380038301E-2</v>
      </c>
      <c r="J78" s="15">
        <f t="shared" si="1"/>
        <v>1.2471131639722799E-2</v>
      </c>
      <c r="K78" s="15">
        <f t="shared" si="1"/>
        <v>-5.9306569343066107E-3</v>
      </c>
      <c r="L78" s="15">
        <f t="shared" si="1"/>
        <v>-5.5071133547498485E-3</v>
      </c>
      <c r="M78" s="15">
        <f t="shared" si="1"/>
        <v>8.3064143977849003E-3</v>
      </c>
      <c r="N78" s="15">
        <f t="shared" si="1"/>
        <v>1.1441647597254079E-2</v>
      </c>
      <c r="O78" s="15">
        <f t="shared" si="1"/>
        <v>-2.2624434389140191E-3</v>
      </c>
      <c r="P78" s="15">
        <f t="shared" si="1"/>
        <v>4.5351473922903285E-3</v>
      </c>
    </row>
    <row r="79" spans="1:16" x14ac:dyDescent="0.3">
      <c r="C79" s="14">
        <f>C78/C77</f>
        <v>0.87585922463568877</v>
      </c>
      <c r="D79" s="14">
        <f>D78/D77</f>
        <v>0.85710064999015168</v>
      </c>
    </row>
    <row r="81" spans="1:15" x14ac:dyDescent="0.3">
      <c r="J81" s="12"/>
    </row>
    <row r="82" spans="1:15" ht="14.4" customHeight="1" x14ac:dyDescent="0.3">
      <c r="A82" s="85" t="s">
        <v>82</v>
      </c>
      <c r="B82" s="85"/>
      <c r="C82" s="85"/>
      <c r="D82" s="85"/>
      <c r="E82" s="85"/>
      <c r="F82" s="85"/>
      <c r="G82" s="85"/>
      <c r="H82" s="85"/>
      <c r="I82" s="85"/>
      <c r="J82" s="85"/>
    </row>
    <row r="83" spans="1:15" ht="14.4" customHeight="1" x14ac:dyDescent="0.3">
      <c r="A83" s="85"/>
      <c r="B83" s="85"/>
      <c r="C83" s="85"/>
      <c r="D83" s="85"/>
      <c r="E83" s="85"/>
      <c r="F83" s="85"/>
      <c r="G83" s="85"/>
      <c r="H83" s="85"/>
      <c r="I83" s="85"/>
      <c r="J83" s="85"/>
    </row>
    <row r="84" spans="1:15" x14ac:dyDescent="0.3">
      <c r="A84" t="s">
        <v>6</v>
      </c>
    </row>
    <row r="85" spans="1:15" x14ac:dyDescent="0.3">
      <c r="C85" s="88" t="s">
        <v>84</v>
      </c>
      <c r="D85" s="88"/>
      <c r="G85" s="88" t="s">
        <v>85</v>
      </c>
      <c r="H85" s="88"/>
      <c r="I85" s="1" t="s">
        <v>197</v>
      </c>
    </row>
    <row r="86" spans="1:15" x14ac:dyDescent="0.3">
      <c r="C86" s="1" t="s">
        <v>13</v>
      </c>
      <c r="G86" t="s">
        <v>86</v>
      </c>
      <c r="K86" s="84" t="s">
        <v>162</v>
      </c>
      <c r="L86" s="84"/>
      <c r="M86" s="33" t="s">
        <v>164</v>
      </c>
      <c r="N86" s="33"/>
      <c r="O86" s="33"/>
    </row>
    <row r="87" spans="1:15" x14ac:dyDescent="0.3">
      <c r="B87" s="9" t="s">
        <v>8</v>
      </c>
      <c r="C87" s="9">
        <v>2022</v>
      </c>
      <c r="D87" s="9">
        <v>2023</v>
      </c>
      <c r="F87" s="9" t="s">
        <v>8</v>
      </c>
      <c r="G87" s="9">
        <v>2022</v>
      </c>
      <c r="H87" s="9">
        <v>2023</v>
      </c>
      <c r="J87" s="9" t="s">
        <v>8</v>
      </c>
      <c r="K87" s="9">
        <v>2023</v>
      </c>
      <c r="L87" s="9">
        <v>2024</v>
      </c>
      <c r="M87" s="9" t="s">
        <v>165</v>
      </c>
    </row>
    <row r="88" spans="1:15" x14ac:dyDescent="0.3">
      <c r="B88" s="19" t="s">
        <v>82</v>
      </c>
      <c r="C88">
        <v>2767</v>
      </c>
      <c r="D88">
        <v>4446</v>
      </c>
      <c r="E88" s="6"/>
      <c r="F88" t="s">
        <v>82</v>
      </c>
      <c r="G88">
        <f>(C88*65%)/1000*80%</f>
        <v>1.4388399999999999</v>
      </c>
      <c r="H88">
        <f>(D88*70%)/1000*80%</f>
        <v>2.48976</v>
      </c>
      <c r="J88" t="s">
        <v>82</v>
      </c>
      <c r="K88" s="24">
        <v>1112</v>
      </c>
      <c r="L88" s="24">
        <v>1359</v>
      </c>
      <c r="M88" s="49">
        <f>N88</f>
        <v>3.2616000000000005</v>
      </c>
      <c r="N88" s="12">
        <f>(L88*75%*80%*4)/1000</f>
        <v>3.2616000000000005</v>
      </c>
    </row>
    <row r="89" spans="1:15" x14ac:dyDescent="0.3">
      <c r="H89" s="15">
        <f>H88/G88-1</f>
        <v>0.7303939284423564</v>
      </c>
      <c r="K89" s="12">
        <f>H88/K88</f>
        <v>2.2389928057553955E-3</v>
      </c>
      <c r="L89" s="15"/>
    </row>
    <row r="90" spans="1:15" x14ac:dyDescent="0.3">
      <c r="A90" s="23" t="s">
        <v>3</v>
      </c>
      <c r="B90" t="s">
        <v>87</v>
      </c>
      <c r="L90" s="1" t="s">
        <v>159</v>
      </c>
      <c r="M90" t="s">
        <v>198</v>
      </c>
    </row>
    <row r="91" spans="1:15" x14ac:dyDescent="0.3">
      <c r="A91" s="1"/>
      <c r="B91" t="s">
        <v>196</v>
      </c>
      <c r="I91" s="15"/>
      <c r="J91" s="15"/>
    </row>
    <row r="92" spans="1:15" x14ac:dyDescent="0.3">
      <c r="A92" s="1"/>
      <c r="B92" t="s">
        <v>62</v>
      </c>
      <c r="C92" s="11" t="s">
        <v>83</v>
      </c>
    </row>
    <row r="93" spans="1:15" x14ac:dyDescent="0.3">
      <c r="A93" s="1"/>
      <c r="B93" t="s">
        <v>124</v>
      </c>
      <c r="C93" s="11" t="s">
        <v>163</v>
      </c>
    </row>
    <row r="95" spans="1:15" x14ac:dyDescent="0.3">
      <c r="C95" s="11"/>
    </row>
    <row r="97" spans="1:16" x14ac:dyDescent="0.3">
      <c r="A97" s="85" t="s">
        <v>146</v>
      </c>
      <c r="B97" s="85"/>
      <c r="C97" s="85"/>
      <c r="D97" s="85"/>
      <c r="E97" s="85"/>
      <c r="F97" s="85"/>
      <c r="G97" s="85"/>
      <c r="H97" s="85"/>
      <c r="I97" s="85"/>
      <c r="J97" s="85"/>
    </row>
    <row r="98" spans="1:16" x14ac:dyDescent="0.3">
      <c r="A98" s="85"/>
      <c r="B98" s="85"/>
      <c r="C98" s="85"/>
      <c r="D98" s="85"/>
      <c r="E98" s="85"/>
      <c r="F98" s="85"/>
      <c r="G98" s="85"/>
      <c r="H98" s="85"/>
      <c r="I98" s="85"/>
      <c r="J98" s="85"/>
    </row>
    <row r="99" spans="1:16" x14ac:dyDescent="0.3">
      <c r="A99" s="1" t="s">
        <v>121</v>
      </c>
    </row>
    <row r="100" spans="1:16" x14ac:dyDescent="0.3">
      <c r="C100" s="23" t="s">
        <v>3</v>
      </c>
      <c r="D100" t="s">
        <v>92</v>
      </c>
    </row>
    <row r="102" spans="1:16" x14ac:dyDescent="0.3">
      <c r="C102" s="86" t="s">
        <v>94</v>
      </c>
      <c r="D102" s="86"/>
      <c r="F102" s="1" t="s">
        <v>93</v>
      </c>
      <c r="G102" s="1" t="s">
        <v>103</v>
      </c>
      <c r="H102" s="1" t="s">
        <v>101</v>
      </c>
      <c r="J102" s="1" t="s">
        <v>93</v>
      </c>
      <c r="K102" s="1" t="s">
        <v>101</v>
      </c>
      <c r="L102" s="1" t="s">
        <v>102</v>
      </c>
      <c r="O102" s="1" t="s">
        <v>102</v>
      </c>
    </row>
    <row r="103" spans="1:16" x14ac:dyDescent="0.3">
      <c r="B103" s="9" t="s">
        <v>8</v>
      </c>
      <c r="C103" s="9">
        <v>2022</v>
      </c>
      <c r="D103" s="9">
        <v>2023</v>
      </c>
      <c r="F103" s="9" t="s">
        <v>8</v>
      </c>
      <c r="G103" s="9" t="s">
        <v>114</v>
      </c>
      <c r="H103" s="9" t="s">
        <v>174</v>
      </c>
      <c r="J103" s="9" t="s">
        <v>8</v>
      </c>
      <c r="K103" s="9" t="s">
        <v>100</v>
      </c>
      <c r="L103" s="9" t="s">
        <v>173</v>
      </c>
      <c r="N103" s="9" t="s">
        <v>8</v>
      </c>
      <c r="O103" s="9" t="s">
        <v>172</v>
      </c>
    </row>
    <row r="104" spans="1:16" x14ac:dyDescent="0.3">
      <c r="B104" s="19" t="s">
        <v>89</v>
      </c>
      <c r="C104">
        <v>46.4</v>
      </c>
      <c r="D104">
        <v>46.5</v>
      </c>
      <c r="F104" s="19" t="s">
        <v>89</v>
      </c>
      <c r="G104">
        <v>46.4</v>
      </c>
      <c r="H104">
        <v>46.6</v>
      </c>
      <c r="J104" s="19" t="s">
        <v>89</v>
      </c>
      <c r="K104">
        <v>46.5</v>
      </c>
      <c r="L104">
        <v>46.1</v>
      </c>
      <c r="N104" s="19" t="s">
        <v>89</v>
      </c>
      <c r="O104">
        <v>54</v>
      </c>
      <c r="P104" s="15"/>
    </row>
    <row r="105" spans="1:16" x14ac:dyDescent="0.3">
      <c r="B105" s="19" t="s">
        <v>96</v>
      </c>
      <c r="C105">
        <v>42.8</v>
      </c>
      <c r="D105">
        <v>43.9</v>
      </c>
      <c r="F105" s="19" t="s">
        <v>96</v>
      </c>
      <c r="G105">
        <v>42.8</v>
      </c>
      <c r="H105">
        <v>43.5</v>
      </c>
      <c r="J105" s="19" t="s">
        <v>96</v>
      </c>
      <c r="K105">
        <v>43.9</v>
      </c>
      <c r="L105">
        <v>45.1</v>
      </c>
      <c r="N105" s="19" t="s">
        <v>96</v>
      </c>
      <c r="O105">
        <v>45.8</v>
      </c>
      <c r="P105" s="15"/>
    </row>
    <row r="106" spans="1:16" x14ac:dyDescent="0.3">
      <c r="D106" s="14"/>
    </row>
    <row r="107" spans="1:16" x14ac:dyDescent="0.3">
      <c r="A107" s="1"/>
      <c r="B107" s="26" t="s">
        <v>98</v>
      </c>
      <c r="C107" s="27"/>
      <c r="F107" s="26" t="s">
        <v>98</v>
      </c>
      <c r="J107" s="26" t="s">
        <v>98</v>
      </c>
      <c r="N107" s="26" t="s">
        <v>98</v>
      </c>
    </row>
    <row r="108" spans="1:16" x14ac:dyDescent="0.3">
      <c r="B108" t="s">
        <v>89</v>
      </c>
      <c r="C108">
        <v>6.34</v>
      </c>
      <c r="D108">
        <v>6.97</v>
      </c>
      <c r="F108" t="s">
        <v>89</v>
      </c>
      <c r="G108">
        <v>6.1</v>
      </c>
      <c r="H108">
        <v>5.95</v>
      </c>
      <c r="J108" t="s">
        <v>89</v>
      </c>
      <c r="K108">
        <v>7.5</v>
      </c>
      <c r="L108">
        <v>8.15</v>
      </c>
      <c r="N108" t="s">
        <v>89</v>
      </c>
      <c r="O108">
        <v>8</v>
      </c>
    </row>
    <row r="109" spans="1:16" x14ac:dyDescent="0.3">
      <c r="B109" t="s">
        <v>96</v>
      </c>
      <c r="C109">
        <v>12.72</v>
      </c>
      <c r="D109">
        <v>12.17</v>
      </c>
      <c r="F109" t="s">
        <v>96</v>
      </c>
      <c r="G109">
        <v>12.23</v>
      </c>
      <c r="H109">
        <v>12.46</v>
      </c>
      <c r="J109" t="s">
        <v>96</v>
      </c>
      <c r="K109">
        <v>12.11</v>
      </c>
      <c r="L109">
        <v>12.29</v>
      </c>
      <c r="N109" t="s">
        <v>96</v>
      </c>
      <c r="O109">
        <v>11.84</v>
      </c>
    </row>
    <row r="111" spans="1:16" x14ac:dyDescent="0.3">
      <c r="B111" s="26" t="s">
        <v>104</v>
      </c>
      <c r="C111" s="9">
        <v>2022</v>
      </c>
      <c r="D111" s="9">
        <v>2023</v>
      </c>
      <c r="F111" s="26" t="s">
        <v>104</v>
      </c>
      <c r="G111" s="9" t="s">
        <v>114</v>
      </c>
      <c r="H111" s="9" t="s">
        <v>174</v>
      </c>
      <c r="J111" s="26" t="s">
        <v>104</v>
      </c>
      <c r="K111" s="9" t="s">
        <v>100</v>
      </c>
      <c r="L111" s="9" t="s">
        <v>173</v>
      </c>
      <c r="N111" s="26" t="s">
        <v>104</v>
      </c>
      <c r="O111" s="9" t="s">
        <v>172</v>
      </c>
    </row>
    <row r="112" spans="1:16" x14ac:dyDescent="0.3">
      <c r="B112" t="s">
        <v>89</v>
      </c>
      <c r="C112" s="6">
        <f>C104*C108*12</f>
        <v>3530.1120000000001</v>
      </c>
      <c r="D112" s="6">
        <f>D104*D108*12</f>
        <v>3889.2599999999993</v>
      </c>
      <c r="F112" t="s">
        <v>89</v>
      </c>
      <c r="G112" s="6">
        <f>G104*G108</f>
        <v>283.03999999999996</v>
      </c>
      <c r="H112" s="6">
        <f>H104*H108</f>
        <v>277.27000000000004</v>
      </c>
      <c r="J112" t="s">
        <v>89</v>
      </c>
      <c r="K112" s="6">
        <f>K104*K108</f>
        <v>348.75</v>
      </c>
      <c r="L112" s="6">
        <f>L104*L108</f>
        <v>375.71500000000003</v>
      </c>
      <c r="N112" t="s">
        <v>89</v>
      </c>
      <c r="O112" s="6">
        <f>O104*O108</f>
        <v>432</v>
      </c>
    </row>
    <row r="113" spans="2:16" x14ac:dyDescent="0.3">
      <c r="B113" t="s">
        <v>96</v>
      </c>
      <c r="C113" s="6">
        <f>C105*C109*12</f>
        <v>6532.9919999999993</v>
      </c>
      <c r="D113" s="6">
        <f>D105*D109*12</f>
        <v>6411.1560000000009</v>
      </c>
      <c r="F113" t="s">
        <v>96</v>
      </c>
      <c r="G113" s="6">
        <f>G105*G109</f>
        <v>523.44399999999996</v>
      </c>
      <c r="H113" s="6">
        <f>H105*H109</f>
        <v>542.01</v>
      </c>
      <c r="J113" t="s">
        <v>96</v>
      </c>
      <c r="K113" s="6">
        <f>K105*K109</f>
        <v>531.62899999999991</v>
      </c>
      <c r="L113" s="6">
        <f>L105*L109</f>
        <v>554.279</v>
      </c>
      <c r="N113" t="s">
        <v>96</v>
      </c>
      <c r="O113" s="6">
        <f>O105*O109</f>
        <v>542.27199999999993</v>
      </c>
    </row>
    <row r="115" spans="2:16" x14ac:dyDescent="0.3">
      <c r="G115" s="86" t="s">
        <v>111</v>
      </c>
      <c r="H115" s="86"/>
      <c r="I115" s="1" t="s">
        <v>158</v>
      </c>
    </row>
    <row r="116" spans="2:16" x14ac:dyDescent="0.3">
      <c r="B116" s="1" t="s">
        <v>105</v>
      </c>
      <c r="C116" s="1">
        <v>2022</v>
      </c>
      <c r="D116" s="1">
        <v>2023</v>
      </c>
      <c r="E116" s="25" t="s">
        <v>107</v>
      </c>
      <c r="F116" s="25" t="s">
        <v>108</v>
      </c>
      <c r="G116" s="1" t="s">
        <v>109</v>
      </c>
      <c r="H116" s="1" t="s">
        <v>110</v>
      </c>
      <c r="N116" s="26" t="s">
        <v>136</v>
      </c>
      <c r="O116" s="9" t="s">
        <v>172</v>
      </c>
    </row>
    <row r="117" spans="2:16" x14ac:dyDescent="0.3">
      <c r="B117" t="s">
        <v>90</v>
      </c>
      <c r="C117">
        <v>30841</v>
      </c>
      <c r="D117">
        <v>31414</v>
      </c>
      <c r="E117" s="15">
        <f>C117/C$120</f>
        <v>0.77942328590563315</v>
      </c>
      <c r="F117" s="15">
        <f>D117/D$120</f>
        <v>0.77307739633321026</v>
      </c>
      <c r="G117" s="15">
        <f>E117*75%</f>
        <v>0.58456746442922491</v>
      </c>
      <c r="H117" s="15">
        <f>F117*75%</f>
        <v>0.57980804724990764</v>
      </c>
      <c r="N117" t="s">
        <v>89</v>
      </c>
      <c r="O117" s="6">
        <f>O112</f>
        <v>432</v>
      </c>
    </row>
    <row r="118" spans="2:16" x14ac:dyDescent="0.3">
      <c r="B118" t="s">
        <v>91</v>
      </c>
      <c r="C118">
        <v>5098</v>
      </c>
      <c r="D118">
        <v>5475</v>
      </c>
      <c r="E118" s="15">
        <f t="shared" ref="E118:F119" si="2">C118/C$120</f>
        <v>0.1288382319492532</v>
      </c>
      <c r="F118" s="15">
        <f t="shared" si="2"/>
        <v>0.13473606496862311</v>
      </c>
      <c r="G118" s="14"/>
      <c r="H118" s="14"/>
      <c r="N118" t="s">
        <v>96</v>
      </c>
      <c r="O118" s="6">
        <f>O113*H117</f>
        <v>314.41366939830186</v>
      </c>
    </row>
    <row r="119" spans="2:16" x14ac:dyDescent="0.3">
      <c r="B119" t="s">
        <v>106</v>
      </c>
      <c r="C119">
        <v>3630</v>
      </c>
      <c r="D119">
        <v>3746</v>
      </c>
      <c r="E119" s="15">
        <f t="shared" si="2"/>
        <v>9.1738482145113598E-2</v>
      </c>
      <c r="F119" s="15">
        <f t="shared" si="2"/>
        <v>9.2186538698166606E-2</v>
      </c>
      <c r="G119" s="14"/>
      <c r="H119" s="14"/>
    </row>
    <row r="120" spans="2:16" x14ac:dyDescent="0.3">
      <c r="B120" s="1" t="s">
        <v>51</v>
      </c>
      <c r="C120" s="1">
        <f>SUM(C117:C119)</f>
        <v>39569</v>
      </c>
      <c r="D120" s="1">
        <f>SUM(D117:D119)</f>
        <v>40635</v>
      </c>
      <c r="E120" s="28">
        <f>SUM(E117:E119)</f>
        <v>0.99999999999999989</v>
      </c>
      <c r="F120" s="28">
        <f>SUM(F117:F119)</f>
        <v>1</v>
      </c>
      <c r="N120" s="26" t="s">
        <v>179</v>
      </c>
      <c r="O120" s="9" t="s">
        <v>177</v>
      </c>
      <c r="P120" s="20" t="s">
        <v>178</v>
      </c>
    </row>
    <row r="121" spans="2:16" x14ac:dyDescent="0.3">
      <c r="B121" s="1"/>
      <c r="C121" s="1"/>
      <c r="D121" s="1"/>
      <c r="E121" s="28"/>
      <c r="F121" s="28"/>
      <c r="N121" t="s">
        <v>89</v>
      </c>
      <c r="O121" s="6">
        <f>H129*(1+9.5%)</f>
        <v>4.3665369749999998</v>
      </c>
    </row>
    <row r="122" spans="2:16" x14ac:dyDescent="0.3">
      <c r="B122" s="1" t="s">
        <v>112</v>
      </c>
      <c r="C122" s="1"/>
      <c r="D122" s="1"/>
      <c r="E122" s="28"/>
      <c r="F122" s="28"/>
      <c r="N122" t="s">
        <v>96</v>
      </c>
      <c r="O122" s="6">
        <f>H130*(1+2.5%)</f>
        <v>3.8174623435538941</v>
      </c>
    </row>
    <row r="123" spans="2:16" x14ac:dyDescent="0.3">
      <c r="B123" s="1"/>
      <c r="C123" s="1"/>
      <c r="D123" s="1"/>
      <c r="E123" s="28"/>
      <c r="F123" s="28"/>
    </row>
    <row r="124" spans="2:16" x14ac:dyDescent="0.3">
      <c r="B124" s="26" t="s">
        <v>104</v>
      </c>
      <c r="C124" s="9">
        <v>2022</v>
      </c>
      <c r="D124" s="9">
        <v>2023</v>
      </c>
      <c r="E124" s="28"/>
      <c r="F124" s="26" t="s">
        <v>104</v>
      </c>
      <c r="G124" s="9" t="s">
        <v>114</v>
      </c>
      <c r="H124" s="9" t="s">
        <v>116</v>
      </c>
      <c r="J124" s="26" t="s">
        <v>104</v>
      </c>
      <c r="K124" s="9" t="s">
        <v>100</v>
      </c>
      <c r="L124" s="9" t="s">
        <v>115</v>
      </c>
    </row>
    <row r="125" spans="2:16" x14ac:dyDescent="0.3">
      <c r="B125" t="s">
        <v>89</v>
      </c>
      <c r="C125" s="6">
        <f>C112</f>
        <v>3530.1120000000001</v>
      </c>
      <c r="D125" s="6">
        <f>D112</f>
        <v>3889.2599999999993</v>
      </c>
      <c r="E125" s="28"/>
      <c r="F125" t="s">
        <v>89</v>
      </c>
      <c r="G125" s="6">
        <f>G112</f>
        <v>283.03999999999996</v>
      </c>
      <c r="H125" s="6">
        <f>H112</f>
        <v>277.27000000000004</v>
      </c>
      <c r="J125" t="s">
        <v>89</v>
      </c>
      <c r="K125" s="6">
        <f>K112</f>
        <v>348.75</v>
      </c>
      <c r="L125" s="6">
        <f>L112</f>
        <v>375.71500000000003</v>
      </c>
    </row>
    <row r="126" spans="2:16" x14ac:dyDescent="0.3">
      <c r="B126" t="s">
        <v>96</v>
      </c>
      <c r="C126" s="6">
        <f>C113*G117</f>
        <v>3818.9745685764105</v>
      </c>
      <c r="D126" s="6">
        <f>D113*H117</f>
        <v>3717.2398409745292</v>
      </c>
      <c r="F126" t="s">
        <v>96</v>
      </c>
      <c r="G126" s="6">
        <f>G113*G117</f>
        <v>305.98833185069117</v>
      </c>
      <c r="H126" s="6">
        <f>H113*H117</f>
        <v>314.26175968992243</v>
      </c>
      <c r="J126" t="s">
        <v>96</v>
      </c>
      <c r="K126" s="6">
        <f>K113*G117</f>
        <v>310.77301654704434</v>
      </c>
      <c r="L126" s="6">
        <f>L113*H117</f>
        <v>321.37542462163157</v>
      </c>
    </row>
    <row r="127" spans="2:16" ht="15" thickBot="1" x14ac:dyDescent="0.35"/>
    <row r="128" spans="2:16" x14ac:dyDescent="0.3">
      <c r="B128" s="34" t="s">
        <v>119</v>
      </c>
      <c r="C128" s="35" t="s">
        <v>117</v>
      </c>
      <c r="D128" s="36" t="s">
        <v>118</v>
      </c>
      <c r="F128" s="43" t="s">
        <v>120</v>
      </c>
      <c r="G128" s="44" t="s">
        <v>117</v>
      </c>
      <c r="H128" s="45" t="s">
        <v>118</v>
      </c>
    </row>
    <row r="129" spans="1:16" x14ac:dyDescent="0.3">
      <c r="B129" s="37" t="s">
        <v>89</v>
      </c>
      <c r="C129" s="38">
        <f>C125-G125+K125</f>
        <v>3595.8220000000001</v>
      </c>
      <c r="D129" s="39">
        <f>D125-H125+L125</f>
        <v>3987.7049999999995</v>
      </c>
      <c r="F129" s="46" t="s">
        <v>89</v>
      </c>
      <c r="G129" s="38">
        <f>C129/1000</f>
        <v>3.5958220000000001</v>
      </c>
      <c r="H129" s="39">
        <f>D129/1000</f>
        <v>3.9877049999999996</v>
      </c>
      <c r="O129" s="6"/>
      <c r="P129" s="6"/>
    </row>
    <row r="130" spans="1:16" ht="15" thickBot="1" x14ac:dyDescent="0.35">
      <c r="B130" s="40" t="s">
        <v>96</v>
      </c>
      <c r="C130" s="41">
        <f>C126-G126+K126</f>
        <v>3823.7592532727635</v>
      </c>
      <c r="D130" s="42">
        <f>D126-H126+L126</f>
        <v>3724.3535059062383</v>
      </c>
      <c r="F130" s="47" t="s">
        <v>96</v>
      </c>
      <c r="G130" s="41">
        <f>C130/1000</f>
        <v>3.8237592532727636</v>
      </c>
      <c r="H130" s="42">
        <f>D130/1000</f>
        <v>3.7243535059062385</v>
      </c>
      <c r="O130" s="6"/>
      <c r="P130" s="6"/>
    </row>
    <row r="131" spans="1:16" x14ac:dyDescent="0.3">
      <c r="P131" s="15"/>
    </row>
    <row r="132" spans="1:16" x14ac:dyDescent="0.3">
      <c r="B132" s="19" t="s">
        <v>3</v>
      </c>
      <c r="C132" t="s">
        <v>212</v>
      </c>
      <c r="D132" s="11" t="s">
        <v>205</v>
      </c>
      <c r="P132" s="15"/>
    </row>
    <row r="133" spans="1:16" x14ac:dyDescent="0.3">
      <c r="P133" s="15"/>
    </row>
    <row r="134" spans="1:16" x14ac:dyDescent="0.3">
      <c r="B134" s="58" t="s">
        <v>119</v>
      </c>
      <c r="C134" s="9">
        <v>2022</v>
      </c>
      <c r="D134" s="9">
        <v>2023</v>
      </c>
      <c r="E134" s="9">
        <v>2024</v>
      </c>
      <c r="P134" s="15"/>
    </row>
    <row r="135" spans="1:16" x14ac:dyDescent="0.3">
      <c r="B135" s="59" t="s">
        <v>89</v>
      </c>
      <c r="C135" s="59">
        <v>3.5958220000000001</v>
      </c>
      <c r="D135" s="59">
        <f>H129*90%</f>
        <v>3.5889344999999997</v>
      </c>
      <c r="E135" s="59">
        <f>O121*75%</f>
        <v>3.2749027312500001</v>
      </c>
      <c r="P135" s="15"/>
    </row>
    <row r="136" spans="1:16" x14ac:dyDescent="0.3">
      <c r="P136" s="15"/>
    </row>
    <row r="137" spans="1:16" x14ac:dyDescent="0.3">
      <c r="P137" s="15"/>
    </row>
    <row r="138" spans="1:16" x14ac:dyDescent="0.3">
      <c r="P138" s="15"/>
    </row>
    <row r="139" spans="1:16" x14ac:dyDescent="0.3">
      <c r="P139" s="15"/>
    </row>
    <row r="140" spans="1:16" x14ac:dyDescent="0.3">
      <c r="A140" s="20" t="s">
        <v>95</v>
      </c>
      <c r="B140" t="s">
        <v>113</v>
      </c>
    </row>
    <row r="141" spans="1:16" x14ac:dyDescent="0.3">
      <c r="A141" s="20" t="s">
        <v>95</v>
      </c>
      <c r="B141" t="s">
        <v>97</v>
      </c>
    </row>
    <row r="142" spans="1:16" x14ac:dyDescent="0.3">
      <c r="A142" s="20" t="s">
        <v>95</v>
      </c>
      <c r="B142" t="s">
        <v>99</v>
      </c>
    </row>
    <row r="143" spans="1:16" x14ac:dyDescent="0.3">
      <c r="A143" s="20" t="s">
        <v>127</v>
      </c>
      <c r="B143" s="11" t="s">
        <v>126</v>
      </c>
    </row>
    <row r="144" spans="1:16" x14ac:dyDescent="0.3">
      <c r="A144" s="20" t="s">
        <v>124</v>
      </c>
      <c r="B144" s="11" t="s">
        <v>125</v>
      </c>
    </row>
    <row r="145" spans="1:2" x14ac:dyDescent="0.3">
      <c r="A145" s="20" t="s">
        <v>123</v>
      </c>
      <c r="B145" s="11" t="s">
        <v>122</v>
      </c>
    </row>
    <row r="146" spans="1:2" x14ac:dyDescent="0.3">
      <c r="A146" s="20" t="s">
        <v>175</v>
      </c>
      <c r="B146" s="11" t="s">
        <v>176</v>
      </c>
    </row>
  </sheetData>
  <mergeCells count="11">
    <mergeCell ref="K86:L86"/>
    <mergeCell ref="A57:L58"/>
    <mergeCell ref="G115:H115"/>
    <mergeCell ref="A1:J2"/>
    <mergeCell ref="A28:J29"/>
    <mergeCell ref="A82:J83"/>
    <mergeCell ref="A97:J98"/>
    <mergeCell ref="C85:D85"/>
    <mergeCell ref="G85:H85"/>
    <mergeCell ref="C102:D102"/>
    <mergeCell ref="J4:N4"/>
  </mergeCells>
  <hyperlinks>
    <hyperlink ref="B7" r:id="rId1" xr:uid="{A413A384-418D-433E-A423-F3918D8EC294}"/>
    <hyperlink ref="A43" r:id="rId2" xr:uid="{363397DE-F0EE-42BB-A86F-D3351C28BD09}"/>
    <hyperlink ref="A44" r:id="rId3" xr:uid="{EBF61EA5-9890-4EDE-A2BB-FE77C8FB2E11}"/>
    <hyperlink ref="C36" r:id="rId4" location=":~:text=Amazon%20Prime%20generated%20around%20%2440.2,billion%20in%20revenue%20in%202022. _x000a_" display="https://growthdevil.com/amazon-prime-statistics#:~:text=Amazon%20Prime%20generated%20around%20%2440.2,billion%20in%20revenue%20in%202022. _x000a_" xr:uid="{0F10124C-FE52-43D3-83F8-2EC752C3915B}"/>
    <hyperlink ref="A42" r:id="rId5" xr:uid="{07233E60-F43F-4D8B-B8E6-63F5C5FFFB04}"/>
    <hyperlink ref="C70" r:id="rId6" xr:uid="{9B1D01F7-EFCE-43BA-88CF-12201E8B1E11}"/>
    <hyperlink ref="C71" r:id="rId7" xr:uid="{56874463-B583-4E1C-AB09-412BF195F0BA}"/>
    <hyperlink ref="C92" r:id="rId8" xr:uid="{40B11EFD-3A3C-4E8A-8001-3F814453A7F3}"/>
    <hyperlink ref="B145" r:id="rId9" xr:uid="{0EA9ECF4-92F0-4486-B637-3FCEDFBE104A}"/>
    <hyperlink ref="B144" r:id="rId10" xr:uid="{8B0B57FA-044F-4827-9E66-5BFCC9735621}"/>
    <hyperlink ref="B143" r:id="rId11" xr:uid="{018D7CB0-9C85-4BF3-9CD8-799728CA6235}"/>
    <hyperlink ref="E13" r:id="rId12" xr:uid="{9F27707B-B2DA-462E-B75E-2E99F8C46ECE}"/>
    <hyperlink ref="C23" r:id="rId13" display="https://s22.q4cdn.com/959853165/files/doc_financials/2022/ar/4e32b45c-a99e-4c7d-b988-4eef8377500c.pdf " xr:uid="{9F537A3C-1CE7-4777-B7B7-1AF1AB62C18F}"/>
    <hyperlink ref="C22" r:id="rId14" xr:uid="{C7326154-2F04-4E04-ABA7-74526A9DBE6C}"/>
    <hyperlink ref="C93" r:id="rId15" xr:uid="{62122EA9-9C50-4150-82B7-ABF8E288B3C3}"/>
    <hyperlink ref="B146" r:id="rId16" xr:uid="{E03A3051-13EE-4FAF-83FD-172DAF388C4B}"/>
    <hyperlink ref="J9" r:id="rId17" xr:uid="{B51016A6-8AB5-4793-B852-DB47489C54AB}"/>
    <hyperlink ref="F49" r:id="rId18" xr:uid="{A5AA6757-34B4-42F2-AB5A-36A438AB7777}"/>
    <hyperlink ref="K64" r:id="rId19" xr:uid="{C1D32894-2B04-42EE-B986-84DAC5D7033E}"/>
    <hyperlink ref="D132" r:id="rId20" xr:uid="{5C3C3AFF-6655-41B8-B686-62ADB9ECD11A}"/>
  </hyperlinks>
  <pageMargins left="0.7" right="0.7" top="0.75" bottom="0.75" header="0.3" footer="0.3"/>
  <drawing r:id="rId21"/>
  <legacyDrawing r:id="rId2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831F-181A-45EA-B86D-521F10ED15D4}">
  <dimension ref="A1:AC31"/>
  <sheetViews>
    <sheetView showGridLines="0" topLeftCell="A6" zoomScale="85" zoomScaleNormal="85" workbookViewId="0">
      <selection activeCell="O28" sqref="O28"/>
    </sheetView>
  </sheetViews>
  <sheetFormatPr defaultRowHeight="14.4" x14ac:dyDescent="0.3"/>
  <cols>
    <col min="1" max="1" width="20.77734375" customWidth="1"/>
    <col min="2" max="2" width="12.77734375" bestFit="1" customWidth="1"/>
    <col min="8" max="8" width="9.109375" bestFit="1" customWidth="1"/>
    <col min="9" max="9" width="12.77734375" customWidth="1"/>
    <col min="14" max="14" width="11.77734375" customWidth="1"/>
    <col min="15" max="15" width="8.88671875" customWidth="1"/>
    <col min="16" max="16" width="9.5546875" customWidth="1"/>
    <col min="17" max="17" width="10" customWidth="1"/>
    <col min="19" max="19" width="20.33203125" customWidth="1"/>
    <col min="25" max="25" width="8.5546875" bestFit="1" customWidth="1"/>
  </cols>
  <sheetData>
    <row r="1" spans="1:29" x14ac:dyDescent="0.3">
      <c r="A1" s="88" t="s">
        <v>193</v>
      </c>
      <c r="B1" s="88"/>
    </row>
    <row r="2" spans="1:29" ht="14.4" customHeight="1" x14ac:dyDescent="0.3">
      <c r="A2" s="79" t="s">
        <v>221</v>
      </c>
      <c r="B2" s="79"/>
      <c r="C2" s="79"/>
      <c r="D2" s="79"/>
      <c r="E2" s="79"/>
      <c r="F2" s="79"/>
      <c r="G2" s="79"/>
      <c r="H2" s="79"/>
      <c r="I2" s="79"/>
      <c r="J2" s="79"/>
      <c r="K2" s="79"/>
      <c r="L2" s="79"/>
      <c r="M2" s="79"/>
      <c r="N2" s="79"/>
      <c r="O2" s="79"/>
      <c r="P2" s="79"/>
      <c r="Q2" s="79"/>
      <c r="R2" s="79"/>
      <c r="S2" s="79"/>
      <c r="T2" s="79"/>
      <c r="U2" s="79"/>
      <c r="V2" s="79"/>
      <c r="W2" s="79"/>
      <c r="X2" s="79"/>
      <c r="Y2" s="79"/>
      <c r="Z2" s="79"/>
      <c r="AA2" s="79"/>
    </row>
    <row r="3" spans="1:29" x14ac:dyDescent="0.3">
      <c r="A3" s="79"/>
      <c r="B3" s="79"/>
      <c r="C3" s="79"/>
      <c r="D3" s="79"/>
      <c r="E3" s="79"/>
      <c r="F3" s="79"/>
      <c r="G3" s="79"/>
      <c r="H3" s="79"/>
      <c r="I3" s="79"/>
      <c r="J3" s="79"/>
      <c r="K3" s="79"/>
      <c r="L3" s="79"/>
      <c r="M3" s="79"/>
      <c r="N3" s="79"/>
      <c r="O3" s="79"/>
      <c r="P3" s="79"/>
      <c r="Q3" s="79"/>
      <c r="R3" s="79"/>
      <c r="S3" s="79"/>
      <c r="T3" s="79"/>
      <c r="U3" s="79"/>
      <c r="V3" s="79"/>
      <c r="W3" s="79"/>
      <c r="X3" s="79"/>
      <c r="Y3" s="79"/>
      <c r="Z3" s="79"/>
      <c r="AA3" s="79"/>
    </row>
    <row r="4" spans="1:29" x14ac:dyDescent="0.3">
      <c r="A4" s="79"/>
      <c r="B4" s="79"/>
      <c r="C4" s="79"/>
      <c r="D4" s="79"/>
      <c r="E4" s="79"/>
      <c r="F4" s="79"/>
      <c r="G4" s="79"/>
      <c r="H4" s="79"/>
      <c r="I4" s="79"/>
      <c r="J4" s="79"/>
      <c r="K4" s="79"/>
      <c r="L4" s="79"/>
      <c r="M4" s="79"/>
      <c r="N4" s="79"/>
      <c r="O4" s="79"/>
      <c r="P4" s="79"/>
      <c r="Q4" s="79"/>
      <c r="R4" s="79"/>
      <c r="S4" s="79"/>
      <c r="T4" s="79"/>
      <c r="U4" s="79"/>
      <c r="V4" s="79"/>
      <c r="W4" s="79"/>
      <c r="X4" s="79"/>
      <c r="Y4" s="79"/>
      <c r="Z4" s="79"/>
      <c r="AA4" s="79"/>
    </row>
    <row r="5" spans="1:29" x14ac:dyDescent="0.3">
      <c r="T5" s="91" t="s">
        <v>219</v>
      </c>
      <c r="U5" s="91"/>
      <c r="V5" s="91"/>
      <c r="W5" s="91"/>
      <c r="X5" s="91"/>
      <c r="Y5" s="91"/>
      <c r="Z5" s="91"/>
    </row>
    <row r="6" spans="1:29" x14ac:dyDescent="0.3">
      <c r="O6" s="86" t="s">
        <v>215</v>
      </c>
      <c r="P6" s="86"/>
      <c r="Q6" s="86"/>
      <c r="V6" s="90" t="s">
        <v>184</v>
      </c>
      <c r="W6" s="90"/>
      <c r="X6" s="90"/>
      <c r="Y6" s="90"/>
      <c r="Z6" s="90"/>
    </row>
    <row r="7" spans="1:29" ht="18" x14ac:dyDescent="0.35">
      <c r="A7" s="89" t="s">
        <v>56</v>
      </c>
      <c r="B7" s="89"/>
      <c r="C7" s="89"/>
      <c r="D7" s="89"/>
      <c r="E7" s="89"/>
      <c r="F7" s="89"/>
      <c r="G7" s="89"/>
      <c r="H7" s="89"/>
      <c r="I7" s="50" t="s">
        <v>156</v>
      </c>
      <c r="J7" s="32"/>
      <c r="K7" s="32"/>
      <c r="L7" s="32"/>
      <c r="M7" s="32"/>
      <c r="O7" s="9">
        <v>2022</v>
      </c>
      <c r="P7" s="9">
        <v>2023</v>
      </c>
      <c r="Q7" s="9">
        <v>2024</v>
      </c>
      <c r="T7" s="9">
        <v>2022</v>
      </c>
      <c r="U7" s="9">
        <v>2023</v>
      </c>
      <c r="V7" s="9">
        <v>2024</v>
      </c>
      <c r="W7" s="9">
        <v>2025</v>
      </c>
      <c r="X7" s="9">
        <v>2026</v>
      </c>
      <c r="Y7" s="9">
        <v>2027</v>
      </c>
      <c r="Z7" s="9">
        <v>2028</v>
      </c>
    </row>
    <row r="8" spans="1:29" x14ac:dyDescent="0.3">
      <c r="A8" s="1" t="s">
        <v>55</v>
      </c>
      <c r="B8" s="75" t="s">
        <v>238</v>
      </c>
      <c r="C8" s="75" t="s">
        <v>243</v>
      </c>
      <c r="D8" s="75" t="s">
        <v>239</v>
      </c>
      <c r="E8" s="75" t="s">
        <v>240</v>
      </c>
      <c r="F8" s="75" t="s">
        <v>241</v>
      </c>
      <c r="G8" s="75" t="s">
        <v>242</v>
      </c>
      <c r="H8" s="65">
        <v>2028</v>
      </c>
      <c r="I8" s="25" t="s">
        <v>157</v>
      </c>
      <c r="N8" t="s">
        <v>44</v>
      </c>
      <c r="O8" s="6">
        <f>'Key players revenue estimation'!C51</f>
        <v>13.455575333757151</v>
      </c>
      <c r="P8" s="6">
        <f>'Key players revenue estimation'!D51</f>
        <v>13.723999999999998</v>
      </c>
      <c r="Q8" s="12">
        <f>'Key players revenue estimation'!E51</f>
        <v>14.251020840000001</v>
      </c>
      <c r="S8" t="s">
        <v>220</v>
      </c>
      <c r="T8" s="15">
        <f t="shared" ref="T8:T14" si="0">O8/$O$15</f>
        <v>0.31433471472689856</v>
      </c>
      <c r="U8" s="15">
        <f t="shared" ref="U8:U14" si="1">P8/$P$15</f>
        <v>0.31046436741111111</v>
      </c>
      <c r="V8" s="51">
        <f t="shared" ref="V8:V14" si="2">Q8/$Q$15</f>
        <v>0.30001349575735481</v>
      </c>
      <c r="W8" s="51">
        <v>0.28749069115215981</v>
      </c>
      <c r="X8" s="51">
        <v>0.28471622484999992</v>
      </c>
      <c r="Y8" s="51">
        <v>0.28208399897800013</v>
      </c>
      <c r="Z8" s="51">
        <v>0.27986117999999999</v>
      </c>
    </row>
    <row r="9" spans="1:29" x14ac:dyDescent="0.3">
      <c r="A9" s="1" t="s">
        <v>215</v>
      </c>
      <c r="B9" s="74">
        <v>2.5129999999999999</v>
      </c>
      <c r="C9" s="74">
        <v>2.751735</v>
      </c>
      <c r="D9" s="74">
        <v>3.0131498250000002</v>
      </c>
      <c r="E9" s="74">
        <v>3.2993990583750001</v>
      </c>
      <c r="F9" s="74">
        <v>3.612841968920625</v>
      </c>
      <c r="G9" s="74">
        <v>3.9560619559680843</v>
      </c>
      <c r="H9" s="62">
        <v>61.298292500000002</v>
      </c>
      <c r="I9" s="61">
        <f>RATE(5,,-D9,H9)</f>
        <v>0.82677697917677484</v>
      </c>
      <c r="N9" t="s">
        <v>7</v>
      </c>
      <c r="O9" s="6">
        <f>'Key players revenue estimation'!C19</f>
        <v>12.321523670994004</v>
      </c>
      <c r="P9" s="6">
        <f>'Key players revenue estimation'!D19</f>
        <v>10.580152814425219</v>
      </c>
      <c r="Q9" s="12">
        <f>'Key players revenue estimation'!O6</f>
        <v>12.764799999999999</v>
      </c>
      <c r="S9" t="s">
        <v>7</v>
      </c>
      <c r="T9" s="15">
        <f t="shared" si="0"/>
        <v>0.28784221648299907</v>
      </c>
      <c r="U9" s="15">
        <f t="shared" si="1"/>
        <v>0.23934424735087531</v>
      </c>
      <c r="V9" s="51">
        <f t="shared" si="2"/>
        <v>0.26872546981999096</v>
      </c>
      <c r="W9" s="51">
        <v>0.27453847984784008</v>
      </c>
      <c r="X9" s="51">
        <v>0.276831516</v>
      </c>
      <c r="Y9" s="51">
        <v>0.28015164122199998</v>
      </c>
      <c r="Z9" s="51">
        <v>0.28660601003333336</v>
      </c>
      <c r="AA9" s="14"/>
      <c r="AB9" s="14"/>
      <c r="AC9" s="14"/>
    </row>
    <row r="10" spans="1:29" x14ac:dyDescent="0.3">
      <c r="A10" s="1" t="s">
        <v>216</v>
      </c>
      <c r="C10" s="15">
        <f>C9/B9-1</f>
        <v>9.4999999999999973E-2</v>
      </c>
      <c r="D10" s="15">
        <f t="shared" ref="D10:H10" si="3">D9/C9-1</f>
        <v>9.4999999999999973E-2</v>
      </c>
      <c r="E10" s="15">
        <f t="shared" si="3"/>
        <v>9.4999999999999973E-2</v>
      </c>
      <c r="F10" s="15">
        <f t="shared" si="3"/>
        <v>9.4999999999999973E-2</v>
      </c>
      <c r="G10" s="15">
        <f t="shared" si="3"/>
        <v>9.4999999999999973E-2</v>
      </c>
      <c r="H10" s="15">
        <f t="shared" si="3"/>
        <v>14.494775658790145</v>
      </c>
      <c r="N10" t="s">
        <v>161</v>
      </c>
      <c r="O10" s="6">
        <f>'Key players revenue estimation'!N63</f>
        <v>6.3710000000000004</v>
      </c>
      <c r="P10" s="6">
        <f>'Key players revenue estimation'!O63</f>
        <v>7.3975499999999998</v>
      </c>
      <c r="Q10" s="12">
        <f>'Key players revenue estimation'!P63</f>
        <v>6.9814800000000004</v>
      </c>
      <c r="S10" t="s">
        <v>155</v>
      </c>
      <c r="T10" s="15">
        <f t="shared" si="0"/>
        <v>0.14883246668025488</v>
      </c>
      <c r="U10" s="15">
        <f t="shared" si="1"/>
        <v>0.16734739734349063</v>
      </c>
      <c r="V10" s="51">
        <f t="shared" si="2"/>
        <v>0.14697460931928982</v>
      </c>
      <c r="W10" s="51">
        <v>0.149861518</v>
      </c>
      <c r="X10" s="51">
        <v>0.15173694509999999</v>
      </c>
      <c r="Y10" s="51">
        <v>0.15145151800000001</v>
      </c>
      <c r="Z10" s="51">
        <v>0.14953764383333334</v>
      </c>
      <c r="AA10" s="14"/>
      <c r="AB10" s="14"/>
    </row>
    <row r="11" spans="1:29" ht="15.6" x14ac:dyDescent="0.3">
      <c r="A11" s="89" t="s">
        <v>214</v>
      </c>
      <c r="B11" s="89"/>
      <c r="C11" s="89"/>
      <c r="D11" s="89"/>
      <c r="E11" s="89"/>
      <c r="F11" s="89"/>
      <c r="G11" s="89"/>
      <c r="H11" s="89"/>
      <c r="I11" s="50" t="s">
        <v>156</v>
      </c>
      <c r="L11" s="15"/>
      <c r="N11" t="s">
        <v>89</v>
      </c>
      <c r="O11" s="6">
        <f>'Key players revenue estimation'!C135</f>
        <v>3.5958220000000001</v>
      </c>
      <c r="P11" s="6">
        <f>'Key players revenue estimation'!D135</f>
        <v>3.5889344999999997</v>
      </c>
      <c r="Q11" s="6">
        <f>'Key players revenue estimation'!E135</f>
        <v>3.2749027312500001</v>
      </c>
      <c r="S11" t="s">
        <v>89</v>
      </c>
      <c r="T11" s="15">
        <f t="shared" si="0"/>
        <v>8.4001735677778605E-2</v>
      </c>
      <c r="U11" s="15">
        <f t="shared" si="1"/>
        <v>8.1188886565317142E-2</v>
      </c>
      <c r="V11" s="51">
        <f t="shared" si="2"/>
        <v>6.8943483256292917E-2</v>
      </c>
      <c r="W11" s="51">
        <v>7.0531099999999999E-2</v>
      </c>
      <c r="X11" s="51">
        <v>7.1563981550000003E-2</v>
      </c>
      <c r="Y11" s="51">
        <v>7.0931510000000003E-2</v>
      </c>
      <c r="Z11" s="51">
        <v>7.0585492033333364E-2</v>
      </c>
      <c r="AA11" s="14"/>
      <c r="AB11" s="14"/>
    </row>
    <row r="12" spans="1:29" x14ac:dyDescent="0.3">
      <c r="A12" s="1" t="s">
        <v>55</v>
      </c>
      <c r="B12" s="65">
        <v>2022</v>
      </c>
      <c r="C12" s="65">
        <v>2023</v>
      </c>
      <c r="D12" s="65">
        <v>2024</v>
      </c>
      <c r="E12" s="65">
        <v>2025</v>
      </c>
      <c r="F12" s="65">
        <v>2026</v>
      </c>
      <c r="G12" s="65">
        <v>2027</v>
      </c>
      <c r="H12" s="65">
        <v>2028</v>
      </c>
      <c r="I12" s="25" t="s">
        <v>157</v>
      </c>
      <c r="N12" t="s">
        <v>88</v>
      </c>
      <c r="O12" s="6">
        <f>'Key players revenue estimation'!G130</f>
        <v>3.8237592532727636</v>
      </c>
      <c r="P12" s="6">
        <f>'Key players revenue estimation'!H130</f>
        <v>3.7243535059062385</v>
      </c>
      <c r="Q12" s="12">
        <f>'Key players revenue estimation'!O122</f>
        <v>3.8174623435538941</v>
      </c>
      <c r="S12" t="s">
        <v>88</v>
      </c>
      <c r="T12" s="15">
        <f t="shared" si="0"/>
        <v>8.9326561239371355E-2</v>
      </c>
      <c r="U12" s="15">
        <f t="shared" si="1"/>
        <v>8.4252335705809853E-2</v>
      </c>
      <c r="V12" s="51">
        <f t="shared" si="2"/>
        <v>8.0365486477786102E-2</v>
      </c>
      <c r="W12" s="51">
        <v>8.1515181000000006E-2</v>
      </c>
      <c r="X12" s="51">
        <v>8.0615180999999994E-2</v>
      </c>
      <c r="Y12" s="51">
        <v>8.2039181799999999E-2</v>
      </c>
      <c r="Z12" s="51">
        <v>8.2105992033333366E-2</v>
      </c>
      <c r="AA12" s="14"/>
      <c r="AB12" s="14"/>
    </row>
    <row r="13" spans="1:29" x14ac:dyDescent="0.3">
      <c r="A13" t="s">
        <v>44</v>
      </c>
      <c r="B13" s="62">
        <f t="shared" ref="B13:D19" si="4">O8</f>
        <v>13.455575333757151</v>
      </c>
      <c r="C13" s="62">
        <f t="shared" si="4"/>
        <v>13.723999999999998</v>
      </c>
      <c r="D13" s="62">
        <f t="shared" si="4"/>
        <v>14.251020840000001</v>
      </c>
      <c r="E13" s="63">
        <f t="shared" ref="E13:H19" si="5">W8*E$9</f>
        <v>0.94854651567901405</v>
      </c>
      <c r="F13" s="63">
        <f t="shared" si="5"/>
        <v>1.0286347263707212</v>
      </c>
      <c r="G13" s="63">
        <f t="shared" si="5"/>
        <v>1.1159417767442064</v>
      </c>
      <c r="H13" s="63">
        <f t="shared" si="5"/>
        <v>17.15501247103515</v>
      </c>
      <c r="I13" s="61">
        <f>RATE(5,,-D13,H13)</f>
        <v>3.7788879300433932E-2</v>
      </c>
      <c r="N13" t="s">
        <v>82</v>
      </c>
      <c r="O13" s="6">
        <f>'Key players revenue estimation'!G88</f>
        <v>1.4388399999999999</v>
      </c>
      <c r="P13" s="6">
        <f>'Key players revenue estimation'!H88</f>
        <v>2.48976</v>
      </c>
      <c r="Q13" s="12">
        <f>'Key players revenue estimation'!M88</f>
        <v>3.2616000000000005</v>
      </c>
      <c r="S13" t="s">
        <v>82</v>
      </c>
      <c r="T13" s="15">
        <f t="shared" si="0"/>
        <v>3.3612636377055083E-2</v>
      </c>
      <c r="U13" s="15">
        <f t="shared" si="1"/>
        <v>5.6323357869825716E-2</v>
      </c>
      <c r="V13" s="51">
        <f t="shared" si="2"/>
        <v>6.8663433219861084E-2</v>
      </c>
      <c r="W13" s="51">
        <v>7.0751850000000005E-2</v>
      </c>
      <c r="X13" s="51">
        <v>6.9818000000000005E-2</v>
      </c>
      <c r="Y13" s="51">
        <v>7.0279149999999999E-2</v>
      </c>
      <c r="Z13" s="51">
        <v>7.0537672033333373E-2</v>
      </c>
      <c r="AA13" s="14"/>
      <c r="AB13" s="14"/>
    </row>
    <row r="14" spans="1:29" x14ac:dyDescent="0.3">
      <c r="A14" t="s">
        <v>7</v>
      </c>
      <c r="B14" s="62">
        <f t="shared" si="4"/>
        <v>12.321523670994004</v>
      </c>
      <c r="C14" s="62">
        <f t="shared" si="4"/>
        <v>10.580152814425219</v>
      </c>
      <c r="D14" s="62">
        <f t="shared" si="4"/>
        <v>12.764799999999999</v>
      </c>
      <c r="E14" s="63">
        <f t="shared" si="5"/>
        <v>0.90581200189766753</v>
      </c>
      <c r="F14" s="63">
        <f t="shared" si="5"/>
        <v>1.0001485193247215</v>
      </c>
      <c r="G14" s="63">
        <f t="shared" si="5"/>
        <v>1.1082972497403742</v>
      </c>
      <c r="H14" s="63">
        <f t="shared" si="5"/>
        <v>17.568459035281204</v>
      </c>
      <c r="I14" s="61">
        <f t="shared" ref="I14:I19" si="6">RATE(5,,-D14,H14)</f>
        <v>6.5967419827350299E-2</v>
      </c>
      <c r="N14" t="s">
        <v>128</v>
      </c>
      <c r="O14" s="6">
        <v>1.8</v>
      </c>
      <c r="P14" s="6">
        <v>2.7</v>
      </c>
      <c r="Q14" s="6">
        <v>3.15</v>
      </c>
      <c r="S14" t="s">
        <v>128</v>
      </c>
      <c r="T14" s="15">
        <f t="shared" si="0"/>
        <v>4.2049668815642566E-2</v>
      </c>
      <c r="U14" s="15">
        <f t="shared" si="1"/>
        <v>6.1079407753570403E-2</v>
      </c>
      <c r="V14" s="51">
        <f t="shared" si="2"/>
        <v>6.631402214942432E-2</v>
      </c>
      <c r="W14" s="51">
        <v>6.5311179999999996E-2</v>
      </c>
      <c r="X14" s="51">
        <v>6.4718151500000001E-2</v>
      </c>
      <c r="Y14" s="51">
        <v>6.3062999999999994E-2</v>
      </c>
      <c r="Z14" s="51">
        <v>6.0766010033333359E-2</v>
      </c>
      <c r="AA14" s="14"/>
      <c r="AB14" s="14"/>
    </row>
    <row r="15" spans="1:29" x14ac:dyDescent="0.3">
      <c r="A15" t="s">
        <v>161</v>
      </c>
      <c r="B15" s="62">
        <f t="shared" si="4"/>
        <v>6.3710000000000004</v>
      </c>
      <c r="C15" s="62">
        <f t="shared" si="4"/>
        <v>7.3975499999999998</v>
      </c>
      <c r="D15" s="62">
        <f t="shared" si="4"/>
        <v>6.9814800000000004</v>
      </c>
      <c r="E15" s="63">
        <f t="shared" si="5"/>
        <v>0.4944529513758481</v>
      </c>
      <c r="F15" s="63">
        <f t="shared" si="5"/>
        <v>0.54820160349308478</v>
      </c>
      <c r="G15" s="63">
        <f t="shared" si="5"/>
        <v>0.59915158853341555</v>
      </c>
      <c r="H15" s="63">
        <f t="shared" si="5"/>
        <v>9.1664022314564892</v>
      </c>
      <c r="I15" s="61">
        <f t="shared" si="6"/>
        <v>5.5966844867867342E-2</v>
      </c>
      <c r="N15" s="1" t="s">
        <v>51</v>
      </c>
      <c r="O15" s="29">
        <f>SUM(O8:O14)</f>
        <v>42.806520258023916</v>
      </c>
      <c r="P15" s="29">
        <f t="shared" ref="P15:Q15" si="7">SUM(P8:P14)</f>
        <v>44.204750820331448</v>
      </c>
      <c r="Q15" s="29">
        <f t="shared" si="7"/>
        <v>47.501265914803895</v>
      </c>
      <c r="S15" s="1" t="s">
        <v>51</v>
      </c>
      <c r="T15" s="15">
        <f>SUM(T8:T14)</f>
        <v>1.0000000000000002</v>
      </c>
      <c r="U15" s="15">
        <f t="shared" ref="U15:Z15" si="8">SUM(U8:U14)</f>
        <v>1</v>
      </c>
      <c r="V15" s="15">
        <f t="shared" si="8"/>
        <v>1.0000000000000002</v>
      </c>
      <c r="W15" s="15">
        <f t="shared" si="8"/>
        <v>0.99999999999999989</v>
      </c>
      <c r="X15" s="15">
        <f t="shared" si="8"/>
        <v>1</v>
      </c>
      <c r="Y15" s="15">
        <f t="shared" si="8"/>
        <v>1.0000000000000002</v>
      </c>
      <c r="Z15" s="15">
        <f t="shared" si="8"/>
        <v>1</v>
      </c>
    </row>
    <row r="16" spans="1:29" x14ac:dyDescent="0.3">
      <c r="A16" t="s">
        <v>89</v>
      </c>
      <c r="B16" s="62">
        <f t="shared" si="4"/>
        <v>3.5958220000000001</v>
      </c>
      <c r="C16" s="62">
        <f t="shared" si="4"/>
        <v>3.5889344999999997</v>
      </c>
      <c r="D16" s="62">
        <f t="shared" si="4"/>
        <v>3.2749027312500001</v>
      </c>
      <c r="E16" s="63">
        <f t="shared" si="5"/>
        <v>0.23271024492615297</v>
      </c>
      <c r="F16" s="63">
        <f t="shared" si="5"/>
        <v>0.25854935600690127</v>
      </c>
      <c r="G16" s="63">
        <f t="shared" si="5"/>
        <v>0.28060944819036976</v>
      </c>
      <c r="H16" s="63">
        <f t="shared" si="5"/>
        <v>4.3267701369156883</v>
      </c>
      <c r="I16" s="61">
        <f t="shared" si="6"/>
        <v>5.7287465744117722E-2</v>
      </c>
      <c r="AB16" s="15"/>
    </row>
    <row r="17" spans="1:28" x14ac:dyDescent="0.3">
      <c r="A17" t="s">
        <v>88</v>
      </c>
      <c r="B17" s="62">
        <f t="shared" si="4"/>
        <v>3.8237592532727636</v>
      </c>
      <c r="C17" s="62">
        <f t="shared" si="4"/>
        <v>3.7243535059062385</v>
      </c>
      <c r="D17" s="62">
        <f t="shared" si="4"/>
        <v>3.8174623435538941</v>
      </c>
      <c r="E17" s="63">
        <f t="shared" si="5"/>
        <v>0.26895111143466771</v>
      </c>
      <c r="F17" s="63">
        <f t="shared" si="5"/>
        <v>0.29124990924893251</v>
      </c>
      <c r="G17" s="63">
        <f t="shared" si="5"/>
        <v>0.32455208601772928</v>
      </c>
      <c r="H17" s="63">
        <f t="shared" si="5"/>
        <v>5.0329571156619384</v>
      </c>
      <c r="I17" s="61">
        <f t="shared" si="6"/>
        <v>5.6841098081076284E-2</v>
      </c>
      <c r="T17" s="15"/>
      <c r="U17" s="15"/>
      <c r="V17" s="15"/>
      <c r="W17" s="15"/>
      <c r="X17" s="15"/>
      <c r="Y17" s="15"/>
      <c r="Z17" s="15"/>
      <c r="AB17" s="14"/>
    </row>
    <row r="18" spans="1:28" x14ac:dyDescent="0.3">
      <c r="A18" t="s">
        <v>82</v>
      </c>
      <c r="B18" s="62">
        <f t="shared" si="4"/>
        <v>1.4388399999999999</v>
      </c>
      <c r="C18" s="62">
        <f t="shared" si="4"/>
        <v>2.48976</v>
      </c>
      <c r="D18" s="62">
        <f t="shared" si="4"/>
        <v>3.2616000000000005</v>
      </c>
      <c r="E18" s="63">
        <f t="shared" si="5"/>
        <v>0.23343858726828928</v>
      </c>
      <c r="F18" s="63">
        <f t="shared" si="5"/>
        <v>0.25224140058610023</v>
      </c>
      <c r="G18" s="63">
        <f t="shared" si="5"/>
        <v>0.27802867161277439</v>
      </c>
      <c r="H18" s="63">
        <f t="shared" si="5"/>
        <v>4.3238388525683389</v>
      </c>
      <c r="I18" s="61">
        <f t="shared" si="6"/>
        <v>5.8005097718743161E-2</v>
      </c>
      <c r="N18" t="s">
        <v>213</v>
      </c>
      <c r="Q18" s="15"/>
      <c r="S18" t="s">
        <v>4</v>
      </c>
      <c r="T18" s="15"/>
      <c r="U18" s="15"/>
      <c r="V18" s="15"/>
      <c r="W18" s="15"/>
      <c r="X18" s="15"/>
      <c r="Y18" s="15"/>
      <c r="Z18" s="15"/>
    </row>
    <row r="19" spans="1:28" x14ac:dyDescent="0.3">
      <c r="A19" t="s">
        <v>128</v>
      </c>
      <c r="B19" s="62">
        <f t="shared" si="4"/>
        <v>1.8</v>
      </c>
      <c r="C19" s="62">
        <f t="shared" si="4"/>
        <v>2.7</v>
      </c>
      <c r="D19" s="62">
        <f t="shared" si="4"/>
        <v>3.15</v>
      </c>
      <c r="E19" s="63">
        <f t="shared" si="5"/>
        <v>0.21548764579336013</v>
      </c>
      <c r="F19" s="63">
        <f t="shared" si="5"/>
        <v>0.23381645389016331</v>
      </c>
      <c r="G19" s="63">
        <f t="shared" si="5"/>
        <v>0.24948113512921527</v>
      </c>
      <c r="H19" s="63">
        <f t="shared" si="5"/>
        <v>3.7248526570812031</v>
      </c>
      <c r="I19" s="61">
        <f t="shared" si="6"/>
        <v>3.4093263279161519E-2</v>
      </c>
      <c r="Q19" s="15"/>
    </row>
    <row r="20" spans="1:28" x14ac:dyDescent="0.3">
      <c r="A20" s="1" t="s">
        <v>51</v>
      </c>
      <c r="B20" s="64">
        <f>SUM(B13:B19)</f>
        <v>42.806520258023916</v>
      </c>
      <c r="C20" s="64">
        <f t="shared" ref="C20:H20" si="9">SUM(C13:C19)</f>
        <v>44.204750820331448</v>
      </c>
      <c r="D20" s="64">
        <f t="shared" si="9"/>
        <v>47.501265914803895</v>
      </c>
      <c r="E20" s="64">
        <f t="shared" si="9"/>
        <v>3.2993990583749997</v>
      </c>
      <c r="F20" s="64">
        <f t="shared" si="9"/>
        <v>3.6128419689206246</v>
      </c>
      <c r="G20" s="64">
        <f t="shared" si="9"/>
        <v>3.9560619559680847</v>
      </c>
      <c r="H20" s="64">
        <f t="shared" si="9"/>
        <v>61.298292500000009</v>
      </c>
      <c r="M20" s="1" t="s">
        <v>3</v>
      </c>
      <c r="N20" t="s">
        <v>218</v>
      </c>
      <c r="Q20" s="15"/>
      <c r="S20" t="s">
        <v>4</v>
      </c>
      <c r="W20" s="15"/>
      <c r="X20" s="15"/>
      <c r="Y20" s="15"/>
      <c r="Z20" s="15"/>
    </row>
    <row r="21" spans="1:28" x14ac:dyDescent="0.3">
      <c r="Y21" s="60"/>
    </row>
    <row r="22" spans="1:28" x14ac:dyDescent="0.3">
      <c r="C22" s="15"/>
      <c r="D22" s="15"/>
      <c r="Y22" s="14"/>
    </row>
    <row r="23" spans="1:28" x14ac:dyDescent="0.3">
      <c r="B23" s="1"/>
      <c r="C23" s="1"/>
      <c r="D23" s="1"/>
      <c r="E23" s="1"/>
      <c r="G23" s="12"/>
    </row>
    <row r="24" spans="1:28" x14ac:dyDescent="0.3">
      <c r="B24" s="48"/>
      <c r="C24" s="48"/>
      <c r="D24" s="48"/>
      <c r="E24" s="48"/>
      <c r="G24" s="15"/>
      <c r="H24" s="15"/>
      <c r="I24" s="15"/>
      <c r="J24" s="15"/>
      <c r="L24" s="6"/>
      <c r="M24" s="6"/>
    </row>
    <row r="25" spans="1:28" x14ac:dyDescent="0.3">
      <c r="B25" s="48"/>
      <c r="C25" s="48"/>
      <c r="D25" s="48"/>
      <c r="E25" s="48"/>
      <c r="F25" s="6"/>
      <c r="G25" s="15"/>
      <c r="H25" s="15"/>
      <c r="I25" s="15"/>
      <c r="J25" s="15"/>
    </row>
    <row r="26" spans="1:28" x14ac:dyDescent="0.3">
      <c r="B26" s="48"/>
      <c r="C26" s="48"/>
      <c r="D26" s="48"/>
      <c r="E26" s="48"/>
      <c r="F26" s="15"/>
      <c r="G26" s="15"/>
      <c r="H26" s="15"/>
      <c r="I26" s="15"/>
      <c r="J26" s="15"/>
      <c r="O26" s="6"/>
      <c r="P26" s="6"/>
      <c r="R26" s="15"/>
      <c r="S26" s="15"/>
    </row>
    <row r="27" spans="1:28" x14ac:dyDescent="0.3">
      <c r="B27" s="48"/>
      <c r="C27" s="48"/>
      <c r="D27" s="48"/>
      <c r="E27" s="48"/>
      <c r="F27" s="15"/>
      <c r="G27" s="15"/>
      <c r="H27" s="15"/>
      <c r="I27" s="15"/>
      <c r="J27" s="15"/>
      <c r="M27" s="15"/>
      <c r="N27" s="15"/>
      <c r="O27" s="15"/>
      <c r="P27" s="15"/>
      <c r="Q27" s="15"/>
      <c r="R27" s="15"/>
      <c r="S27" s="15"/>
    </row>
    <row r="28" spans="1:28" x14ac:dyDescent="0.3">
      <c r="B28" s="48"/>
      <c r="C28" s="48"/>
      <c r="D28" s="48"/>
      <c r="E28" s="48"/>
      <c r="F28" s="15"/>
      <c r="G28" s="15"/>
      <c r="H28" s="15"/>
      <c r="I28" s="15"/>
      <c r="J28" s="15"/>
    </row>
    <row r="29" spans="1:28" x14ac:dyDescent="0.3">
      <c r="B29" s="48"/>
      <c r="C29" s="48"/>
      <c r="D29" s="48"/>
      <c r="E29" s="48"/>
      <c r="G29" s="15"/>
      <c r="H29" s="15"/>
      <c r="I29" s="15"/>
      <c r="J29" s="15"/>
    </row>
    <row r="30" spans="1:28" x14ac:dyDescent="0.3">
      <c r="B30" s="48"/>
      <c r="C30" s="48"/>
      <c r="D30" s="48"/>
      <c r="E30" s="48"/>
      <c r="G30" s="15"/>
      <c r="H30" s="15"/>
      <c r="I30" s="15"/>
      <c r="J30" s="15"/>
    </row>
    <row r="31" spans="1:28" x14ac:dyDescent="0.3">
      <c r="B31" s="6"/>
      <c r="C31" s="6"/>
      <c r="D31" s="6"/>
      <c r="E31" s="6"/>
    </row>
  </sheetData>
  <mergeCells count="7">
    <mergeCell ref="A7:H7"/>
    <mergeCell ref="A11:H11"/>
    <mergeCell ref="V6:Z6"/>
    <mergeCell ref="A1:B1"/>
    <mergeCell ref="T5:Z5"/>
    <mergeCell ref="A2:AA4"/>
    <mergeCell ref="O6:Q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E6A9-1F37-42D1-B47B-5A08DB23E6BA}">
  <dimension ref="B1:I20"/>
  <sheetViews>
    <sheetView showGridLines="0" zoomScaleNormal="100" workbookViewId="0">
      <selection activeCell="B1" sqref="B1:I1"/>
    </sheetView>
  </sheetViews>
  <sheetFormatPr defaultRowHeight="14.4" x14ac:dyDescent="0.3"/>
  <cols>
    <col min="2" max="2" width="19.44140625" bestFit="1" customWidth="1"/>
  </cols>
  <sheetData>
    <row r="1" spans="2:9" ht="15" thickBot="1" x14ac:dyDescent="0.35">
      <c r="B1" s="92" t="s">
        <v>237</v>
      </c>
      <c r="C1" s="92"/>
      <c r="D1" s="92"/>
      <c r="E1" s="92"/>
      <c r="F1" s="92"/>
      <c r="G1" s="92"/>
      <c r="H1" s="92"/>
      <c r="I1" s="92"/>
    </row>
    <row r="2" spans="2:9" x14ac:dyDescent="0.3">
      <c r="B2" s="68" t="s">
        <v>55</v>
      </c>
      <c r="C2" s="69">
        <v>2022</v>
      </c>
      <c r="D2" s="69">
        <v>2023</v>
      </c>
      <c r="E2" s="69">
        <v>2024</v>
      </c>
      <c r="F2" s="69">
        <v>2025</v>
      </c>
      <c r="G2" s="69">
        <v>2026</v>
      </c>
      <c r="H2" s="69">
        <v>2027</v>
      </c>
      <c r="I2" s="70">
        <v>2028</v>
      </c>
    </row>
    <row r="3" spans="2:9" x14ac:dyDescent="0.3">
      <c r="B3" s="66" t="s">
        <v>44</v>
      </c>
      <c r="C3" s="38">
        <v>13.455575333757151</v>
      </c>
      <c r="D3" s="38">
        <v>13.723999999999998</v>
      </c>
      <c r="E3" s="38">
        <v>14.251020840000001</v>
      </c>
      <c r="F3" s="48">
        <v>14.657668356084809</v>
      </c>
      <c r="G3" s="48">
        <v>15.518149055009072</v>
      </c>
      <c r="H3" s="48">
        <v>16.321928876557699</v>
      </c>
      <c r="I3" s="52">
        <v>17.15501247103515</v>
      </c>
    </row>
    <row r="4" spans="2:9" x14ac:dyDescent="0.3">
      <c r="B4" s="66" t="s">
        <v>7</v>
      </c>
      <c r="C4" s="38">
        <v>12.321523670994004</v>
      </c>
      <c r="D4" s="38">
        <v>10.580152814425219</v>
      </c>
      <c r="E4" s="38">
        <v>12.764799999999999</v>
      </c>
      <c r="F4" s="48">
        <v>13.997301869031599</v>
      </c>
      <c r="G4" s="48">
        <v>15.088401550264269</v>
      </c>
      <c r="H4" s="48">
        <v>16.21011889806984</v>
      </c>
      <c r="I4" s="52">
        <v>17.568459035281204</v>
      </c>
    </row>
    <row r="5" spans="2:9" x14ac:dyDescent="0.3">
      <c r="B5" s="66" t="s">
        <v>161</v>
      </c>
      <c r="C5" s="38">
        <v>6.3710000000000004</v>
      </c>
      <c r="D5" s="38">
        <v>7.3975499999999998</v>
      </c>
      <c r="E5" s="38">
        <v>6.9814800000000004</v>
      </c>
      <c r="F5" s="48">
        <v>7.6406662816808621</v>
      </c>
      <c r="G5" s="48">
        <v>8.2702576309237994</v>
      </c>
      <c r="H5" s="48">
        <v>8.7632794274002368</v>
      </c>
      <c r="I5" s="52">
        <v>9.1664022314564892</v>
      </c>
    </row>
    <row r="6" spans="2:9" x14ac:dyDescent="0.3">
      <c r="B6" s="66" t="s">
        <v>89</v>
      </c>
      <c r="C6" s="38">
        <v>3.5958220000000001</v>
      </c>
      <c r="D6" s="38">
        <v>3.5889344999999997</v>
      </c>
      <c r="E6" s="38">
        <v>3.2749027312500001</v>
      </c>
      <c r="F6" s="48">
        <v>3.5960172082326101</v>
      </c>
      <c r="G6" s="48">
        <v>3.9005172018134799</v>
      </c>
      <c r="H6" s="48">
        <v>4.1042351410266766</v>
      </c>
      <c r="I6" s="52">
        <v>4.3267701369156883</v>
      </c>
    </row>
    <row r="7" spans="2:9" x14ac:dyDescent="0.3">
      <c r="B7" s="66" t="s">
        <v>88</v>
      </c>
      <c r="C7" s="38">
        <v>3.8237592532727636</v>
      </c>
      <c r="D7" s="38">
        <v>3.7243535059062385</v>
      </c>
      <c r="E7" s="38">
        <v>3.8174623435538941</v>
      </c>
      <c r="F7" s="48">
        <v>4.1560388765834633</v>
      </c>
      <c r="G7" s="48">
        <v>4.3938430116289018</v>
      </c>
      <c r="H7" s="48">
        <v>4.7469466374624778</v>
      </c>
      <c r="I7" s="52">
        <v>5.0329571156619384</v>
      </c>
    </row>
    <row r="8" spans="2:9" x14ac:dyDescent="0.3">
      <c r="B8" s="66" t="s">
        <v>82</v>
      </c>
      <c r="C8" s="38">
        <v>1.4388399999999999</v>
      </c>
      <c r="D8" s="38">
        <v>2.48976</v>
      </c>
      <c r="E8" s="38">
        <v>3.2616000000000005</v>
      </c>
      <c r="F8" s="48">
        <v>3.6072721127884355</v>
      </c>
      <c r="G8" s="48">
        <v>3.8053543709826405</v>
      </c>
      <c r="H8" s="48">
        <v>4.0664883224886221</v>
      </c>
      <c r="I8" s="52">
        <v>4.3238388525683389</v>
      </c>
    </row>
    <row r="9" spans="2:9" x14ac:dyDescent="0.3">
      <c r="B9" s="66" t="s">
        <v>128</v>
      </c>
      <c r="C9" s="38">
        <v>1.8</v>
      </c>
      <c r="D9" s="38">
        <v>2.7</v>
      </c>
      <c r="E9" s="38">
        <v>3.15</v>
      </c>
      <c r="F9" s="48">
        <v>3.3298803955982179</v>
      </c>
      <c r="G9" s="48">
        <v>3.5273926593778353</v>
      </c>
      <c r="H9" s="48">
        <v>3.6489478469944494</v>
      </c>
      <c r="I9" s="52">
        <v>3.7248526570812031</v>
      </c>
    </row>
    <row r="10" spans="2:9" ht="15" thickBot="1" x14ac:dyDescent="0.35">
      <c r="B10" s="67" t="s">
        <v>51</v>
      </c>
      <c r="C10" s="53">
        <v>42.806520258023916</v>
      </c>
      <c r="D10" s="53">
        <v>44.204750820331448</v>
      </c>
      <c r="E10" s="53">
        <v>47.501265914803895</v>
      </c>
      <c r="F10" s="53">
        <v>50.984845100000001</v>
      </c>
      <c r="G10" s="53">
        <v>54.503915480000003</v>
      </c>
      <c r="H10" s="53">
        <v>57.861945150000011</v>
      </c>
      <c r="I10" s="54">
        <v>61.298292500000009</v>
      </c>
    </row>
    <row r="11" spans="2:9" x14ac:dyDescent="0.3">
      <c r="E11" s="1"/>
      <c r="F11" s="1"/>
      <c r="G11" s="12"/>
    </row>
    <row r="12" spans="2:9" x14ac:dyDescent="0.3">
      <c r="D12" s="12"/>
    </row>
    <row r="13" spans="2:9" x14ac:dyDescent="0.3">
      <c r="C13" s="15"/>
      <c r="D13" s="15"/>
    </row>
    <row r="14" spans="2:9" x14ac:dyDescent="0.3">
      <c r="C14" s="15"/>
      <c r="D14" s="15"/>
    </row>
    <row r="15" spans="2:9" x14ac:dyDescent="0.3">
      <c r="C15" s="15"/>
      <c r="D15" s="15"/>
    </row>
    <row r="16" spans="2:9" x14ac:dyDescent="0.3">
      <c r="C16" s="15"/>
      <c r="D16" s="15"/>
    </row>
    <row r="17" spans="3:4" x14ac:dyDescent="0.3">
      <c r="C17" s="15"/>
      <c r="D17" s="15"/>
    </row>
    <row r="18" spans="3:4" x14ac:dyDescent="0.3">
      <c r="C18" s="15"/>
      <c r="D18" s="15"/>
    </row>
    <row r="19" spans="3:4" x14ac:dyDescent="0.3">
      <c r="C19" s="15"/>
      <c r="D19" s="15"/>
    </row>
    <row r="20" spans="3:4" x14ac:dyDescent="0.3">
      <c r="C20" s="15"/>
      <c r="D20" s="15"/>
    </row>
  </sheetData>
  <mergeCells count="1">
    <mergeCell ref="B1:I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3148B-43AF-431C-A8E7-20DEF39BDF46}">
  <dimension ref="A1:V12"/>
  <sheetViews>
    <sheetView showGridLines="0" tabSelected="1" workbookViewId="0">
      <selection activeCell="E14" sqref="E14"/>
    </sheetView>
  </sheetViews>
  <sheetFormatPr defaultRowHeight="14.4" x14ac:dyDescent="0.3"/>
  <sheetData>
    <row r="1" spans="1:22" x14ac:dyDescent="0.3">
      <c r="A1" s="19" t="s">
        <v>222</v>
      </c>
      <c r="B1" s="19"/>
      <c r="C1" s="19"/>
      <c r="D1" s="55"/>
      <c r="E1" s="55"/>
      <c r="F1" s="55"/>
      <c r="G1" s="55"/>
      <c r="H1" s="55"/>
      <c r="I1" s="55"/>
      <c r="J1" s="55"/>
      <c r="K1" s="55"/>
      <c r="L1" s="55"/>
      <c r="M1" s="55"/>
      <c r="N1" s="55"/>
      <c r="O1" s="55"/>
      <c r="P1" s="55"/>
      <c r="Q1" s="55"/>
      <c r="R1" s="55"/>
      <c r="S1" s="55"/>
      <c r="T1" s="55"/>
      <c r="U1" s="55"/>
      <c r="V1" s="55"/>
    </row>
    <row r="2" spans="1:22" ht="14.4" customHeight="1" x14ac:dyDescent="0.3">
      <c r="A2" s="93" t="s">
        <v>224</v>
      </c>
      <c r="B2" s="93"/>
      <c r="C2" s="93"/>
      <c r="D2" s="93"/>
      <c r="E2" s="93"/>
      <c r="F2" s="93"/>
      <c r="G2" s="93"/>
      <c r="H2" s="93"/>
      <c r="I2" s="93"/>
      <c r="J2" s="93"/>
      <c r="K2" s="93"/>
      <c r="L2" s="93"/>
      <c r="M2" s="93"/>
      <c r="N2" s="93"/>
      <c r="O2" s="93"/>
      <c r="P2" s="93"/>
      <c r="Q2" s="93"/>
      <c r="R2" s="93"/>
      <c r="S2" s="3"/>
      <c r="T2" s="3"/>
      <c r="U2" s="3"/>
      <c r="V2" s="3"/>
    </row>
    <row r="3" spans="1:22" x14ac:dyDescent="0.3">
      <c r="A3" s="93"/>
      <c r="B3" s="93"/>
      <c r="C3" s="93"/>
      <c r="D3" s="93"/>
      <c r="E3" s="93"/>
      <c r="F3" s="93"/>
      <c r="G3" s="93"/>
      <c r="H3" s="93"/>
      <c r="I3" s="93"/>
      <c r="J3" s="93"/>
      <c r="K3" s="93"/>
      <c r="L3" s="93"/>
      <c r="M3" s="93"/>
      <c r="N3" s="93"/>
      <c r="O3" s="93"/>
      <c r="P3" s="93"/>
      <c r="Q3" s="93"/>
      <c r="R3" s="93"/>
      <c r="S3" s="3"/>
      <c r="T3" s="3"/>
      <c r="U3" s="3"/>
      <c r="V3" s="3"/>
    </row>
    <row r="4" spans="1:22" x14ac:dyDescent="0.3">
      <c r="A4" s="93"/>
      <c r="B4" s="93"/>
      <c r="C4" s="93"/>
      <c r="D4" s="93"/>
      <c r="E4" s="93"/>
      <c r="F4" s="93"/>
      <c r="G4" s="93"/>
      <c r="H4" s="93"/>
      <c r="I4" s="93"/>
      <c r="J4" s="93"/>
      <c r="K4" s="93"/>
      <c r="L4" s="93"/>
      <c r="M4" s="93"/>
      <c r="N4" s="93"/>
      <c r="O4" s="93"/>
      <c r="P4" s="93"/>
      <c r="Q4" s="93"/>
      <c r="R4" s="93"/>
      <c r="S4" s="3"/>
      <c r="T4" s="3"/>
      <c r="U4" s="3"/>
      <c r="V4" s="3"/>
    </row>
    <row r="5" spans="1:22" x14ac:dyDescent="0.3">
      <c r="A5" s="93"/>
      <c r="B5" s="93"/>
      <c r="C5" s="93"/>
      <c r="D5" s="93"/>
      <c r="E5" s="93"/>
      <c r="F5" s="93"/>
      <c r="G5" s="93"/>
      <c r="H5" s="93"/>
      <c r="I5" s="93"/>
      <c r="J5" s="93"/>
      <c r="K5" s="93"/>
      <c r="L5" s="93"/>
      <c r="M5" s="93"/>
      <c r="N5" s="93"/>
      <c r="O5" s="93"/>
      <c r="P5" s="93"/>
      <c r="Q5" s="93"/>
      <c r="R5" s="93"/>
      <c r="S5" s="3"/>
      <c r="T5" s="3"/>
      <c r="U5" s="3"/>
      <c r="V5" s="3"/>
    </row>
    <row r="6" spans="1:22" x14ac:dyDescent="0.3">
      <c r="A6" s="93"/>
      <c r="B6" s="93"/>
      <c r="C6" s="93"/>
      <c r="D6" s="93"/>
      <c r="E6" s="93"/>
      <c r="F6" s="93"/>
      <c r="G6" s="93"/>
      <c r="H6" s="93"/>
      <c r="I6" s="93"/>
      <c r="J6" s="93"/>
      <c r="K6" s="93"/>
      <c r="L6" s="93"/>
      <c r="M6" s="93"/>
      <c r="N6" s="93"/>
      <c r="O6" s="93"/>
      <c r="P6" s="93"/>
      <c r="Q6" s="93"/>
      <c r="R6" s="93"/>
      <c r="S6" s="3"/>
      <c r="T6" s="3"/>
      <c r="U6" s="3"/>
      <c r="V6" s="3"/>
    </row>
    <row r="7" spans="1:22" x14ac:dyDescent="0.3">
      <c r="A7" s="93"/>
      <c r="B7" s="93"/>
      <c r="C7" s="93"/>
      <c r="D7" s="93"/>
      <c r="E7" s="93"/>
      <c r="F7" s="93"/>
      <c r="G7" s="93"/>
      <c r="H7" s="93"/>
      <c r="I7" s="93"/>
      <c r="J7" s="93"/>
      <c r="K7" s="93"/>
      <c r="L7" s="93"/>
      <c r="M7" s="93"/>
      <c r="N7" s="93"/>
      <c r="O7" s="93"/>
      <c r="P7" s="93"/>
      <c r="Q7" s="93"/>
      <c r="R7" s="93"/>
      <c r="S7" s="3"/>
      <c r="T7" s="3"/>
      <c r="U7" s="3"/>
      <c r="V7" s="3"/>
    </row>
    <row r="8" spans="1:22" x14ac:dyDescent="0.3">
      <c r="A8" s="93"/>
      <c r="B8" s="93"/>
      <c r="C8" s="93"/>
      <c r="D8" s="93"/>
      <c r="E8" s="93"/>
      <c r="F8" s="93"/>
      <c r="G8" s="93"/>
      <c r="H8" s="93"/>
      <c r="I8" s="93"/>
      <c r="J8" s="93"/>
      <c r="K8" s="93"/>
      <c r="L8" s="93"/>
      <c r="M8" s="93"/>
      <c r="N8" s="93"/>
      <c r="O8" s="93"/>
      <c r="P8" s="93"/>
      <c r="Q8" s="93"/>
      <c r="R8" s="93"/>
      <c r="S8" s="3"/>
      <c r="T8" s="3"/>
      <c r="U8" s="3"/>
      <c r="V8" s="3"/>
    </row>
    <row r="9" spans="1:22" x14ac:dyDescent="0.3">
      <c r="A9" s="93"/>
      <c r="B9" s="93"/>
      <c r="C9" s="93"/>
      <c r="D9" s="93"/>
      <c r="E9" s="93"/>
      <c r="F9" s="93"/>
      <c r="G9" s="93"/>
      <c r="H9" s="93"/>
      <c r="I9" s="93"/>
      <c r="J9" s="93"/>
      <c r="K9" s="93"/>
      <c r="L9" s="93"/>
      <c r="M9" s="93"/>
      <c r="N9" s="93"/>
      <c r="O9" s="93"/>
      <c r="P9" s="93"/>
      <c r="Q9" s="93"/>
      <c r="R9" s="93"/>
      <c r="S9" s="3"/>
      <c r="T9" s="3"/>
      <c r="U9" s="3"/>
      <c r="V9" s="3"/>
    </row>
    <row r="10" spans="1:22" x14ac:dyDescent="0.3">
      <c r="A10" s="93"/>
      <c r="B10" s="93"/>
      <c r="C10" s="93"/>
      <c r="D10" s="93"/>
      <c r="E10" s="93"/>
      <c r="F10" s="93"/>
      <c r="G10" s="93"/>
      <c r="H10" s="93"/>
      <c r="I10" s="93"/>
      <c r="J10" s="93"/>
      <c r="K10" s="93"/>
      <c r="L10" s="93"/>
      <c r="M10" s="93"/>
      <c r="N10" s="93"/>
      <c r="O10" s="93"/>
      <c r="P10" s="93"/>
      <c r="Q10" s="93"/>
      <c r="R10" s="93"/>
      <c r="S10" s="3"/>
      <c r="T10" s="3"/>
      <c r="U10" s="3"/>
      <c r="V10" s="3"/>
    </row>
    <row r="11" spans="1:22" x14ac:dyDescent="0.3">
      <c r="A11" s="93"/>
      <c r="B11" s="93"/>
      <c r="C11" s="93"/>
      <c r="D11" s="93"/>
      <c r="E11" s="93"/>
      <c r="F11" s="93"/>
      <c r="G11" s="93"/>
      <c r="H11" s="93"/>
      <c r="I11" s="93"/>
      <c r="J11" s="93"/>
      <c r="K11" s="93"/>
      <c r="L11" s="93"/>
      <c r="M11" s="93"/>
      <c r="N11" s="93"/>
      <c r="O11" s="93"/>
      <c r="P11" s="93"/>
      <c r="Q11" s="93"/>
      <c r="R11" s="93"/>
      <c r="S11" s="3"/>
      <c r="T11" s="3"/>
      <c r="U11" s="3"/>
      <c r="V11" s="3"/>
    </row>
    <row r="12" spans="1:22" x14ac:dyDescent="0.3">
      <c r="A12" s="93"/>
      <c r="B12" s="93"/>
      <c r="C12" s="93"/>
      <c r="D12" s="93"/>
      <c r="E12" s="93"/>
      <c r="F12" s="93"/>
      <c r="G12" s="93"/>
      <c r="H12" s="93"/>
      <c r="I12" s="93"/>
      <c r="J12" s="93"/>
      <c r="K12" s="93"/>
      <c r="L12" s="93"/>
      <c r="M12" s="93"/>
      <c r="N12" s="93"/>
      <c r="O12" s="93"/>
      <c r="P12" s="93"/>
      <c r="Q12" s="93"/>
      <c r="R12" s="93"/>
      <c r="S12" s="3"/>
      <c r="T12" s="3"/>
      <c r="U12" s="3"/>
      <c r="V12" s="3"/>
    </row>
  </sheetData>
  <mergeCells count="1">
    <mergeCell ref="A2:R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Objective</vt:lpstr>
      <vt:lpstr>Data collection and assumptions</vt:lpstr>
      <vt:lpstr>Key players revenue estimation</vt:lpstr>
      <vt:lpstr>Market sizing and segmentation</vt:lpstr>
      <vt:lpstr>Market Share analysis</vt:lpstr>
      <vt:lpstr>Forecasting Methodology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Gupta</dc:creator>
  <cp:lastModifiedBy>Arjun Gupta</cp:lastModifiedBy>
  <dcterms:created xsi:type="dcterms:W3CDTF">2024-07-27T12:27:41Z</dcterms:created>
  <dcterms:modified xsi:type="dcterms:W3CDTF">2025-08-10T18:20:30Z</dcterms:modified>
</cp:coreProperties>
</file>