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öbius\Dropbox\with Thomas\2. Code\Integ 2\data\"/>
    </mc:Choice>
  </mc:AlternateContent>
  <bookViews>
    <workbookView xWindow="0" yWindow="0" windowWidth="28800" windowHeight="12330" activeTab="1"/>
  </bookViews>
  <sheets>
    <sheet name="VoLA" sheetId="1" r:id="rId1"/>
    <sheet name="sector shares" sheetId="2" r:id="rId2"/>
    <sheet name="energy consumption data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B23" i="2"/>
  <c r="N22" i="1"/>
  <c r="O21" i="1"/>
  <c r="N21" i="1"/>
  <c r="M21" i="1"/>
  <c r="C21" i="1"/>
  <c r="D21" i="1"/>
  <c r="E21" i="1"/>
  <c r="F21" i="1"/>
  <c r="G21" i="1"/>
  <c r="H21" i="1"/>
  <c r="I21" i="1"/>
  <c r="J21" i="1"/>
  <c r="K21" i="1"/>
  <c r="B2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3" i="1"/>
  <c r="C7" i="1"/>
  <c r="D7" i="1"/>
  <c r="E7" i="1"/>
  <c r="F7" i="1"/>
  <c r="G7" i="1"/>
  <c r="H7" i="1"/>
  <c r="I7" i="1"/>
  <c r="J7" i="1"/>
  <c r="K7" i="1"/>
  <c r="M7" i="1"/>
  <c r="N7" i="1"/>
  <c r="O7" i="1"/>
  <c r="B7" i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B7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B4" i="2"/>
  <c r="B5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B13" i="2"/>
  <c r="K6" i="2"/>
  <c r="L6" i="2"/>
  <c r="K8" i="2"/>
  <c r="L8" i="2"/>
  <c r="K9" i="2"/>
  <c r="L9" i="2"/>
  <c r="K10" i="2"/>
  <c r="L10" i="2"/>
  <c r="K11" i="2"/>
  <c r="L11" i="2"/>
  <c r="K12" i="2"/>
  <c r="L12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9" i="2"/>
  <c r="L29" i="2"/>
  <c r="K30" i="2"/>
  <c r="L30" i="2"/>
  <c r="K31" i="2"/>
  <c r="L31" i="2"/>
  <c r="K33" i="2"/>
  <c r="L33" i="2"/>
  <c r="K34" i="2"/>
  <c r="L34" i="2"/>
  <c r="K36" i="2"/>
  <c r="L36" i="2"/>
  <c r="K37" i="2"/>
  <c r="L37" i="2"/>
  <c r="K38" i="2"/>
  <c r="L38" i="2"/>
  <c r="K39" i="2"/>
  <c r="L39" i="2"/>
  <c r="B6" i="2"/>
  <c r="C6" i="2"/>
  <c r="D6" i="2"/>
  <c r="E6" i="2"/>
  <c r="F6" i="2"/>
  <c r="G6" i="2"/>
  <c r="H6" i="2"/>
  <c r="I6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L3" i="2"/>
  <c r="B3" i="2"/>
  <c r="D3" i="2"/>
  <c r="I3" i="2"/>
  <c r="F3" i="2"/>
  <c r="G3" i="2"/>
  <c r="H3" i="2"/>
  <c r="E3" i="2"/>
  <c r="C3" i="2"/>
  <c r="K3" i="2"/>
  <c r="J6" i="2"/>
  <c r="J8" i="2"/>
  <c r="J9" i="2"/>
  <c r="J10" i="2"/>
  <c r="J11" i="2"/>
  <c r="J12" i="2"/>
  <c r="J14" i="2"/>
  <c r="J15" i="2"/>
  <c r="J16" i="2"/>
  <c r="J17" i="2"/>
  <c r="J18" i="2"/>
  <c r="J19" i="2"/>
  <c r="J20" i="2"/>
  <c r="J21" i="2"/>
  <c r="J22" i="2"/>
  <c r="J39" i="2"/>
  <c r="J38" i="2"/>
  <c r="J37" i="2"/>
  <c r="J36" i="2"/>
  <c r="J34" i="2"/>
  <c r="J33" i="2"/>
  <c r="J31" i="2"/>
  <c r="J30" i="2"/>
  <c r="J29" i="2"/>
  <c r="J3" i="2"/>
  <c r="O3" i="4"/>
  <c r="P3" i="4"/>
  <c r="Q3" i="4"/>
  <c r="R3" i="4"/>
  <c r="S3" i="4"/>
  <c r="T3" i="4"/>
  <c r="O4" i="4"/>
  <c r="P4" i="4"/>
  <c r="Q4" i="4"/>
  <c r="R4" i="4"/>
  <c r="S4" i="4"/>
  <c r="T4" i="4"/>
  <c r="O5" i="4"/>
  <c r="P5" i="4"/>
  <c r="Q5" i="4"/>
  <c r="R5" i="4"/>
  <c r="S5" i="4"/>
  <c r="T5" i="4"/>
  <c r="O6" i="4"/>
  <c r="P6" i="4"/>
  <c r="U6" i="4" s="1"/>
  <c r="V6" i="4" s="1"/>
  <c r="Q6" i="4"/>
  <c r="R6" i="4"/>
  <c r="S6" i="4"/>
  <c r="T6" i="4"/>
  <c r="O7" i="4"/>
  <c r="P7" i="4"/>
  <c r="Q7" i="4"/>
  <c r="R7" i="4"/>
  <c r="S7" i="4"/>
  <c r="T7" i="4"/>
  <c r="O8" i="4"/>
  <c r="P8" i="4"/>
  <c r="Q8" i="4"/>
  <c r="R8" i="4"/>
  <c r="S8" i="4"/>
  <c r="T8" i="4"/>
  <c r="O9" i="4"/>
  <c r="P9" i="4"/>
  <c r="Q9" i="4"/>
  <c r="R9" i="4"/>
  <c r="S9" i="4"/>
  <c r="T9" i="4"/>
  <c r="O10" i="4"/>
  <c r="P10" i="4"/>
  <c r="Q10" i="4"/>
  <c r="R10" i="4"/>
  <c r="S10" i="4"/>
  <c r="T10" i="4"/>
  <c r="O11" i="4"/>
  <c r="P11" i="4"/>
  <c r="Q11" i="4"/>
  <c r="R11" i="4"/>
  <c r="S11" i="4"/>
  <c r="T11" i="4"/>
  <c r="O12" i="4"/>
  <c r="P12" i="4"/>
  <c r="Q12" i="4"/>
  <c r="R12" i="4"/>
  <c r="S12" i="4"/>
  <c r="T12" i="4"/>
  <c r="O13" i="4"/>
  <c r="P13" i="4"/>
  <c r="Q13" i="4"/>
  <c r="R13" i="4"/>
  <c r="S13" i="4"/>
  <c r="T13" i="4"/>
  <c r="O14" i="4"/>
  <c r="P14" i="4"/>
  <c r="Q14" i="4"/>
  <c r="R14" i="4"/>
  <c r="S14" i="4"/>
  <c r="T14" i="4"/>
  <c r="O15" i="4"/>
  <c r="P15" i="4"/>
  <c r="Q15" i="4"/>
  <c r="R15" i="4"/>
  <c r="S15" i="4"/>
  <c r="T15" i="4"/>
  <c r="O16" i="4"/>
  <c r="P16" i="4"/>
  <c r="Q16" i="4"/>
  <c r="R16" i="4"/>
  <c r="S16" i="4"/>
  <c r="T16" i="4"/>
  <c r="O17" i="4"/>
  <c r="P17" i="4"/>
  <c r="Q17" i="4"/>
  <c r="R17" i="4"/>
  <c r="S17" i="4"/>
  <c r="T17" i="4"/>
  <c r="U17" i="4"/>
  <c r="V17" i="4" s="1"/>
  <c r="O18" i="4"/>
  <c r="P18" i="4"/>
  <c r="Q18" i="4"/>
  <c r="R18" i="4"/>
  <c r="S18" i="4"/>
  <c r="T18" i="4"/>
  <c r="O19" i="4"/>
  <c r="P19" i="4"/>
  <c r="Q19" i="4"/>
  <c r="R19" i="4"/>
  <c r="S19" i="4"/>
  <c r="T19" i="4"/>
  <c r="O20" i="4"/>
  <c r="P20" i="4"/>
  <c r="Q20" i="4"/>
  <c r="R20" i="4"/>
  <c r="S20" i="4"/>
  <c r="T20" i="4"/>
  <c r="O21" i="4"/>
  <c r="P21" i="4"/>
  <c r="Q21" i="4"/>
  <c r="R21" i="4"/>
  <c r="S21" i="4"/>
  <c r="T21" i="4"/>
  <c r="O22" i="4"/>
  <c r="P22" i="4"/>
  <c r="Q22" i="4"/>
  <c r="R22" i="4"/>
  <c r="S22" i="4"/>
  <c r="T22" i="4"/>
  <c r="O23" i="4"/>
  <c r="P23" i="4"/>
  <c r="Q23" i="4"/>
  <c r="R23" i="4"/>
  <c r="S23" i="4"/>
  <c r="T23" i="4"/>
  <c r="O24" i="4"/>
  <c r="P24" i="4"/>
  <c r="Q24" i="4"/>
  <c r="R24" i="4"/>
  <c r="S24" i="4"/>
  <c r="T24" i="4"/>
  <c r="O25" i="4"/>
  <c r="P25" i="4"/>
  <c r="Q25" i="4"/>
  <c r="R25" i="4"/>
  <c r="S25" i="4"/>
  <c r="T25" i="4"/>
  <c r="O26" i="4"/>
  <c r="P26" i="4"/>
  <c r="Q26" i="4"/>
  <c r="R26" i="4"/>
  <c r="S26" i="4"/>
  <c r="T26" i="4"/>
  <c r="O27" i="4"/>
  <c r="P27" i="4"/>
  <c r="Q27" i="4"/>
  <c r="R27" i="4"/>
  <c r="S27" i="4"/>
  <c r="T27" i="4"/>
  <c r="O28" i="4"/>
  <c r="P28" i="4"/>
  <c r="Q28" i="4"/>
  <c r="R28" i="4"/>
  <c r="S28" i="4"/>
  <c r="T28" i="4"/>
  <c r="O29" i="4"/>
  <c r="P29" i="4"/>
  <c r="Q29" i="4"/>
  <c r="R29" i="4"/>
  <c r="S29" i="4"/>
  <c r="T29" i="4"/>
  <c r="O30" i="4"/>
  <c r="P30" i="4"/>
  <c r="Q30" i="4"/>
  <c r="R30" i="4"/>
  <c r="S30" i="4"/>
  <c r="T30" i="4"/>
  <c r="O31" i="4"/>
  <c r="P31" i="4"/>
  <c r="Q31" i="4"/>
  <c r="R31" i="4"/>
  <c r="S31" i="4"/>
  <c r="T31" i="4"/>
  <c r="O44" i="4"/>
  <c r="P44" i="4"/>
  <c r="Q44" i="4"/>
  <c r="R44" i="4"/>
  <c r="S44" i="4"/>
  <c r="AH44" i="4" s="1"/>
  <c r="T44" i="4"/>
  <c r="U44" i="4"/>
  <c r="V44" i="4"/>
  <c r="W44" i="4"/>
  <c r="AL44" i="4" s="1"/>
  <c r="X44" i="4"/>
  <c r="Y44" i="4"/>
  <c r="Z44" i="4"/>
  <c r="AA44" i="4"/>
  <c r="AP44" i="4" s="1"/>
  <c r="AB44" i="4"/>
  <c r="O45" i="4"/>
  <c r="AK45" i="4" s="1"/>
  <c r="P45" i="4"/>
  <c r="Q45" i="4"/>
  <c r="R45" i="4"/>
  <c r="S45" i="4"/>
  <c r="AH45" i="4" s="1"/>
  <c r="T45" i="4"/>
  <c r="U45" i="4"/>
  <c r="V45" i="4"/>
  <c r="W45" i="4"/>
  <c r="AL45" i="4" s="1"/>
  <c r="X45" i="4"/>
  <c r="Y45" i="4"/>
  <c r="Z45" i="4"/>
  <c r="AA45" i="4"/>
  <c r="AB45" i="4"/>
  <c r="AP45" i="4"/>
  <c r="O46" i="4"/>
  <c r="AI46" i="4" s="1"/>
  <c r="P46" i="4"/>
  <c r="Q46" i="4"/>
  <c r="R46" i="4"/>
  <c r="S46" i="4"/>
  <c r="AH46" i="4" s="1"/>
  <c r="T46" i="4"/>
  <c r="U46" i="4"/>
  <c r="V46" i="4"/>
  <c r="W46" i="4"/>
  <c r="X46" i="4"/>
  <c r="Y46" i="4"/>
  <c r="Z46" i="4"/>
  <c r="AA46" i="4"/>
  <c r="AB46" i="4"/>
  <c r="AO46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N47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O49" i="4"/>
  <c r="P49" i="4"/>
  <c r="Q49" i="4"/>
  <c r="R49" i="4"/>
  <c r="S49" i="4"/>
  <c r="AH49" i="4" s="1"/>
  <c r="T49" i="4"/>
  <c r="U49" i="4"/>
  <c r="V49" i="4"/>
  <c r="W49" i="4"/>
  <c r="AL49" i="4" s="1"/>
  <c r="X49" i="4"/>
  <c r="Y49" i="4"/>
  <c r="Z49" i="4"/>
  <c r="AA49" i="4"/>
  <c r="AB49" i="4"/>
  <c r="AP49" i="4"/>
  <c r="O50" i="4"/>
  <c r="P50" i="4"/>
  <c r="Q50" i="4"/>
  <c r="R50" i="4"/>
  <c r="S50" i="4"/>
  <c r="T50" i="4"/>
  <c r="U50" i="4"/>
  <c r="V50" i="4"/>
  <c r="AK50" i="4" s="1"/>
  <c r="W50" i="4"/>
  <c r="X50" i="4"/>
  <c r="AM50" i="4" s="1"/>
  <c r="Y50" i="4"/>
  <c r="Z50" i="4"/>
  <c r="AA50" i="4"/>
  <c r="AB50" i="4"/>
  <c r="AE50" i="4"/>
  <c r="AG50" i="4"/>
  <c r="AH50" i="4"/>
  <c r="AI50" i="4"/>
  <c r="AL50" i="4"/>
  <c r="AP50" i="4"/>
  <c r="AQ50" i="4"/>
  <c r="O51" i="4"/>
  <c r="AI51" i="4" s="1"/>
  <c r="P51" i="4"/>
  <c r="Q51" i="4"/>
  <c r="R51" i="4"/>
  <c r="S51" i="4"/>
  <c r="T51" i="4"/>
  <c r="U51" i="4"/>
  <c r="V51" i="4"/>
  <c r="W51" i="4"/>
  <c r="AL51" i="4" s="1"/>
  <c r="X51" i="4"/>
  <c r="Y51" i="4"/>
  <c r="Z51" i="4"/>
  <c r="AA51" i="4"/>
  <c r="AP51" i="4" s="1"/>
  <c r="AB51" i="4"/>
  <c r="AH51" i="4"/>
  <c r="AM51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O53" i="4"/>
  <c r="P53" i="4"/>
  <c r="Q53" i="4"/>
  <c r="R53" i="4"/>
  <c r="S53" i="4"/>
  <c r="T53" i="4"/>
  <c r="U53" i="4"/>
  <c r="V53" i="4"/>
  <c r="W53" i="4"/>
  <c r="AL53" i="4" s="1"/>
  <c r="X53" i="4"/>
  <c r="Y53" i="4"/>
  <c r="Z53" i="4"/>
  <c r="AA53" i="4"/>
  <c r="AB53" i="4"/>
  <c r="AH53" i="4"/>
  <c r="AK53" i="4"/>
  <c r="AP53" i="4"/>
  <c r="O54" i="4"/>
  <c r="P54" i="4"/>
  <c r="Q54" i="4"/>
  <c r="R54" i="4"/>
  <c r="S54" i="4"/>
  <c r="T54" i="4"/>
  <c r="U54" i="4"/>
  <c r="V54" i="4"/>
  <c r="W54" i="4"/>
  <c r="X54" i="4"/>
  <c r="AM54" i="4" s="1"/>
  <c r="Y54" i="4"/>
  <c r="Z54" i="4"/>
  <c r="AA54" i="4"/>
  <c r="AB54" i="4"/>
  <c r="AL54" i="4"/>
  <c r="O55" i="4"/>
  <c r="P55" i="4"/>
  <c r="Q55" i="4"/>
  <c r="R55" i="4"/>
  <c r="S55" i="4"/>
  <c r="T55" i="4"/>
  <c r="AI55" i="4" s="1"/>
  <c r="U55" i="4"/>
  <c r="V55" i="4"/>
  <c r="W55" i="4"/>
  <c r="X55" i="4"/>
  <c r="Y55" i="4"/>
  <c r="Z55" i="4"/>
  <c r="AA55" i="4"/>
  <c r="AB55" i="4"/>
  <c r="AQ55" i="4" s="1"/>
  <c r="AH55" i="4"/>
  <c r="AL55" i="4"/>
  <c r="AM55" i="4"/>
  <c r="AP55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L56" i="4"/>
  <c r="O57" i="4"/>
  <c r="P57" i="4"/>
  <c r="Q57" i="4"/>
  <c r="R57" i="4"/>
  <c r="S57" i="4"/>
  <c r="AH57" i="4" s="1"/>
  <c r="T57" i="4"/>
  <c r="U57" i="4"/>
  <c r="V57" i="4"/>
  <c r="W57" i="4"/>
  <c r="X57" i="4"/>
  <c r="Y57" i="4"/>
  <c r="Z57" i="4"/>
  <c r="AA57" i="4"/>
  <c r="AB57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M59" i="4"/>
  <c r="AO59" i="4"/>
  <c r="O60" i="4"/>
  <c r="P60" i="4"/>
  <c r="Q60" i="4"/>
  <c r="R60" i="4"/>
  <c r="S60" i="4"/>
  <c r="T60" i="4"/>
  <c r="U60" i="4"/>
  <c r="V60" i="4"/>
  <c r="W60" i="4"/>
  <c r="X60" i="4"/>
  <c r="Y60" i="4"/>
  <c r="AN60" i="4" s="1"/>
  <c r="Z60" i="4"/>
  <c r="AA60" i="4"/>
  <c r="AB60" i="4"/>
  <c r="AQ60" i="4" s="1"/>
  <c r="AH60" i="4"/>
  <c r="AI60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O62" i="4"/>
  <c r="P62" i="4"/>
  <c r="Q62" i="4"/>
  <c r="R62" i="4"/>
  <c r="S62" i="4"/>
  <c r="AH62" i="4" s="1"/>
  <c r="T62" i="4"/>
  <c r="U62" i="4"/>
  <c r="V62" i="4"/>
  <c r="W62" i="4"/>
  <c r="X62" i="4"/>
  <c r="Y62" i="4"/>
  <c r="Z62" i="4"/>
  <c r="AA62" i="4"/>
  <c r="AB62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E64" i="4"/>
  <c r="AH64" i="4"/>
  <c r="AL64" i="4"/>
  <c r="AM64" i="4"/>
  <c r="AP64" i="4"/>
  <c r="O65" i="4"/>
  <c r="AI65" i="4" s="1"/>
  <c r="P65" i="4"/>
  <c r="Q65" i="4"/>
  <c r="R65" i="4"/>
  <c r="S65" i="4"/>
  <c r="T65" i="4"/>
  <c r="U65" i="4"/>
  <c r="V65" i="4"/>
  <c r="W65" i="4"/>
  <c r="X65" i="4"/>
  <c r="Y65" i="4"/>
  <c r="Z65" i="4"/>
  <c r="AA65" i="4"/>
  <c r="AP65" i="4" s="1"/>
  <c r="AB65" i="4"/>
  <c r="O66" i="4"/>
  <c r="AN66" i="4" s="1"/>
  <c r="P66" i="4"/>
  <c r="Q66" i="4"/>
  <c r="R66" i="4"/>
  <c r="S66" i="4"/>
  <c r="T66" i="4"/>
  <c r="U66" i="4"/>
  <c r="V66" i="4"/>
  <c r="AK66" i="4" s="1"/>
  <c r="W66" i="4"/>
  <c r="X66" i="4"/>
  <c r="Y66" i="4"/>
  <c r="Z66" i="4"/>
  <c r="AA66" i="4"/>
  <c r="AB66" i="4"/>
  <c r="O67" i="4"/>
  <c r="P67" i="4"/>
  <c r="Q67" i="4"/>
  <c r="R67" i="4"/>
  <c r="S67" i="4"/>
  <c r="T67" i="4"/>
  <c r="U67" i="4"/>
  <c r="V67" i="4"/>
  <c r="W67" i="4"/>
  <c r="AL67" i="4" s="1"/>
  <c r="X67" i="4"/>
  <c r="Y67" i="4"/>
  <c r="Z67" i="4"/>
  <c r="AA67" i="4"/>
  <c r="AB67" i="4"/>
  <c r="O68" i="4"/>
  <c r="P68" i="4"/>
  <c r="Q68" i="4"/>
  <c r="R68" i="4"/>
  <c r="S68" i="4"/>
  <c r="T68" i="4"/>
  <c r="AI68" i="4" s="1"/>
  <c r="U68" i="4"/>
  <c r="V68" i="4"/>
  <c r="W68" i="4"/>
  <c r="AL68" i="4" s="1"/>
  <c r="X68" i="4"/>
  <c r="Y68" i="4"/>
  <c r="Z68" i="4"/>
  <c r="AA68" i="4"/>
  <c r="AB68" i="4"/>
  <c r="O69" i="4"/>
  <c r="P69" i="4"/>
  <c r="Q69" i="4"/>
  <c r="R69" i="4"/>
  <c r="S69" i="4"/>
  <c r="AH69" i="4" s="1"/>
  <c r="T69" i="4"/>
  <c r="U69" i="4"/>
  <c r="V69" i="4"/>
  <c r="W69" i="4"/>
  <c r="AL69" i="4" s="1"/>
  <c r="X69" i="4"/>
  <c r="Y69" i="4"/>
  <c r="Z69" i="4"/>
  <c r="AA69" i="4"/>
  <c r="AP69" i="4" s="1"/>
  <c r="AB69" i="4"/>
  <c r="AE69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O71" i="4"/>
  <c r="P71" i="4"/>
  <c r="Q71" i="4"/>
  <c r="R71" i="4"/>
  <c r="S71" i="4"/>
  <c r="AH71" i="4" s="1"/>
  <c r="T71" i="4"/>
  <c r="U71" i="4"/>
  <c r="V71" i="4"/>
  <c r="AK71" i="4" s="1"/>
  <c r="W71" i="4"/>
  <c r="AL71" i="4" s="1"/>
  <c r="X71" i="4"/>
  <c r="Y71" i="4"/>
  <c r="Z71" i="4"/>
  <c r="AA71" i="4"/>
  <c r="AP71" i="4" s="1"/>
  <c r="AB71" i="4"/>
  <c r="O72" i="4"/>
  <c r="P72" i="4"/>
  <c r="Q72" i="4"/>
  <c r="R72" i="4"/>
  <c r="S72" i="4"/>
  <c r="AH72" i="4" s="1"/>
  <c r="T72" i="4"/>
  <c r="AI72" i="4" s="1"/>
  <c r="U72" i="4"/>
  <c r="V72" i="4"/>
  <c r="W72" i="4"/>
  <c r="X72" i="4"/>
  <c r="Y72" i="4"/>
  <c r="Z72" i="4"/>
  <c r="AA72" i="4"/>
  <c r="AP72" i="4" s="1"/>
  <c r="AB72" i="4"/>
  <c r="AE72" i="4"/>
  <c r="AL72" i="4"/>
  <c r="AM72" i="4"/>
  <c r="C13" i="1"/>
  <c r="D13" i="1"/>
  <c r="E13" i="1"/>
  <c r="F13" i="1"/>
  <c r="G13" i="1"/>
  <c r="H13" i="1"/>
  <c r="I13" i="1"/>
  <c r="J13" i="1"/>
  <c r="K13" i="1"/>
  <c r="M13" i="1"/>
  <c r="N13" i="1"/>
  <c r="O13" i="1"/>
  <c r="B13" i="1"/>
  <c r="C5" i="1"/>
  <c r="D5" i="1"/>
  <c r="E5" i="1"/>
  <c r="F5" i="1"/>
  <c r="G5" i="1"/>
  <c r="H5" i="1"/>
  <c r="I5" i="1"/>
  <c r="J5" i="1"/>
  <c r="K5" i="1"/>
  <c r="M5" i="1"/>
  <c r="N5" i="1"/>
  <c r="O5" i="1"/>
  <c r="B5" i="1"/>
  <c r="C4" i="1"/>
  <c r="D4" i="1"/>
  <c r="E4" i="1"/>
  <c r="F4" i="1"/>
  <c r="G4" i="1"/>
  <c r="H4" i="1"/>
  <c r="I4" i="1"/>
  <c r="J4" i="1"/>
  <c r="K4" i="1"/>
  <c r="M4" i="1"/>
  <c r="N4" i="1"/>
  <c r="O4" i="1"/>
  <c r="B4" i="1"/>
  <c r="O42" i="1"/>
  <c r="N42" i="1"/>
  <c r="M42" i="1"/>
  <c r="K42" i="1"/>
  <c r="J42" i="1"/>
  <c r="I42" i="1"/>
  <c r="H42" i="1"/>
  <c r="G42" i="1"/>
  <c r="F42" i="1"/>
  <c r="E42" i="1"/>
  <c r="D42" i="1"/>
  <c r="C42" i="1"/>
  <c r="B42" i="1"/>
  <c r="L21" i="1" l="1"/>
  <c r="AM65" i="4"/>
  <c r="AF51" i="4"/>
  <c r="AF67" i="4"/>
  <c r="AJ66" i="4"/>
  <c r="AJ61" i="4"/>
  <c r="AQ51" i="4"/>
  <c r="AJ51" i="4"/>
  <c r="AE51" i="4"/>
  <c r="U22" i="4"/>
  <c r="V22" i="4" s="1"/>
  <c r="AF22" i="4" s="1"/>
  <c r="AQ59" i="4"/>
  <c r="AJ44" i="4"/>
  <c r="U13" i="4"/>
  <c r="V13" i="4" s="1"/>
  <c r="AA13" i="4" s="1"/>
  <c r="O11" i="2" s="1"/>
  <c r="U9" i="4"/>
  <c r="V9" i="4" s="1"/>
  <c r="AB9" i="4" s="1"/>
  <c r="N9" i="2" s="1"/>
  <c r="AN69" i="4"/>
  <c r="AF28" i="4"/>
  <c r="AF69" i="4"/>
  <c r="U10" i="4"/>
  <c r="V10" i="4" s="1"/>
  <c r="AF10" i="4" s="1"/>
  <c r="AF6" i="4"/>
  <c r="AJ6" i="4"/>
  <c r="AM69" i="4"/>
  <c r="AI28" i="4"/>
  <c r="AI69" i="4"/>
  <c r="AJ64" i="4"/>
  <c r="AP63" i="4"/>
  <c r="AP22" i="4"/>
  <c r="AH63" i="4"/>
  <c r="AH22" i="4"/>
  <c r="AE13" i="4"/>
  <c r="AE54" i="4"/>
  <c r="AP52" i="4"/>
  <c r="AH52" i="4"/>
  <c r="AK51" i="4"/>
  <c r="AJ50" i="4"/>
  <c r="AJ9" i="4"/>
  <c r="AQ8" i="4"/>
  <c r="AO72" i="4"/>
  <c r="AK72" i="4"/>
  <c r="AG72" i="4"/>
  <c r="AP70" i="4"/>
  <c r="AL70" i="4"/>
  <c r="AH70" i="4"/>
  <c r="AF70" i="4"/>
  <c r="AJ70" i="4"/>
  <c r="AK67" i="4"/>
  <c r="AO17" i="4"/>
  <c r="AP56" i="4"/>
  <c r="AH56" i="4"/>
  <c r="AI56" i="4"/>
  <c r="AE56" i="4"/>
  <c r="AJ56" i="4"/>
  <c r="AM56" i="4"/>
  <c r="AF56" i="4"/>
  <c r="AQ56" i="4"/>
  <c r="AQ6" i="4"/>
  <c r="AQ47" i="4"/>
  <c r="AM6" i="4"/>
  <c r="AM47" i="4"/>
  <c r="AI6" i="4"/>
  <c r="AI47" i="4"/>
  <c r="AE6" i="4"/>
  <c r="AE47" i="4"/>
  <c r="AJ69" i="4"/>
  <c r="AQ69" i="4"/>
  <c r="AG17" i="4"/>
  <c r="AK17" i="4"/>
  <c r="AO26" i="4"/>
  <c r="AO67" i="4"/>
  <c r="AG67" i="4"/>
  <c r="AN64" i="4"/>
  <c r="AF64" i="4"/>
  <c r="AL63" i="4"/>
  <c r="AL22" i="4"/>
  <c r="AG63" i="4"/>
  <c r="AK63" i="4"/>
  <c r="AQ13" i="4"/>
  <c r="AQ54" i="4"/>
  <c r="AI54" i="4"/>
  <c r="AL52" i="4"/>
  <c r="AO51" i="4"/>
  <c r="AO10" i="4"/>
  <c r="AG51" i="4"/>
  <c r="AN50" i="4"/>
  <c r="AN9" i="4"/>
  <c r="AF50" i="4"/>
  <c r="AF9" i="4"/>
  <c r="AI8" i="4"/>
  <c r="AQ68" i="4"/>
  <c r="AE68" i="4"/>
  <c r="AN67" i="4"/>
  <c r="AN26" i="4"/>
  <c r="AJ67" i="4"/>
  <c r="AQ64" i="4"/>
  <c r="AI64" i="4"/>
  <c r="AN62" i="4"/>
  <c r="AP61" i="4"/>
  <c r="AL61" i="4"/>
  <c r="AH61" i="4"/>
  <c r="AP59" i="4"/>
  <c r="AL59" i="4"/>
  <c r="AN17" i="4"/>
  <c r="AJ17" i="4"/>
  <c r="AF17" i="4"/>
  <c r="AP57" i="4"/>
  <c r="AL57" i="4"/>
  <c r="AL16" i="4"/>
  <c r="AO56" i="4"/>
  <c r="AK56" i="4"/>
  <c r="AG56" i="4"/>
  <c r="AP13" i="4"/>
  <c r="AJ54" i="4"/>
  <c r="AN54" i="4"/>
  <c r="AG54" i="4"/>
  <c r="AK54" i="4"/>
  <c r="AO54" i="4"/>
  <c r="AN51" i="4"/>
  <c r="AJ10" i="4"/>
  <c r="AP6" i="4"/>
  <c r="AP47" i="4"/>
  <c r="AL6" i="4"/>
  <c r="AL47" i="4"/>
  <c r="AH6" i="4"/>
  <c r="AJ47" i="4"/>
  <c r="AF47" i="4"/>
  <c r="U29" i="4"/>
  <c r="V29" i="4" s="1"/>
  <c r="U26" i="4"/>
  <c r="V26" i="4" s="1"/>
  <c r="AK26" i="4" s="1"/>
  <c r="AN72" i="4"/>
  <c r="AJ72" i="4"/>
  <c r="AF72" i="4"/>
  <c r="AP68" i="4"/>
  <c r="AH68" i="4"/>
  <c r="AQ66" i="4"/>
  <c r="AM66" i="4"/>
  <c r="AI66" i="4"/>
  <c r="AI25" i="4"/>
  <c r="AE66" i="4"/>
  <c r="AQ65" i="4"/>
  <c r="AE65" i="4"/>
  <c r="AN22" i="4"/>
  <c r="AQ62" i="4"/>
  <c r="AM62" i="4"/>
  <c r="AE60" i="4"/>
  <c r="AI59" i="4"/>
  <c r="AK59" i="4"/>
  <c r="AG59" i="4"/>
  <c r="AQ17" i="4"/>
  <c r="AM17" i="4"/>
  <c r="AI17" i="4"/>
  <c r="AE17" i="4"/>
  <c r="AK16" i="4"/>
  <c r="AG16" i="4"/>
  <c r="AO55" i="4"/>
  <c r="AK55" i="4"/>
  <c r="AG13" i="4"/>
  <c r="AQ46" i="4"/>
  <c r="AE46" i="4"/>
  <c r="U18" i="4"/>
  <c r="V18" i="4" s="1"/>
  <c r="AK18" i="4" s="1"/>
  <c r="AB17" i="4"/>
  <c r="N30" i="2" s="1"/>
  <c r="AJ22" i="4"/>
  <c r="AM68" i="4"/>
  <c r="AP66" i="4"/>
  <c r="AL66" i="4"/>
  <c r="AH66" i="4"/>
  <c r="AG66" i="4"/>
  <c r="AF66" i="4"/>
  <c r="AL65" i="4"/>
  <c r="AH65" i="4"/>
  <c r="AN65" i="4"/>
  <c r="AF65" i="4"/>
  <c r="AQ22" i="4"/>
  <c r="AM22" i="4"/>
  <c r="AI22" i="4"/>
  <c r="AE22" i="4"/>
  <c r="AM60" i="4"/>
  <c r="AP60" i="4"/>
  <c r="AL60" i="4"/>
  <c r="AJ60" i="4"/>
  <c r="AF60" i="4"/>
  <c r="AH59" i="4"/>
  <c r="AG55" i="4"/>
  <c r="AN55" i="4"/>
  <c r="AN14" i="4"/>
  <c r="AJ55" i="4"/>
  <c r="AF55" i="4"/>
  <c r="AP54" i="4"/>
  <c r="AH54" i="4"/>
  <c r="AO9" i="4"/>
  <c r="AO50" i="4"/>
  <c r="AK9" i="4"/>
  <c r="AG9" i="4"/>
  <c r="AP48" i="4"/>
  <c r="AL48" i="4"/>
  <c r="AH48" i="4"/>
  <c r="AJ48" i="4"/>
  <c r="AO48" i="4"/>
  <c r="AH47" i="4"/>
  <c r="AN6" i="4"/>
  <c r="AM46" i="4"/>
  <c r="AP46" i="4"/>
  <c r="AL46" i="4"/>
  <c r="AK46" i="4"/>
  <c r="AG46" i="4"/>
  <c r="U25" i="4"/>
  <c r="V25" i="4" s="1"/>
  <c r="AK25" i="4" s="1"/>
  <c r="AF26" i="4"/>
  <c r="AG71" i="4"/>
  <c r="AK70" i="4"/>
  <c r="AO68" i="4"/>
  <c r="AK68" i="4"/>
  <c r="AG68" i="4"/>
  <c r="AQ67" i="4"/>
  <c r="AQ26" i="4"/>
  <c r="AM67" i="4"/>
  <c r="AM26" i="4"/>
  <c r="AI67" i="4"/>
  <c r="AI26" i="4"/>
  <c r="AE67" i="4"/>
  <c r="AE26" i="4"/>
  <c r="AO65" i="4"/>
  <c r="AK65" i="4"/>
  <c r="AG65" i="4"/>
  <c r="AO22" i="4"/>
  <c r="AK22" i="4"/>
  <c r="AG22" i="4"/>
  <c r="AO62" i="4"/>
  <c r="AP62" i="4"/>
  <c r="AL62" i="4"/>
  <c r="AO61" i="4"/>
  <c r="AK61" i="4"/>
  <c r="AG61" i="4"/>
  <c r="AO60" i="4"/>
  <c r="AK60" i="4"/>
  <c r="AG60" i="4"/>
  <c r="AN59" i="4"/>
  <c r="AJ59" i="4"/>
  <c r="AF59" i="4"/>
  <c r="AP58" i="4"/>
  <c r="AP17" i="4"/>
  <c r="AL58" i="4"/>
  <c r="AL17" i="4"/>
  <c r="AH58" i="4"/>
  <c r="AH17" i="4"/>
  <c r="AF16" i="4"/>
  <c r="AQ14" i="4"/>
  <c r="AE55" i="4"/>
  <c r="AQ10" i="4"/>
  <c r="AQ9" i="4"/>
  <c r="AM9" i="4"/>
  <c r="AI9" i="4"/>
  <c r="AE9" i="4"/>
  <c r="AO47" i="4"/>
  <c r="AO6" i="4"/>
  <c r="AK47" i="4"/>
  <c r="AK6" i="4"/>
  <c r="AG47" i="4"/>
  <c r="AG6" i="4"/>
  <c r="AO44" i="4"/>
  <c r="AK44" i="4"/>
  <c r="AG44" i="4"/>
  <c r="U5" i="4"/>
  <c r="V5" i="4" s="1"/>
  <c r="AG5" i="4" s="1"/>
  <c r="AQ72" i="4"/>
  <c r="AO69" i="4"/>
  <c r="AK69" i="4"/>
  <c r="AG69" i="4"/>
  <c r="AG28" i="4"/>
  <c r="AN68" i="4"/>
  <c r="AJ68" i="4"/>
  <c r="AF68" i="4"/>
  <c r="AP67" i="4"/>
  <c r="AP26" i="4"/>
  <c r="AL26" i="4"/>
  <c r="AH67" i="4"/>
  <c r="AH26" i="4"/>
  <c r="AF25" i="4"/>
  <c r="AJ65" i="4"/>
  <c r="AO64" i="4"/>
  <c r="AK64" i="4"/>
  <c r="AG64" i="4"/>
  <c r="AM18" i="4"/>
  <c r="AE59" i="4"/>
  <c r="AQ16" i="4"/>
  <c r="AE16" i="4"/>
  <c r="AN56" i="4"/>
  <c r="AF54" i="4"/>
  <c r="AL10" i="4"/>
  <c r="AP9" i="4"/>
  <c r="AL9" i="4"/>
  <c r="AH9" i="4"/>
  <c r="AN46" i="4"/>
  <c r="AN5" i="4"/>
  <c r="AJ46" i="4"/>
  <c r="AF46" i="4"/>
  <c r="AF5" i="4"/>
  <c r="U21" i="4"/>
  <c r="V21" i="4" s="1"/>
  <c r="AG21" i="4" s="1"/>
  <c r="AA17" i="4"/>
  <c r="O30" i="2" s="1"/>
  <c r="AE57" i="4"/>
  <c r="AI57" i="4"/>
  <c r="AM57" i="4"/>
  <c r="AQ57" i="4"/>
  <c r="AG57" i="4"/>
  <c r="AF57" i="4"/>
  <c r="AN57" i="4"/>
  <c r="AO57" i="4"/>
  <c r="AO70" i="4"/>
  <c r="AG70" i="4"/>
  <c r="AF58" i="4"/>
  <c r="AJ58" i="4"/>
  <c r="AN58" i="4"/>
  <c r="AG58" i="4"/>
  <c r="AO58" i="4"/>
  <c r="AK57" i="4"/>
  <c r="AE52" i="4"/>
  <c r="AI52" i="4"/>
  <c r="AM52" i="4"/>
  <c r="AQ52" i="4"/>
  <c r="AF52" i="4"/>
  <c r="AN52" i="4"/>
  <c r="AJ52" i="4"/>
  <c r="AO71" i="4"/>
  <c r="AN71" i="4"/>
  <c r="AJ71" i="4"/>
  <c r="AF71" i="4"/>
  <c r="AN70" i="4"/>
  <c r="AO63" i="4"/>
  <c r="AN63" i="4"/>
  <c r="AJ63" i="4"/>
  <c r="AF63" i="4"/>
  <c r="AF62" i="4"/>
  <c r="AJ62" i="4"/>
  <c r="AG62" i="4"/>
  <c r="AJ57" i="4"/>
  <c r="AG52" i="4"/>
  <c r="U30" i="4"/>
  <c r="V30" i="4" s="1"/>
  <c r="AN30" i="4" s="1"/>
  <c r="Y21" i="4"/>
  <c r="U14" i="4"/>
  <c r="V14" i="4" s="1"/>
  <c r="AO14" i="4" s="1"/>
  <c r="AC5" i="4"/>
  <c r="P6" i="2" s="1"/>
  <c r="AB5" i="4"/>
  <c r="N6" i="2" s="1"/>
  <c r="AQ71" i="4"/>
  <c r="AM71" i="4"/>
  <c r="AI71" i="4"/>
  <c r="AE71" i="4"/>
  <c r="AQ70" i="4"/>
  <c r="AM70" i="4"/>
  <c r="AI70" i="4"/>
  <c r="AE70" i="4"/>
  <c r="AO66" i="4"/>
  <c r="AQ63" i="4"/>
  <c r="AM63" i="4"/>
  <c r="AI63" i="4"/>
  <c r="AE63" i="4"/>
  <c r="AK62" i="4"/>
  <c r="AE61" i="4"/>
  <c r="AI61" i="4"/>
  <c r="AM61" i="4"/>
  <c r="AQ61" i="4"/>
  <c r="AF61" i="4"/>
  <c r="AN61" i="4"/>
  <c r="AK58" i="4"/>
  <c r="AO52" i="4"/>
  <c r="AF49" i="4"/>
  <c r="AJ49" i="4"/>
  <c r="AN49" i="4"/>
  <c r="AG49" i="4"/>
  <c r="AO49" i="4"/>
  <c r="AK49" i="4"/>
  <c r="AB26" i="4"/>
  <c r="Z26" i="4"/>
  <c r="AA26" i="4"/>
  <c r="U23" i="4"/>
  <c r="V23" i="4" s="1"/>
  <c r="AA10" i="4"/>
  <c r="O29" i="2" s="1"/>
  <c r="U7" i="4"/>
  <c r="V7" i="4" s="1"/>
  <c r="U24" i="4"/>
  <c r="V24" i="4" s="1"/>
  <c r="Z22" i="4"/>
  <c r="M34" i="2" s="1"/>
  <c r="Y17" i="4"/>
  <c r="AC17" i="4"/>
  <c r="P30" i="2" s="1"/>
  <c r="Z17" i="4"/>
  <c r="M30" i="2" s="1"/>
  <c r="U8" i="4"/>
  <c r="V8" i="4" s="1"/>
  <c r="AG8" i="4" s="1"/>
  <c r="Z6" i="4"/>
  <c r="M38" i="2" s="1"/>
  <c r="AK48" i="4"/>
  <c r="AF45" i="4"/>
  <c r="AJ45" i="4"/>
  <c r="AN45" i="4"/>
  <c r="AG45" i="4"/>
  <c r="AO45" i="4"/>
  <c r="U31" i="4"/>
  <c r="V31" i="4"/>
  <c r="AK31" i="4" s="1"/>
  <c r="AC22" i="4"/>
  <c r="P34" i="2" s="1"/>
  <c r="Y22" i="4"/>
  <c r="U15" i="4"/>
  <c r="V15" i="4" s="1"/>
  <c r="AM15" i="4" s="1"/>
  <c r="AA9" i="4"/>
  <c r="O9" i="2" s="1"/>
  <c r="AC6" i="4"/>
  <c r="P38" i="2" s="1"/>
  <c r="Y6" i="4"/>
  <c r="AK52" i="4"/>
  <c r="AE48" i="4"/>
  <c r="AI48" i="4"/>
  <c r="AM48" i="4"/>
  <c r="AQ48" i="4"/>
  <c r="AF48" i="4"/>
  <c r="AN48" i="4"/>
  <c r="AB22" i="4"/>
  <c r="N34" i="2" s="1"/>
  <c r="AA22" i="4"/>
  <c r="O34" i="2" s="1"/>
  <c r="AB6" i="4"/>
  <c r="N38" i="2" s="1"/>
  <c r="AA6" i="4"/>
  <c r="O38" i="2" s="1"/>
  <c r="AI62" i="4"/>
  <c r="AE62" i="4"/>
  <c r="AQ58" i="4"/>
  <c r="AM58" i="4"/>
  <c r="AI58" i="4"/>
  <c r="AE58" i="4"/>
  <c r="AF53" i="4"/>
  <c r="AJ53" i="4"/>
  <c r="AN53" i="4"/>
  <c r="AG53" i="4"/>
  <c r="AO53" i="4"/>
  <c r="AG48" i="4"/>
  <c r="AE44" i="4"/>
  <c r="AI44" i="4"/>
  <c r="AM44" i="4"/>
  <c r="AQ44" i="4"/>
  <c r="AF44" i="4"/>
  <c r="AN44" i="4"/>
  <c r="Z30" i="4"/>
  <c r="AA25" i="4"/>
  <c r="O19" i="2" s="1"/>
  <c r="Z25" i="4"/>
  <c r="M19" i="2" s="1"/>
  <c r="U16" i="4"/>
  <c r="V16" i="4" s="1"/>
  <c r="AH16" i="4" s="1"/>
  <c r="AC13" i="4"/>
  <c r="P11" i="2" s="1"/>
  <c r="Y9" i="4"/>
  <c r="AC9" i="4"/>
  <c r="P9" i="2" s="1"/>
  <c r="Z9" i="4"/>
  <c r="M9" i="2" s="1"/>
  <c r="U28" i="4"/>
  <c r="V28" i="4" s="1"/>
  <c r="AQ28" i="4" s="1"/>
  <c r="U20" i="4"/>
  <c r="V20" i="4" s="1"/>
  <c r="AM20" i="4" s="1"/>
  <c r="U12" i="4"/>
  <c r="V12" i="4" s="1"/>
  <c r="AF12" i="4" s="1"/>
  <c r="Z5" i="4"/>
  <c r="M6" i="2" s="1"/>
  <c r="U4" i="4"/>
  <c r="V4" i="4" s="1"/>
  <c r="AP4" i="4" s="1"/>
  <c r="U3" i="4"/>
  <c r="AQ53" i="4"/>
  <c r="AM53" i="4"/>
  <c r="AI53" i="4"/>
  <c r="AE53" i="4"/>
  <c r="AQ49" i="4"/>
  <c r="AM49" i="4"/>
  <c r="AI49" i="4"/>
  <c r="AE49" i="4"/>
  <c r="AQ45" i="4"/>
  <c r="AM45" i="4"/>
  <c r="AI45" i="4"/>
  <c r="AE45" i="4"/>
  <c r="AA28" i="4"/>
  <c r="O20" i="2" s="1"/>
  <c r="U27" i="4"/>
  <c r="V27" i="4" s="1"/>
  <c r="AC26" i="4"/>
  <c r="Y26" i="4"/>
  <c r="AA20" i="4"/>
  <c r="O3" i="2" s="1"/>
  <c r="U19" i="4"/>
  <c r="V19" i="4" s="1"/>
  <c r="U11" i="4"/>
  <c r="V11" i="4" s="1"/>
  <c r="AL11" i="4" s="1"/>
  <c r="V3" i="4"/>
  <c r="AI3" i="4" s="1"/>
  <c r="O9" i="1"/>
  <c r="M9" i="1"/>
  <c r="K9" i="1"/>
  <c r="J9" i="1"/>
  <c r="I9" i="1"/>
  <c r="H10" i="1"/>
  <c r="G9" i="1"/>
  <c r="F9" i="1"/>
  <c r="E9" i="1"/>
  <c r="D9" i="1"/>
  <c r="C9" i="1"/>
  <c r="B9" i="1"/>
  <c r="AQ12" i="4" l="1"/>
  <c r="AN12" i="4"/>
  <c r="Y10" i="4"/>
  <c r="AA12" i="4"/>
  <c r="O33" i="2" s="1"/>
  <c r="Z13" i="4"/>
  <c r="M11" i="2" s="1"/>
  <c r="Y13" i="4"/>
  <c r="Z10" i="4"/>
  <c r="M29" i="2" s="1"/>
  <c r="AP10" i="4"/>
  <c r="AJ13" i="4"/>
  <c r="AE10" i="4"/>
  <c r="AE14" i="4"/>
  <c r="AN15" i="4"/>
  <c r="AF14" i="4"/>
  <c r="AL25" i="4"/>
  <c r="AQ31" i="4"/>
  <c r="AN10" i="4"/>
  <c r="AM8" i="4"/>
  <c r="AI30" i="4"/>
  <c r="AH15" i="4"/>
  <c r="AM13" i="4"/>
  <c r="AO13" i="4"/>
  <c r="AC10" i="4"/>
  <c r="P29" i="2" s="1"/>
  <c r="Y18" i="4"/>
  <c r="Z14" i="4"/>
  <c r="M37" i="2" s="1"/>
  <c r="AC25" i="4"/>
  <c r="P19" i="2" s="1"/>
  <c r="AB10" i="4"/>
  <c r="N29" i="2" s="1"/>
  <c r="Y14" i="4"/>
  <c r="AC30" i="4"/>
  <c r="AO12" i="4"/>
  <c r="AN13" i="4"/>
  <c r="AJ25" i="4"/>
  <c r="AF18" i="4"/>
  <c r="AI10" i="4"/>
  <c r="AF8" i="4"/>
  <c r="AK14" i="4"/>
  <c r="AH13" i="4"/>
  <c r="AK15" i="4"/>
  <c r="AG10" i="4"/>
  <c r="AI13" i="4"/>
  <c r="AJ30" i="4"/>
  <c r="AJ12" i="4"/>
  <c r="AK13" i="4"/>
  <c r="AB13" i="4"/>
  <c r="N11" i="2" s="1"/>
  <c r="Y25" i="4"/>
  <c r="AC14" i="4"/>
  <c r="P37" i="2" s="1"/>
  <c r="AH10" i="4"/>
  <c r="AF13" i="4"/>
  <c r="AH14" i="4"/>
  <c r="AN25" i="4"/>
  <c r="AO28" i="4"/>
  <c r="AM10" i="4"/>
  <c r="AM14" i="4"/>
  <c r="AP12" i="4"/>
  <c r="AQ25" i="4"/>
  <c r="AE30" i="4"/>
  <c r="AM12" i="4"/>
  <c r="AL13" i="4"/>
  <c r="AK30" i="4"/>
  <c r="AE27" i="4"/>
  <c r="AH27" i="4"/>
  <c r="AO27" i="4"/>
  <c r="AG27" i="4"/>
  <c r="AM27" i="4"/>
  <c r="AB27" i="4"/>
  <c r="N18" i="2" s="1"/>
  <c r="AL27" i="4"/>
  <c r="AJ27" i="4"/>
  <c r="AQ27" i="4"/>
  <c r="AP27" i="4"/>
  <c r="AI27" i="4"/>
  <c r="AN27" i="4"/>
  <c r="AF27" i="4"/>
  <c r="AK27" i="4"/>
  <c r="AI7" i="4"/>
  <c r="AP7" i="4"/>
  <c r="AH7" i="4"/>
  <c r="AG7" i="4"/>
  <c r="AJ7" i="4"/>
  <c r="AL7" i="4"/>
  <c r="AB7" i="4"/>
  <c r="N8" i="2" s="1"/>
  <c r="AM7" i="4"/>
  <c r="AE7" i="4"/>
  <c r="AF7" i="4"/>
  <c r="AO7" i="4"/>
  <c r="AQ7" i="4"/>
  <c r="AK7" i="4"/>
  <c r="AN7" i="4"/>
  <c r="AQ19" i="4"/>
  <c r="AI19" i="4"/>
  <c r="AK19" i="4"/>
  <c r="AJ19" i="4"/>
  <c r="AO19" i="4"/>
  <c r="AM19" i="4"/>
  <c r="AH19" i="4"/>
  <c r="AN19" i="4"/>
  <c r="AE19" i="4"/>
  <c r="AL19" i="4"/>
  <c r="AF19" i="4"/>
  <c r="AG19" i="4"/>
  <c r="AP19" i="4"/>
  <c r="AN23" i="4"/>
  <c r="AL23" i="4"/>
  <c r="AC23" i="4"/>
  <c r="P17" i="2" s="1"/>
  <c r="AO23" i="4"/>
  <c r="AB23" i="4"/>
  <c r="N17" i="2" s="1"/>
  <c r="Y23" i="4"/>
  <c r="AQ23" i="4"/>
  <c r="AE23" i="4"/>
  <c r="AH23" i="4"/>
  <c r="AK23" i="4"/>
  <c r="AM23" i="4"/>
  <c r="AF23" i="4"/>
  <c r="AJ23" i="4"/>
  <c r="AI23" i="4"/>
  <c r="AP23" i="4"/>
  <c r="AG23" i="4"/>
  <c r="AA29" i="4"/>
  <c r="O21" i="2" s="1"/>
  <c r="AK29" i="4"/>
  <c r="AO29" i="4"/>
  <c r="AL29" i="4"/>
  <c r="AM29" i="4"/>
  <c r="AG29" i="4"/>
  <c r="AJ29" i="4"/>
  <c r="Y29" i="4"/>
  <c r="Z29" i="4"/>
  <c r="M21" i="2" s="1"/>
  <c r="AI29" i="4"/>
  <c r="AE29" i="4"/>
  <c r="AF29" i="4"/>
  <c r="AC29" i="4"/>
  <c r="P21" i="2" s="1"/>
  <c r="AQ29" i="4"/>
  <c r="AP29" i="4"/>
  <c r="AH29" i="4"/>
  <c r="AB29" i="4"/>
  <c r="N21" i="2" s="1"/>
  <c r="AN29" i="4"/>
  <c r="AP24" i="4"/>
  <c r="AM24" i="4"/>
  <c r="AK24" i="4"/>
  <c r="AJ24" i="4"/>
  <c r="AE24" i="4"/>
  <c r="AO24" i="4"/>
  <c r="AI24" i="4"/>
  <c r="AL24" i="4"/>
  <c r="AF24" i="4"/>
  <c r="AB24" i="4"/>
  <c r="N22" i="2" s="1"/>
  <c r="AQ24" i="4"/>
  <c r="AG24" i="4"/>
  <c r="AN24" i="4"/>
  <c r="AH24" i="4"/>
  <c r="AA24" i="4"/>
  <c r="O22" i="2" s="1"/>
  <c r="AP21" i="4"/>
  <c r="AI4" i="4"/>
  <c r="AK11" i="4"/>
  <c r="AP20" i="4"/>
  <c r="AF3" i="4"/>
  <c r="AA4" i="4"/>
  <c r="AC18" i="4"/>
  <c r="P12" i="2" s="1"/>
  <c r="Z21" i="4"/>
  <c r="M16" i="2" s="1"/>
  <c r="AQ15" i="4"/>
  <c r="AE15" i="4"/>
  <c r="AL31" i="4"/>
  <c r="AP31" i="4"/>
  <c r="AH31" i="4"/>
  <c r="AG4" i="4"/>
  <c r="AQ18" i="4"/>
  <c r="AK20" i="4"/>
  <c r="AP3" i="4"/>
  <c r="AH5" i="4"/>
  <c r="AF4" i="4"/>
  <c r="AQ5" i="4"/>
  <c r="AQ21" i="4"/>
  <c r="AN31" i="4"/>
  <c r="AL18" i="4"/>
  <c r="AJ3" i="4"/>
  <c r="AL15" i="4"/>
  <c r="AN3" i="4"/>
  <c r="AH11" i="4"/>
  <c r="AI20" i="4"/>
  <c r="AB11" i="4"/>
  <c r="N36" i="2" s="1"/>
  <c r="AH12" i="4"/>
  <c r="AL12" i="4"/>
  <c r="AH28" i="4"/>
  <c r="AL28" i="4"/>
  <c r="AL8" i="4"/>
  <c r="AP8" i="4"/>
  <c r="AA5" i="4"/>
  <c r="O6" i="2" s="1"/>
  <c r="Y5" i="4"/>
  <c r="AB21" i="4"/>
  <c r="N16" i="2" s="1"/>
  <c r="AL30" i="4"/>
  <c r="AH30" i="4"/>
  <c r="AP30" i="4"/>
  <c r="AQ30" i="4"/>
  <c r="AP28" i="4"/>
  <c r="AK4" i="4"/>
  <c r="AJ5" i="4"/>
  <c r="AK8" i="4"/>
  <c r="AG12" i="4"/>
  <c r="AL14" i="4"/>
  <c r="AI16" i="4"/>
  <c r="AJ20" i="4"/>
  <c r="AK28" i="4"/>
  <c r="AL4" i="4"/>
  <c r="AF11" i="4"/>
  <c r="AF15" i="4"/>
  <c r="AJ16" i="4"/>
  <c r="AL21" i="4"/>
  <c r="AB25" i="4"/>
  <c r="N19" i="2" s="1"/>
  <c r="AO25" i="4"/>
  <c r="AQ4" i="4"/>
  <c r="AJ8" i="4"/>
  <c r="AJ14" i="4"/>
  <c r="AH25" i="4"/>
  <c r="AP25" i="4"/>
  <c r="AI31" i="4"/>
  <c r="AJ4" i="4"/>
  <c r="AI5" i="4"/>
  <c r="AO16" i="4"/>
  <c r="AI21" i="4"/>
  <c r="AE25" i="4"/>
  <c r="AM25" i="4"/>
  <c r="AE12" i="4"/>
  <c r="AG15" i="4"/>
  <c r="AO15" i="4"/>
  <c r="AP16" i="4"/>
  <c r="AL20" i="4"/>
  <c r="AF21" i="4"/>
  <c r="AH4" i="4"/>
  <c r="AE20" i="4"/>
  <c r="AG31" i="4"/>
  <c r="AO31" i="4"/>
  <c r="AK5" i="4"/>
  <c r="AQ20" i="4"/>
  <c r="AG25" i="4"/>
  <c r="AG30" i="4"/>
  <c r="AN28" i="4"/>
  <c r="AK3" i="4"/>
  <c r="AG3" i="4"/>
  <c r="AO3" i="4"/>
  <c r="AH3" i="4"/>
  <c r="AL3" i="4"/>
  <c r="AE11" i="4"/>
  <c r="AI11" i="4"/>
  <c r="AN11" i="4"/>
  <c r="AM11" i="4"/>
  <c r="AB18" i="4"/>
  <c r="N12" i="2" s="1"/>
  <c r="AA18" i="4"/>
  <c r="O12" i="2" s="1"/>
  <c r="AJ18" i="4"/>
  <c r="AN18" i="4"/>
  <c r="Z18" i="4"/>
  <c r="M12" i="2" s="1"/>
  <c r="AG18" i="4"/>
  <c r="AQ3" i="4"/>
  <c r="AH20" i="4"/>
  <c r="AK21" i="4"/>
  <c r="Y31" i="4"/>
  <c r="AA21" i="4"/>
  <c r="O16" i="2" s="1"/>
  <c r="AE18" i="4"/>
  <c r="AF20" i="4"/>
  <c r="AH21" i="4"/>
  <c r="AM4" i="4"/>
  <c r="AP5" i="4"/>
  <c r="AQ11" i="4"/>
  <c r="AE31" i="4"/>
  <c r="AE5" i="4"/>
  <c r="AE21" i="4"/>
  <c r="AF31" i="4"/>
  <c r="AE3" i="4"/>
  <c r="AO11" i="4"/>
  <c r="AN21" i="4"/>
  <c r="AC21" i="4"/>
  <c r="P16" i="2" s="1"/>
  <c r="AO4" i="4"/>
  <c r="AO8" i="4"/>
  <c r="AK12" i="4"/>
  <c r="AP14" i="4"/>
  <c r="AM16" i="4"/>
  <c r="AI18" i="4"/>
  <c r="AN20" i="4"/>
  <c r="AH8" i="4"/>
  <c r="AJ11" i="4"/>
  <c r="AI14" i="4"/>
  <c r="AJ15" i="4"/>
  <c r="AN16" i="4"/>
  <c r="AG20" i="4"/>
  <c r="AO20" i="4"/>
  <c r="AE4" i="4"/>
  <c r="AL5" i="4"/>
  <c r="AN8" i="4"/>
  <c r="AI15" i="4"/>
  <c r="AM31" i="4"/>
  <c r="AN4" i="4"/>
  <c r="AM5" i="4"/>
  <c r="AG14" i="4"/>
  <c r="AO18" i="4"/>
  <c r="AM21" i="4"/>
  <c r="AJ31" i="4"/>
  <c r="AM3" i="4"/>
  <c r="AG11" i="4"/>
  <c r="AI12" i="4"/>
  <c r="AH18" i="4"/>
  <c r="AP18" i="4"/>
  <c r="AJ21" i="4"/>
  <c r="AJ26" i="4"/>
  <c r="AO5" i="4"/>
  <c r="AG26" i="4"/>
  <c r="AE28" i="4"/>
  <c r="AJ28" i="4"/>
  <c r="AP15" i="4"/>
  <c r="AF30" i="4"/>
  <c r="AE8" i="4"/>
  <c r="AK10" i="4"/>
  <c r="AP11" i="4"/>
  <c r="AO21" i="4"/>
  <c r="AO30" i="4"/>
  <c r="AM28" i="4"/>
  <c r="AM30" i="4"/>
  <c r="Z8" i="4"/>
  <c r="M10" i="2" s="1"/>
  <c r="AC8" i="4"/>
  <c r="P10" i="2" s="1"/>
  <c r="Y8" i="4"/>
  <c r="AB8" i="4"/>
  <c r="N10" i="2" s="1"/>
  <c r="AA8" i="4"/>
  <c r="O10" i="2" s="1"/>
  <c r="Z16" i="4"/>
  <c r="M31" i="2" s="1"/>
  <c r="AC16" i="4"/>
  <c r="P31" i="2" s="1"/>
  <c r="Y16" i="4"/>
  <c r="AB16" i="4"/>
  <c r="N31" i="2" s="1"/>
  <c r="AA16" i="4"/>
  <c r="O31" i="2" s="1"/>
  <c r="AA15" i="4"/>
  <c r="O14" i="2" s="1"/>
  <c r="Z15" i="4"/>
  <c r="M14" i="2" s="1"/>
  <c r="AC15" i="4"/>
  <c r="P14" i="2" s="1"/>
  <c r="Y15" i="4"/>
  <c r="AB15" i="4"/>
  <c r="N14" i="2" s="1"/>
  <c r="AA19" i="4"/>
  <c r="O15" i="2" s="1"/>
  <c r="AC19" i="4"/>
  <c r="P15" i="2" s="1"/>
  <c r="Y19" i="4"/>
  <c r="Z19" i="4"/>
  <c r="M15" i="2" s="1"/>
  <c r="AA3" i="4"/>
  <c r="AC3" i="4"/>
  <c r="Y3" i="4"/>
  <c r="Z3" i="4"/>
  <c r="Z12" i="4"/>
  <c r="M33" i="2" s="1"/>
  <c r="Y12" i="4"/>
  <c r="AB12" i="4"/>
  <c r="N33" i="2" s="1"/>
  <c r="AC12" i="4"/>
  <c r="P33" i="2" s="1"/>
  <c r="Z28" i="4"/>
  <c r="M20" i="2" s="1"/>
  <c r="Y28" i="4"/>
  <c r="AB28" i="4"/>
  <c r="N20" i="2" s="1"/>
  <c r="AC28" i="4"/>
  <c r="P20" i="2" s="1"/>
  <c r="AA31" i="4"/>
  <c r="O39" i="2" s="1"/>
  <c r="Z31" i="4"/>
  <c r="M39" i="2" s="1"/>
  <c r="AC31" i="4"/>
  <c r="P39" i="2" s="1"/>
  <c r="AB3" i="4"/>
  <c r="AA11" i="4"/>
  <c r="O36" i="2" s="1"/>
  <c r="AC11" i="4"/>
  <c r="P36" i="2" s="1"/>
  <c r="Y11" i="4"/>
  <c r="Z11" i="4"/>
  <c r="M36" i="2" s="1"/>
  <c r="AB19" i="4"/>
  <c r="N15" i="2" s="1"/>
  <c r="AA27" i="4"/>
  <c r="O18" i="2" s="1"/>
  <c r="AC27" i="4"/>
  <c r="P18" i="2" s="1"/>
  <c r="Y27" i="4"/>
  <c r="Z27" i="4"/>
  <c r="M18" i="2" s="1"/>
  <c r="Z24" i="4"/>
  <c r="M22" i="2" s="1"/>
  <c r="AC24" i="4"/>
  <c r="P22" i="2" s="1"/>
  <c r="Y24" i="4"/>
  <c r="AA7" i="4"/>
  <c r="O8" i="2" s="1"/>
  <c r="Z7" i="4"/>
  <c r="M8" i="2" s="1"/>
  <c r="AC7" i="4"/>
  <c r="P8" i="2" s="1"/>
  <c r="AA23" i="4"/>
  <c r="O17" i="2" s="1"/>
  <c r="Z23" i="4"/>
  <c r="M17" i="2" s="1"/>
  <c r="AB30" i="4"/>
  <c r="AA30" i="4"/>
  <c r="Z4" i="4"/>
  <c r="Y4" i="4"/>
  <c r="AB4" i="4"/>
  <c r="AC4" i="4"/>
  <c r="Z20" i="4"/>
  <c r="M3" i="2" s="1"/>
  <c r="Y20" i="4"/>
  <c r="AB20" i="4"/>
  <c r="N3" i="2" s="1"/>
  <c r="AC20" i="4"/>
  <c r="P3" i="2" s="1"/>
  <c r="Y7" i="4"/>
  <c r="AB31" i="4"/>
  <c r="N39" i="2" s="1"/>
  <c r="AB14" i="4"/>
  <c r="N37" i="2" s="1"/>
  <c r="AA14" i="4"/>
  <c r="O37" i="2" s="1"/>
  <c r="Y30" i="4"/>
</calcChain>
</file>

<file path=xl/sharedStrings.xml><?xml version="1.0" encoding="utf-8"?>
<sst xmlns="http://schemas.openxmlformats.org/spreadsheetml/2006/main" count="1283" uniqueCount="151">
  <si>
    <t>non-domestic VoLA [€/kWh]</t>
  </si>
  <si>
    <t>AT</t>
  </si>
  <si>
    <t>Balkan</t>
  </si>
  <si>
    <t>Baltic</t>
  </si>
  <si>
    <t>BE</t>
  </si>
  <si>
    <t>CH</t>
  </si>
  <si>
    <t>CZ</t>
  </si>
  <si>
    <t>DK</t>
  </si>
  <si>
    <t>FR</t>
  </si>
  <si>
    <t>HU</t>
  </si>
  <si>
    <t>Iberia</t>
  </si>
  <si>
    <t>IT</t>
  </si>
  <si>
    <t>NL</t>
  </si>
  <si>
    <t>PL</t>
  </si>
  <si>
    <t>RO</t>
  </si>
  <si>
    <t>SE</t>
  </si>
  <si>
    <t>SK</t>
  </si>
  <si>
    <t>UK</t>
  </si>
  <si>
    <t>NO</t>
  </si>
  <si>
    <t>EE</t>
  </si>
  <si>
    <t>LT</t>
  </si>
  <si>
    <t>ES</t>
  </si>
  <si>
    <t>PT</t>
  </si>
  <si>
    <t>GR</t>
  </si>
  <si>
    <t>HR</t>
  </si>
  <si>
    <t>BG</t>
  </si>
  <si>
    <t>RS</t>
  </si>
  <si>
    <t>SI</t>
  </si>
  <si>
    <t xml:space="preserve">Basic Metals </t>
  </si>
  <si>
    <t>Chemical and Petrochemical</t>
  </si>
  <si>
    <t>Non-Metallic Minerals</t>
  </si>
  <si>
    <t>Food and Tobacco</t>
  </si>
  <si>
    <t xml:space="preserve">Textile and Leather </t>
  </si>
  <si>
    <t>Ppaer, Pulp and Print</t>
  </si>
  <si>
    <t>Wood and Wood Products</t>
  </si>
  <si>
    <t>LV</t>
  </si>
  <si>
    <t>Transport Equipment</t>
  </si>
  <si>
    <t>Machinery</t>
  </si>
  <si>
    <t>Construction</t>
  </si>
  <si>
    <t xml:space="preserve">Transport </t>
  </si>
  <si>
    <t>Agriculture, Forestry and Fishing</t>
  </si>
  <si>
    <t>Services</t>
  </si>
  <si>
    <t>sector shares</t>
  </si>
  <si>
    <t>not available</t>
  </si>
  <si>
    <t>:</t>
  </si>
  <si>
    <t>Special value:</t>
  </si>
  <si>
    <t>Serbia</t>
  </si>
  <si>
    <t>Montenegro</t>
  </si>
  <si>
    <t>Norway</t>
  </si>
  <si>
    <t>United Kingdom</t>
  </si>
  <si>
    <t>Sweden</t>
  </si>
  <si>
    <t>Finland</t>
  </si>
  <si>
    <t>Slovakia</t>
  </si>
  <si>
    <t>Slovenia</t>
  </si>
  <si>
    <t>Romania</t>
  </si>
  <si>
    <t>Portugal</t>
  </si>
  <si>
    <t>Poland</t>
  </si>
  <si>
    <t>Austria</t>
  </si>
  <si>
    <t>Netherlands</t>
  </si>
  <si>
    <t>Hungary</t>
  </si>
  <si>
    <t>Lithuania</t>
  </si>
  <si>
    <t>Latvia</t>
  </si>
  <si>
    <t>Italy</t>
  </si>
  <si>
    <t>Croatia</t>
  </si>
  <si>
    <t>France</t>
  </si>
  <si>
    <t>Spain</t>
  </si>
  <si>
    <t>Greece</t>
  </si>
  <si>
    <t>Estonia</t>
  </si>
  <si>
    <t>Germany (until 1990 former territory of the FRG)</t>
  </si>
  <si>
    <t>Denmark</t>
  </si>
  <si>
    <t>Czechia</t>
  </si>
  <si>
    <t>Bulgaria</t>
  </si>
  <si>
    <t>Belgium</t>
  </si>
  <si>
    <t>European Union - 28 countries (2013-2020)</t>
  </si>
  <si>
    <t>European Union - 27 countries (from 2020)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</si>
  <si>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</si>
  <si>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</si>
  <si>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</si>
  <si>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</si>
  <si>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</si>
  <si>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</si>
  <si>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</si>
  <si>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</si>
  <si>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</si>
  <si>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GEO/TIME</t>
  </si>
  <si>
    <t>Gigawatt-hour</t>
  </si>
  <si>
    <t>UNIT</t>
  </si>
  <si>
    <t>Electricity</t>
  </si>
  <si>
    <t>SIEC</t>
  </si>
  <si>
    <t>Final consumption - other sectors - fishing - energy use</t>
  </si>
  <si>
    <t>NRG_BAL</t>
  </si>
  <si>
    <t>Final consumption - other sectors - agriculture and forestry - energy use</t>
  </si>
  <si>
    <t>Final consumption - other sectors - households - energy use</t>
  </si>
  <si>
    <t>Final consumption - other sectors - commercial and public services - energy use</t>
  </si>
  <si>
    <t>Final consumption - transport sector - energy use</t>
  </si>
  <si>
    <t>Final consumption - industry sector - not elsewhere specified - energy use</t>
  </si>
  <si>
    <t>Final consumption - industry sector - textile and leather - energy use</t>
  </si>
  <si>
    <t>Final consumption - industry sector - construction - energy use</t>
  </si>
  <si>
    <t>Final consumption - industry sector - wood and wood products - energy use</t>
  </si>
  <si>
    <t>Final consumption - industry sector - paper, pulp and printing - energy use</t>
  </si>
  <si>
    <t>Final consumption - industry sector - food, beverages and tobacco - energy use</t>
  </si>
  <si>
    <t>Final consumption - industry sector - mining and quarrying - energy use</t>
  </si>
  <si>
    <t>Final consumption - industry sector - machinery - energy use</t>
  </si>
  <si>
    <t>Final consumption - industry sector - transport equipment - energy use</t>
  </si>
  <si>
    <t>Final consumption - industry sector - non-metallic minerals - energy use</t>
  </si>
  <si>
    <t>Final consumption - industry sector - non-ferrous metals - energy use</t>
  </si>
  <si>
    <t>Final consumption - industry sector - chemical and petrochemical - energy use</t>
  </si>
  <si>
    <t>Final consumption - industry sector - iron and steel - energy use</t>
  </si>
  <si>
    <t>Final consumption - industry sector - energy use</t>
  </si>
  <si>
    <t>other</t>
  </si>
  <si>
    <t xml:space="preserve"> textile and leather</t>
  </si>
  <si>
    <t>construction</t>
  </si>
  <si>
    <t>wood and wood products</t>
  </si>
  <si>
    <t>paper, pulp and printing</t>
  </si>
  <si>
    <t>food, beverages and tobacco</t>
  </si>
  <si>
    <t>mining and quarrying</t>
  </si>
  <si>
    <t>machinery</t>
  </si>
  <si>
    <t>transport equipment</t>
  </si>
  <si>
    <t>non metallic minerals</t>
  </si>
  <si>
    <t>non-ferrous metals</t>
  </si>
  <si>
    <t>chemical and petrochemical</t>
  </si>
  <si>
    <t>iron and steel</t>
  </si>
  <si>
    <t>consumption - share 2018</t>
  </si>
  <si>
    <t>overall industry</t>
  </si>
  <si>
    <t>industry consumption - absolute 2018</t>
  </si>
  <si>
    <t>Final consumption</t>
  </si>
  <si>
    <t>Eurostat</t>
  </si>
  <si>
    <t>Source of data</t>
  </si>
  <si>
    <t>Extracted on</t>
  </si>
  <si>
    <t>Last update</t>
  </si>
  <si>
    <t>housholds</t>
  </si>
  <si>
    <t>agriculture, froestry, fishing</t>
  </si>
  <si>
    <t>service</t>
  </si>
  <si>
    <t>transport</t>
  </si>
  <si>
    <t>industry</t>
  </si>
  <si>
    <t>scaled overall consumption</t>
  </si>
  <si>
    <t>share on overall consumption</t>
  </si>
  <si>
    <t>overall</t>
  </si>
  <si>
    <t>consumption - absolute 2018</t>
  </si>
  <si>
    <t>Supply, transformation and consumption of electricity [nrg_cb_e]</t>
  </si>
  <si>
    <t>Household</t>
  </si>
  <si>
    <t>DE</t>
  </si>
  <si>
    <t>AU</t>
  </si>
  <si>
    <t>FI</t>
  </si>
  <si>
    <t>Service</t>
  </si>
  <si>
    <t>agriculture, forestry, fishing</t>
  </si>
  <si>
    <t>Paper, Pulp and Print</t>
  </si>
  <si>
    <t>textile and leather</t>
  </si>
  <si>
    <t>other industry</t>
  </si>
  <si>
    <t>BIP [Mrd]</t>
  </si>
  <si>
    <t>Other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</si>
</sst>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0.000"/>
    <numFmt numFmtId="169" formatCode="#,##0.000"/>
    <numFmt numFmtId="170" formatCode="dd\.mm\.yy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2" borderId="0" xfId="0" applyFill="1" applyBorder="1" applyAlignment="1">
      <alignment horizontal="left" vertical="center"/>
    </xf>
    <xf numFmtId="168" fontId="0" fillId="0" borderId="0" xfId="0" applyNumberFormat="1"/>
    <xf numFmtId="2" fontId="0" fillId="0" borderId="0" xfId="0" applyNumberFormat="1"/>
    <xf numFmtId="0" fontId="0" fillId="0" borderId="0" xfId="0" applyFill="1" applyBorder="1" applyAlignment="1">
      <alignment horizontal="left" vertical="center"/>
    </xf>
    <xf numFmtId="0" fontId="2" fillId="0" borderId="0" xfId="1"/>
    <xf numFmtId="0" fontId="3" fillId="0" borderId="0" xfId="1" applyNumberFormat="1" applyFont="1" applyFill="1" applyBorder="1" applyAlignment="1"/>
    <xf numFmtId="0" fontId="3" fillId="0" borderId="1" xfId="1" applyNumberFormat="1" applyFont="1" applyFill="1" applyBorder="1" applyAlignment="1"/>
    <xf numFmtId="169" fontId="3" fillId="0" borderId="1" xfId="1" applyNumberFormat="1" applyFont="1" applyFill="1" applyBorder="1" applyAlignment="1"/>
    <xf numFmtId="0" fontId="3" fillId="3" borderId="1" xfId="1" applyNumberFormat="1" applyFont="1" applyFill="1" applyBorder="1" applyAlignment="1"/>
    <xf numFmtId="0" fontId="4" fillId="0" borderId="0" xfId="1" applyNumberFormat="1" applyFont="1" applyFill="1" applyBorder="1" applyAlignment="1"/>
    <xf numFmtId="2" fontId="2" fillId="0" borderId="0" xfId="1" applyNumberFormat="1"/>
    <xf numFmtId="3" fontId="2" fillId="0" borderId="0" xfId="1" applyNumberFormat="1"/>
    <xf numFmtId="0" fontId="2" fillId="0" borderId="0" xfId="1" applyFont="1"/>
    <xf numFmtId="0" fontId="2" fillId="0" borderId="0" xfId="1" applyAlignment="1">
      <alignment wrapText="1"/>
    </xf>
    <xf numFmtId="0" fontId="2" fillId="0" borderId="0" xfId="1" applyFont="1" applyAlignment="1">
      <alignment wrapText="1"/>
    </xf>
    <xf numFmtId="168" fontId="2" fillId="0" borderId="0" xfId="1" applyNumberFormat="1"/>
    <xf numFmtId="170" fontId="3" fillId="0" borderId="0" xfId="1" applyNumberFormat="1" applyFont="1" applyFill="1" applyBorder="1" applyAlignment="1"/>
    <xf numFmtId="0" fontId="0" fillId="0" borderId="0" xfId="0" applyAlignment="1">
      <alignment wrapText="1"/>
    </xf>
    <xf numFmtId="0" fontId="5" fillId="0" borderId="0" xfId="1" applyFont="1" applyAlignment="1">
      <alignment wrapText="1"/>
    </xf>
    <xf numFmtId="0" fontId="5" fillId="0" borderId="0" xfId="1" applyFont="1"/>
    <xf numFmtId="3" fontId="0" fillId="0" borderId="0" xfId="0" applyNumberFormat="1"/>
    <xf numFmtId="0" fontId="1" fillId="2" borderId="0" xfId="0" applyFont="1" applyFill="1" applyBorder="1" applyAlignment="1">
      <alignment horizontal="left" vertic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N22" sqref="N22"/>
    </sheetView>
  </sheetViews>
  <sheetFormatPr baseColWidth="10" defaultColWidth="11.42578125" defaultRowHeight="15" x14ac:dyDescent="0.25"/>
  <cols>
    <col min="2" max="2" width="11.7109375" customWidth="1"/>
    <col min="3" max="3" width="14" customWidth="1"/>
    <col min="4" max="15" width="11.7109375" customWidth="1"/>
  </cols>
  <sheetData>
    <row r="1" spans="1:15" x14ac:dyDescent="0.25">
      <c r="A1" t="s">
        <v>0</v>
      </c>
    </row>
    <row r="2" spans="1:15" s="18" customFormat="1" ht="60" x14ac:dyDescent="0.25">
      <c r="B2" s="18" t="s">
        <v>28</v>
      </c>
      <c r="C2" s="18" t="s">
        <v>29</v>
      </c>
      <c r="D2" s="18" t="s">
        <v>30</v>
      </c>
      <c r="E2" s="18" t="s">
        <v>31</v>
      </c>
      <c r="F2" s="18" t="s">
        <v>32</v>
      </c>
      <c r="G2" s="18" t="s">
        <v>33</v>
      </c>
      <c r="H2" s="18" t="s">
        <v>34</v>
      </c>
      <c r="I2" s="18" t="s">
        <v>36</v>
      </c>
      <c r="J2" s="18" t="s">
        <v>37</v>
      </c>
      <c r="K2" s="18" t="s">
        <v>38</v>
      </c>
      <c r="L2" s="18" t="s">
        <v>150</v>
      </c>
      <c r="M2" s="18" t="s">
        <v>39</v>
      </c>
      <c r="N2" s="18" t="s">
        <v>40</v>
      </c>
      <c r="O2" s="18" t="s">
        <v>41</v>
      </c>
    </row>
    <row r="3" spans="1:15" x14ac:dyDescent="0.25">
      <c r="A3" s="1" t="s">
        <v>1</v>
      </c>
      <c r="B3">
        <v>0.71</v>
      </c>
      <c r="C3">
        <v>0.71</v>
      </c>
      <c r="D3">
        <v>0.88</v>
      </c>
      <c r="E3">
        <v>1.64</v>
      </c>
      <c r="F3">
        <v>1.72</v>
      </c>
      <c r="G3">
        <v>0.39</v>
      </c>
      <c r="H3">
        <v>0.91</v>
      </c>
      <c r="I3">
        <v>4.3099999999999996</v>
      </c>
      <c r="J3">
        <v>4.13</v>
      </c>
      <c r="K3">
        <v>17.43</v>
      </c>
      <c r="L3">
        <f>AVERAGE(B3:K3)</f>
        <v>3.2829999999999999</v>
      </c>
      <c r="M3">
        <v>2.46</v>
      </c>
      <c r="N3">
        <v>1.39</v>
      </c>
      <c r="O3">
        <v>6.46</v>
      </c>
    </row>
    <row r="4" spans="1:15" x14ac:dyDescent="0.25">
      <c r="A4" s="1" t="s">
        <v>2</v>
      </c>
      <c r="B4" s="3">
        <f>AVERAGE(B36:B38)</f>
        <v>0.26333333333333336</v>
      </c>
      <c r="C4" s="3">
        <f t="shared" ref="C4:O4" si="0">AVERAGE(C36:C38)</f>
        <v>1.3399999999999999</v>
      </c>
      <c r="D4" s="3">
        <f t="shared" si="0"/>
        <v>0.52666666666666673</v>
      </c>
      <c r="E4" s="3">
        <f t="shared" si="0"/>
        <v>1.8166666666666667</v>
      </c>
      <c r="F4" s="3">
        <f t="shared" si="0"/>
        <v>1.6333333333333335</v>
      </c>
      <c r="G4" s="3">
        <f t="shared" si="0"/>
        <v>0.66666666666666663</v>
      </c>
      <c r="H4" s="3">
        <f t="shared" si="0"/>
        <v>1.6633333333333333</v>
      </c>
      <c r="I4" s="3">
        <f t="shared" si="0"/>
        <v>2.4966666666666666</v>
      </c>
      <c r="J4" s="3">
        <f t="shared" si="0"/>
        <v>4.5033333333333339</v>
      </c>
      <c r="K4" s="3">
        <f t="shared" si="0"/>
        <v>27.856666666666669</v>
      </c>
      <c r="L4">
        <f t="shared" ref="L4:L22" si="1">AVERAGE(B4:K4)</f>
        <v>4.2766666666666664</v>
      </c>
      <c r="M4" s="3">
        <f t="shared" si="0"/>
        <v>5.6966666666666663</v>
      </c>
      <c r="N4" s="3">
        <f t="shared" si="0"/>
        <v>4.496666666666667</v>
      </c>
      <c r="O4" s="3">
        <f t="shared" si="0"/>
        <v>4.293333333333333</v>
      </c>
    </row>
    <row r="5" spans="1:15" x14ac:dyDescent="0.25">
      <c r="A5" s="1" t="s">
        <v>3</v>
      </c>
      <c r="B5" s="3">
        <f>AVERAGE(B29:B31)</f>
        <v>0.88666666666666671</v>
      </c>
      <c r="C5" s="3">
        <f t="shared" ref="C5:O5" si="2">AVERAGE(C29:C31)</f>
        <v>0.87</v>
      </c>
      <c r="D5" s="3">
        <f t="shared" si="2"/>
        <v>0.55000000000000004</v>
      </c>
      <c r="E5" s="3">
        <f t="shared" si="2"/>
        <v>1.1200000000000001</v>
      </c>
      <c r="F5" s="3">
        <f t="shared" si="2"/>
        <v>1.8999999999999997</v>
      </c>
      <c r="G5" s="3">
        <f t="shared" si="2"/>
        <v>1.2966666666666666</v>
      </c>
      <c r="H5" s="3">
        <f t="shared" si="2"/>
        <v>0.73333333333333339</v>
      </c>
      <c r="I5" s="3">
        <f t="shared" si="2"/>
        <v>2.1733333333333333</v>
      </c>
      <c r="J5" s="3">
        <f t="shared" si="2"/>
        <v>2.7699999999999996</v>
      </c>
      <c r="K5" s="3">
        <f t="shared" si="2"/>
        <v>10.486666666666666</v>
      </c>
      <c r="L5">
        <f t="shared" si="1"/>
        <v>2.2786666666666666</v>
      </c>
      <c r="M5" s="3">
        <f t="shared" si="2"/>
        <v>13.803333333333333</v>
      </c>
      <c r="N5" s="3">
        <f t="shared" si="2"/>
        <v>2.0733333333333333</v>
      </c>
      <c r="O5" s="3">
        <f t="shared" si="2"/>
        <v>2.2866666666666666</v>
      </c>
    </row>
    <row r="6" spans="1:15" x14ac:dyDescent="0.25">
      <c r="A6" s="1" t="s">
        <v>4</v>
      </c>
      <c r="B6">
        <v>0.26</v>
      </c>
      <c r="C6">
        <v>0.73</v>
      </c>
      <c r="D6">
        <v>0.54</v>
      </c>
      <c r="E6">
        <v>0.92</v>
      </c>
      <c r="F6">
        <v>0.81</v>
      </c>
      <c r="G6">
        <v>0.53</v>
      </c>
      <c r="H6">
        <v>1.23</v>
      </c>
      <c r="I6">
        <v>0.98</v>
      </c>
      <c r="J6">
        <v>10.87</v>
      </c>
      <c r="K6">
        <v>14.68</v>
      </c>
      <c r="L6">
        <f t="shared" si="1"/>
        <v>3.1549999999999998</v>
      </c>
      <c r="M6">
        <v>3.13</v>
      </c>
      <c r="N6">
        <v>0.75</v>
      </c>
      <c r="O6">
        <v>5.42</v>
      </c>
    </row>
    <row r="7" spans="1:15" x14ac:dyDescent="0.25">
      <c r="A7" s="1" t="s">
        <v>5</v>
      </c>
      <c r="B7">
        <f>AVERAGE(B9,B11,B3)*1.05</f>
        <v>0.44800000000000006</v>
      </c>
      <c r="C7">
        <f t="shared" ref="C7:O7" si="3">AVERAGE(C9,C11,C3)*1.05</f>
        <v>0.94500000000000006</v>
      </c>
      <c r="D7">
        <f t="shared" si="3"/>
        <v>1.0639999999999998</v>
      </c>
      <c r="E7">
        <f t="shared" si="3"/>
        <v>2.0230000000000001</v>
      </c>
      <c r="F7">
        <f t="shared" si="3"/>
        <v>2.415</v>
      </c>
      <c r="G7">
        <f t="shared" si="3"/>
        <v>0.99050000000000005</v>
      </c>
      <c r="H7">
        <f t="shared" si="3"/>
        <v>0.96250000000000002</v>
      </c>
      <c r="I7">
        <f t="shared" si="3"/>
        <v>5.2255000000000003</v>
      </c>
      <c r="J7">
        <f t="shared" si="3"/>
        <v>6.2825000000000006</v>
      </c>
      <c r="K7">
        <f t="shared" si="3"/>
        <v>15.0185</v>
      </c>
      <c r="L7">
        <f t="shared" si="1"/>
        <v>3.5374499999999998</v>
      </c>
      <c r="M7">
        <f t="shared" si="3"/>
        <v>4.6620000000000008</v>
      </c>
      <c r="N7">
        <f t="shared" si="3"/>
        <v>1.5539999999999998</v>
      </c>
      <c r="O7">
        <f t="shared" si="3"/>
        <v>8.5540000000000003</v>
      </c>
    </row>
    <row r="8" spans="1:15" x14ac:dyDescent="0.25">
      <c r="A8" s="1" t="s">
        <v>6</v>
      </c>
      <c r="B8">
        <v>0.36</v>
      </c>
      <c r="C8">
        <v>0.38</v>
      </c>
      <c r="D8">
        <v>0.52</v>
      </c>
      <c r="E8">
        <v>1.32</v>
      </c>
      <c r="F8">
        <v>0.68</v>
      </c>
      <c r="G8">
        <v>0.45</v>
      </c>
      <c r="H8">
        <v>1.21</v>
      </c>
      <c r="I8">
        <v>2</v>
      </c>
      <c r="J8">
        <v>2.2200000000000002</v>
      </c>
      <c r="K8">
        <v>11.42</v>
      </c>
      <c r="L8">
        <f t="shared" si="1"/>
        <v>2.056</v>
      </c>
      <c r="M8">
        <v>1.79</v>
      </c>
      <c r="N8">
        <v>1.64</v>
      </c>
      <c r="O8">
        <v>2.52</v>
      </c>
    </row>
    <row r="9" spans="1:15" x14ac:dyDescent="0.25">
      <c r="A9" s="1" t="s">
        <v>141</v>
      </c>
      <c r="B9">
        <f>0.33+0.06</f>
        <v>0.39</v>
      </c>
      <c r="C9">
        <f>0.84+0.18</f>
        <v>1.02</v>
      </c>
      <c r="D9">
        <f>0.87+0.7</f>
        <v>1.5699999999999998</v>
      </c>
      <c r="E9">
        <f>1.58+1.12</f>
        <v>2.7</v>
      </c>
      <c r="F9">
        <f>2.08+1.18</f>
        <v>3.26</v>
      </c>
      <c r="G9">
        <f>0.56+1.17</f>
        <v>1.73</v>
      </c>
      <c r="H9">
        <v>1.03</v>
      </c>
      <c r="I9">
        <f>4.8+3.27</f>
        <v>8.07</v>
      </c>
      <c r="J9">
        <f>4.41+6.91</f>
        <v>11.32</v>
      </c>
      <c r="K9">
        <f>4.62+10.68</f>
        <v>15.3</v>
      </c>
      <c r="L9">
        <f t="shared" si="1"/>
        <v>4.6390000000000002</v>
      </c>
      <c r="M9">
        <f>2.93+5.51</f>
        <v>8.44</v>
      </c>
      <c r="N9">
        <v>1.37</v>
      </c>
      <c r="O9">
        <f>5.29+8.26</f>
        <v>13.55</v>
      </c>
    </row>
    <row r="10" spans="1:15" x14ac:dyDescent="0.25">
      <c r="A10" s="1" t="s">
        <v>7</v>
      </c>
      <c r="B10">
        <v>0.56999999999999995</v>
      </c>
      <c r="C10">
        <v>4.8600000000000003</v>
      </c>
      <c r="D10">
        <v>0.96</v>
      </c>
      <c r="E10">
        <v>0.83</v>
      </c>
      <c r="F10">
        <v>1.99</v>
      </c>
      <c r="G10">
        <v>1.46</v>
      </c>
      <c r="H10">
        <f>1.63+3.66</f>
        <v>5.29</v>
      </c>
      <c r="I10">
        <v>3.46</v>
      </c>
      <c r="J10">
        <v>5.27</v>
      </c>
      <c r="K10">
        <v>19.43</v>
      </c>
      <c r="L10">
        <f t="shared" si="1"/>
        <v>4.4120000000000008</v>
      </c>
      <c r="M10">
        <v>7.63</v>
      </c>
      <c r="N10">
        <v>0.52</v>
      </c>
      <c r="O10">
        <v>7.17</v>
      </c>
    </row>
    <row r="11" spans="1:15" x14ac:dyDescent="0.25">
      <c r="A11" s="1" t="s">
        <v>8</v>
      </c>
      <c r="B11">
        <v>0.18</v>
      </c>
      <c r="C11">
        <v>0.97</v>
      </c>
      <c r="D11">
        <v>0.59</v>
      </c>
      <c r="E11">
        <v>1.44</v>
      </c>
      <c r="F11">
        <v>1.92</v>
      </c>
      <c r="G11">
        <v>0.71</v>
      </c>
      <c r="H11">
        <v>0.81</v>
      </c>
      <c r="I11">
        <v>2.5499999999999998</v>
      </c>
      <c r="J11">
        <v>2.5</v>
      </c>
      <c r="K11">
        <v>10.18</v>
      </c>
      <c r="L11">
        <f t="shared" si="1"/>
        <v>2.1849999999999996</v>
      </c>
      <c r="M11">
        <v>2.42</v>
      </c>
      <c r="N11">
        <v>1.68</v>
      </c>
      <c r="O11">
        <v>4.43</v>
      </c>
    </row>
    <row r="12" spans="1:15" x14ac:dyDescent="0.25">
      <c r="A12" s="1" t="s">
        <v>9</v>
      </c>
      <c r="B12">
        <v>0.36</v>
      </c>
      <c r="C12">
        <v>0.53</v>
      </c>
      <c r="D12">
        <v>0.34</v>
      </c>
      <c r="E12">
        <v>0.6</v>
      </c>
      <c r="F12">
        <v>1.26</v>
      </c>
      <c r="G12">
        <v>0.48</v>
      </c>
      <c r="H12">
        <v>0.59</v>
      </c>
      <c r="I12">
        <v>1.95</v>
      </c>
      <c r="J12">
        <v>1.86</v>
      </c>
      <c r="K12">
        <v>8.5500000000000007</v>
      </c>
      <c r="L12">
        <f t="shared" si="1"/>
        <v>1.6520000000000004</v>
      </c>
      <c r="M12">
        <v>1.63</v>
      </c>
      <c r="N12">
        <v>2</v>
      </c>
      <c r="O12">
        <v>3.04</v>
      </c>
    </row>
    <row r="13" spans="1:15" x14ac:dyDescent="0.25">
      <c r="A13" s="1" t="s">
        <v>10</v>
      </c>
      <c r="B13" s="3">
        <f>AVERAGE(B33:B34)</f>
        <v>0.17499999999999999</v>
      </c>
      <c r="C13" s="3">
        <f t="shared" ref="C13:O13" si="4">AVERAGE(C33:C34)</f>
        <v>0.80499999999999994</v>
      </c>
      <c r="D13" s="3">
        <f t="shared" si="4"/>
        <v>0.48499999999999999</v>
      </c>
      <c r="E13" s="3">
        <f t="shared" si="4"/>
        <v>1.48</v>
      </c>
      <c r="F13" s="3">
        <f t="shared" si="4"/>
        <v>2</v>
      </c>
      <c r="G13" s="3">
        <f t="shared" si="4"/>
        <v>0.47000000000000003</v>
      </c>
      <c r="H13" s="3">
        <f t="shared" si="4"/>
        <v>1.1400000000000001</v>
      </c>
      <c r="I13" s="3">
        <f t="shared" si="4"/>
        <v>2.8600000000000003</v>
      </c>
      <c r="J13" s="3">
        <f t="shared" si="4"/>
        <v>2.7949999999999999</v>
      </c>
      <c r="K13" s="3">
        <f t="shared" si="4"/>
        <v>14.945</v>
      </c>
      <c r="L13">
        <f t="shared" si="1"/>
        <v>2.7155</v>
      </c>
      <c r="M13" s="3">
        <f t="shared" si="4"/>
        <v>4.9000000000000004</v>
      </c>
      <c r="N13" s="3">
        <f t="shared" si="4"/>
        <v>1.9</v>
      </c>
      <c r="O13" s="3">
        <f t="shared" si="4"/>
        <v>3.47</v>
      </c>
    </row>
    <row r="14" spans="1:15" x14ac:dyDescent="0.25">
      <c r="A14" s="1" t="s">
        <v>11</v>
      </c>
      <c r="B14">
        <v>0.25</v>
      </c>
      <c r="C14">
        <v>0.89</v>
      </c>
      <c r="D14">
        <v>0.66</v>
      </c>
      <c r="E14">
        <v>1.39</v>
      </c>
      <c r="F14">
        <v>2.86</v>
      </c>
      <c r="G14">
        <v>0.68</v>
      </c>
      <c r="H14">
        <v>0.97</v>
      </c>
      <c r="I14">
        <v>3.41</v>
      </c>
      <c r="J14">
        <v>2.64</v>
      </c>
      <c r="K14">
        <v>33.369999999999997</v>
      </c>
      <c r="L14">
        <f t="shared" si="1"/>
        <v>4.7119999999999997</v>
      </c>
      <c r="M14">
        <v>5.0599999999999996</v>
      </c>
      <c r="N14">
        <v>2.4700000000000002</v>
      </c>
      <c r="O14">
        <v>4.8499999999999996</v>
      </c>
    </row>
    <row r="15" spans="1:15" x14ac:dyDescent="0.25">
      <c r="A15" s="1" t="s">
        <v>12</v>
      </c>
      <c r="B15">
        <v>0.25</v>
      </c>
      <c r="C15">
        <v>0.56999999999999995</v>
      </c>
      <c r="D15">
        <v>0.93</v>
      </c>
      <c r="E15">
        <v>1.4</v>
      </c>
      <c r="F15">
        <v>1.94</v>
      </c>
      <c r="G15">
        <v>0.75</v>
      </c>
      <c r="H15">
        <v>2.56</v>
      </c>
      <c r="I15">
        <v>4.97</v>
      </c>
      <c r="J15">
        <v>5</v>
      </c>
      <c r="K15">
        <v>20.83</v>
      </c>
      <c r="L15">
        <f t="shared" si="1"/>
        <v>3.9200000000000004</v>
      </c>
      <c r="M15">
        <v>4.45</v>
      </c>
      <c r="N15">
        <v>0.55000000000000004</v>
      </c>
      <c r="O15">
        <v>5.52</v>
      </c>
    </row>
    <row r="16" spans="1:15" x14ac:dyDescent="0.25">
      <c r="A16" s="1" t="s">
        <v>13</v>
      </c>
      <c r="B16">
        <v>0.17</v>
      </c>
      <c r="C16">
        <v>0.41</v>
      </c>
      <c r="D16">
        <v>0.57999999999999996</v>
      </c>
      <c r="E16">
        <v>1.33</v>
      </c>
      <c r="F16">
        <v>2.82</v>
      </c>
      <c r="G16">
        <v>0.59</v>
      </c>
      <c r="H16">
        <v>0.83</v>
      </c>
      <c r="I16">
        <v>2</v>
      </c>
      <c r="J16">
        <v>2.4</v>
      </c>
      <c r="K16">
        <v>23.57</v>
      </c>
      <c r="L16">
        <f t="shared" si="1"/>
        <v>3.47</v>
      </c>
      <c r="M16">
        <v>3.03</v>
      </c>
      <c r="N16">
        <v>2.65</v>
      </c>
      <c r="O16">
        <v>2.19</v>
      </c>
    </row>
    <row r="17" spans="1:15" x14ac:dyDescent="0.25">
      <c r="A17" s="1" t="s">
        <v>14</v>
      </c>
      <c r="B17">
        <v>0.14000000000000001</v>
      </c>
      <c r="C17">
        <v>0.3</v>
      </c>
      <c r="D17">
        <v>0.32</v>
      </c>
      <c r="E17">
        <v>2.5499999999999998</v>
      </c>
      <c r="F17">
        <v>2.59</v>
      </c>
      <c r="G17">
        <v>0.69</v>
      </c>
      <c r="H17">
        <v>0.64</v>
      </c>
      <c r="I17">
        <v>1.62</v>
      </c>
      <c r="J17">
        <v>1.77</v>
      </c>
      <c r="K17">
        <v>13.35</v>
      </c>
      <c r="L17">
        <f t="shared" si="1"/>
        <v>2.3969999999999998</v>
      </c>
      <c r="M17">
        <v>4.55</v>
      </c>
      <c r="N17">
        <v>3.08</v>
      </c>
      <c r="O17">
        <v>4.04</v>
      </c>
    </row>
    <row r="18" spans="1:15" x14ac:dyDescent="0.25">
      <c r="A18" s="1" t="s">
        <v>15</v>
      </c>
      <c r="B18">
        <v>0.27</v>
      </c>
      <c r="C18">
        <v>1.1200000000000001</v>
      </c>
      <c r="D18">
        <v>1.03</v>
      </c>
      <c r="E18">
        <v>1.23</v>
      </c>
      <c r="F18">
        <v>1.57</v>
      </c>
      <c r="G18">
        <v>0.15</v>
      </c>
      <c r="H18">
        <v>0.82</v>
      </c>
      <c r="I18">
        <v>3.95</v>
      </c>
      <c r="J18">
        <v>3.5</v>
      </c>
      <c r="K18">
        <v>12.08</v>
      </c>
      <c r="L18">
        <f t="shared" si="1"/>
        <v>2.5720000000000001</v>
      </c>
      <c r="M18">
        <v>2.41</v>
      </c>
      <c r="N18">
        <v>1.81</v>
      </c>
      <c r="O18">
        <v>4.34</v>
      </c>
    </row>
    <row r="19" spans="1:15" x14ac:dyDescent="0.25">
      <c r="A19" s="1" t="s">
        <v>16</v>
      </c>
      <c r="B19">
        <v>0.12</v>
      </c>
      <c r="C19">
        <v>0.3</v>
      </c>
      <c r="D19">
        <v>0.64</v>
      </c>
      <c r="E19">
        <v>1.19</v>
      </c>
      <c r="F19">
        <v>2.96</v>
      </c>
      <c r="G19">
        <v>0.45</v>
      </c>
      <c r="H19">
        <v>3.37</v>
      </c>
      <c r="I19">
        <v>2.0099999999999998</v>
      </c>
      <c r="J19">
        <v>2.23</v>
      </c>
      <c r="K19">
        <v>53.63</v>
      </c>
      <c r="L19">
        <f t="shared" si="1"/>
        <v>6.69</v>
      </c>
      <c r="M19">
        <v>3.94</v>
      </c>
      <c r="N19">
        <v>4.29</v>
      </c>
      <c r="O19">
        <v>2.58</v>
      </c>
    </row>
    <row r="20" spans="1:15" x14ac:dyDescent="0.25">
      <c r="A20" s="1" t="s">
        <v>17</v>
      </c>
      <c r="B20">
        <v>0.4</v>
      </c>
      <c r="C20">
        <v>1.33</v>
      </c>
      <c r="D20">
        <v>0.71</v>
      </c>
      <c r="E20">
        <v>2.2000000000000002</v>
      </c>
      <c r="F20">
        <v>2.06</v>
      </c>
      <c r="G20">
        <v>0.78</v>
      </c>
      <c r="H20">
        <v>4.16</v>
      </c>
      <c r="I20">
        <v>4.37</v>
      </c>
      <c r="J20">
        <v>2.89</v>
      </c>
      <c r="K20">
        <v>65.87</v>
      </c>
      <c r="L20">
        <f t="shared" si="1"/>
        <v>8.4770000000000003</v>
      </c>
      <c r="M20">
        <v>5.92</v>
      </c>
      <c r="N20">
        <v>1.58</v>
      </c>
      <c r="O20">
        <v>8.08</v>
      </c>
    </row>
    <row r="21" spans="1:15" x14ac:dyDescent="0.25">
      <c r="A21" s="1" t="s">
        <v>18</v>
      </c>
      <c r="B21">
        <f>AVERAGE(B18,B10,B23)</f>
        <v>0.42</v>
      </c>
      <c r="C21">
        <f t="shared" ref="C21:O22" si="5">AVERAGE(C18,C10,C23)</f>
        <v>2.99</v>
      </c>
      <c r="D21">
        <f t="shared" si="5"/>
        <v>0.995</v>
      </c>
      <c r="E21">
        <f t="shared" si="5"/>
        <v>1.03</v>
      </c>
      <c r="F21">
        <f t="shared" si="5"/>
        <v>1.78</v>
      </c>
      <c r="G21">
        <f t="shared" si="5"/>
        <v>0.80499999999999994</v>
      </c>
      <c r="H21">
        <f t="shared" si="5"/>
        <v>3.0550000000000002</v>
      </c>
      <c r="I21">
        <f t="shared" si="5"/>
        <v>3.7050000000000001</v>
      </c>
      <c r="J21">
        <f t="shared" si="5"/>
        <v>4.3849999999999998</v>
      </c>
      <c r="K21">
        <f t="shared" si="5"/>
        <v>15.754999999999999</v>
      </c>
      <c r="L21">
        <f t="shared" si="1"/>
        <v>3.492</v>
      </c>
      <c r="M21">
        <f t="shared" si="5"/>
        <v>5.0199999999999996</v>
      </c>
      <c r="N21">
        <f t="shared" si="5"/>
        <v>1.165</v>
      </c>
      <c r="O21">
        <f t="shared" si="5"/>
        <v>5.7549999999999999</v>
      </c>
    </row>
    <row r="22" spans="1:15" x14ac:dyDescent="0.25">
      <c r="A22" s="1" t="s">
        <v>27</v>
      </c>
      <c r="B22">
        <v>0.13</v>
      </c>
      <c r="C22">
        <v>1.25</v>
      </c>
      <c r="D22">
        <v>0.44</v>
      </c>
      <c r="E22">
        <v>1.1299999999999999</v>
      </c>
      <c r="F22">
        <v>1.54</v>
      </c>
      <c r="G22">
        <v>0.3</v>
      </c>
      <c r="H22">
        <v>1.02</v>
      </c>
      <c r="I22">
        <v>2.02</v>
      </c>
      <c r="J22">
        <v>1.72</v>
      </c>
      <c r="K22">
        <v>26.14</v>
      </c>
      <c r="L22">
        <f t="shared" si="1"/>
        <v>3.569</v>
      </c>
      <c r="M22">
        <v>4.8899999999999997</v>
      </c>
      <c r="N22" s="3">
        <f>AVERAGE(N3,N4)</f>
        <v>2.9433333333333334</v>
      </c>
      <c r="O22">
        <v>2.89</v>
      </c>
    </row>
    <row r="23" spans="1:15" x14ac:dyDescent="0.25">
      <c r="A23" s="22" t="s">
        <v>143</v>
      </c>
    </row>
    <row r="24" spans="1:15" x14ac:dyDescent="0.25">
      <c r="A24" s="4"/>
    </row>
    <row r="25" spans="1:15" x14ac:dyDescent="0.25">
      <c r="A25" s="4"/>
    </row>
    <row r="26" spans="1:15" x14ac:dyDescent="0.25">
      <c r="A26" s="4"/>
    </row>
    <row r="27" spans="1:15" x14ac:dyDescent="0.25">
      <c r="A27" s="4"/>
    </row>
    <row r="29" spans="1:15" x14ac:dyDescent="0.25">
      <c r="A29" s="1" t="s">
        <v>19</v>
      </c>
      <c r="B29">
        <v>1.69</v>
      </c>
      <c r="C29">
        <v>0.53</v>
      </c>
      <c r="D29">
        <v>0.55000000000000004</v>
      </c>
      <c r="E29">
        <v>0.79</v>
      </c>
      <c r="F29">
        <v>1.1200000000000001</v>
      </c>
      <c r="G29">
        <v>0.22</v>
      </c>
      <c r="H29">
        <v>0.81</v>
      </c>
      <c r="I29">
        <v>1.17</v>
      </c>
      <c r="J29">
        <v>1.9</v>
      </c>
      <c r="K29">
        <v>8.65</v>
      </c>
      <c r="M29">
        <v>12.7</v>
      </c>
      <c r="N29">
        <v>1.1399999999999999</v>
      </c>
      <c r="O29">
        <v>1.77</v>
      </c>
    </row>
    <row r="30" spans="1:15" x14ac:dyDescent="0.25">
      <c r="A30" s="1" t="s">
        <v>20</v>
      </c>
      <c r="B30">
        <v>0.68</v>
      </c>
      <c r="C30">
        <v>0.62</v>
      </c>
      <c r="D30">
        <v>0.63</v>
      </c>
      <c r="E30">
        <v>1.33</v>
      </c>
      <c r="F30">
        <v>2.0499999999999998</v>
      </c>
      <c r="G30">
        <v>1.23</v>
      </c>
      <c r="H30">
        <v>0.89</v>
      </c>
      <c r="I30">
        <v>4.17</v>
      </c>
      <c r="J30">
        <v>3.05</v>
      </c>
      <c r="K30">
        <v>10.85</v>
      </c>
      <c r="M30">
        <v>23.45</v>
      </c>
      <c r="N30">
        <v>2.83</v>
      </c>
      <c r="O30">
        <v>2.77</v>
      </c>
    </row>
    <row r="31" spans="1:15" x14ac:dyDescent="0.25">
      <c r="A31" s="1" t="s">
        <v>35</v>
      </c>
      <c r="B31">
        <v>0.28999999999999998</v>
      </c>
      <c r="C31">
        <v>1.46</v>
      </c>
      <c r="D31">
        <v>0.47</v>
      </c>
      <c r="E31">
        <v>1.24</v>
      </c>
      <c r="F31">
        <v>2.5299999999999998</v>
      </c>
      <c r="G31">
        <v>2.44</v>
      </c>
      <c r="H31">
        <v>0.5</v>
      </c>
      <c r="I31">
        <v>1.18</v>
      </c>
      <c r="J31">
        <v>3.36</v>
      </c>
      <c r="K31">
        <v>11.96</v>
      </c>
      <c r="M31">
        <v>5.26</v>
      </c>
      <c r="N31">
        <v>2.25</v>
      </c>
      <c r="O31">
        <v>2.3199999999999998</v>
      </c>
    </row>
    <row r="33" spans="1:15" x14ac:dyDescent="0.25">
      <c r="A33" s="1" t="s">
        <v>21</v>
      </c>
      <c r="B33">
        <v>0.22</v>
      </c>
      <c r="C33">
        <v>1.19</v>
      </c>
      <c r="D33">
        <v>0.56000000000000005</v>
      </c>
      <c r="E33">
        <v>1.63</v>
      </c>
      <c r="F33">
        <v>2.09</v>
      </c>
      <c r="G33">
        <v>0.66</v>
      </c>
      <c r="H33">
        <v>1.0900000000000001</v>
      </c>
      <c r="I33">
        <v>3.27</v>
      </c>
      <c r="J33">
        <v>3.75</v>
      </c>
      <c r="K33">
        <v>16.940000000000001</v>
      </c>
      <c r="M33">
        <v>3.37</v>
      </c>
      <c r="N33">
        <v>1.98</v>
      </c>
      <c r="O33">
        <v>4.1100000000000003</v>
      </c>
    </row>
    <row r="34" spans="1:15" x14ac:dyDescent="0.25">
      <c r="A34" s="1" t="s">
        <v>22</v>
      </c>
      <c r="B34">
        <v>0.13</v>
      </c>
      <c r="C34">
        <v>0.42</v>
      </c>
      <c r="D34">
        <v>0.41</v>
      </c>
      <c r="E34">
        <v>1.33</v>
      </c>
      <c r="F34">
        <v>1.91</v>
      </c>
      <c r="G34">
        <v>0.28000000000000003</v>
      </c>
      <c r="H34">
        <v>1.19</v>
      </c>
      <c r="I34">
        <v>2.4500000000000002</v>
      </c>
      <c r="J34">
        <v>1.84</v>
      </c>
      <c r="K34">
        <v>12.95</v>
      </c>
      <c r="M34">
        <v>6.43</v>
      </c>
      <c r="N34">
        <v>1.82</v>
      </c>
      <c r="O34">
        <v>2.83</v>
      </c>
    </row>
    <row r="36" spans="1:15" x14ac:dyDescent="0.25">
      <c r="A36" s="1" t="s">
        <v>23</v>
      </c>
      <c r="B36">
        <v>0.19</v>
      </c>
      <c r="C36">
        <v>1.54</v>
      </c>
      <c r="D36">
        <v>0.5</v>
      </c>
      <c r="E36">
        <v>1.88</v>
      </c>
      <c r="F36">
        <v>1.56</v>
      </c>
      <c r="G36">
        <v>0.51</v>
      </c>
      <c r="H36">
        <v>0.26</v>
      </c>
      <c r="I36">
        <v>1.62</v>
      </c>
      <c r="J36">
        <v>8.56</v>
      </c>
      <c r="K36">
        <v>0.81</v>
      </c>
      <c r="M36">
        <v>8.91</v>
      </c>
      <c r="N36">
        <v>1.23</v>
      </c>
      <c r="O36">
        <v>2.79</v>
      </c>
    </row>
    <row r="37" spans="1:15" x14ac:dyDescent="0.25">
      <c r="A37" s="1" t="s">
        <v>24</v>
      </c>
      <c r="B37">
        <v>0.2</v>
      </c>
      <c r="C37">
        <v>1.1499999999999999</v>
      </c>
      <c r="D37">
        <v>0.37</v>
      </c>
      <c r="E37">
        <v>1.37</v>
      </c>
      <c r="F37">
        <v>1.28</v>
      </c>
      <c r="G37">
        <v>0.71</v>
      </c>
      <c r="H37">
        <v>0.56999999999999995</v>
      </c>
      <c r="I37">
        <v>1.5</v>
      </c>
      <c r="J37">
        <v>2.06</v>
      </c>
      <c r="K37">
        <v>16.89</v>
      </c>
      <c r="M37">
        <v>2.2599999999999998</v>
      </c>
      <c r="N37">
        <v>10.68</v>
      </c>
      <c r="O37">
        <v>2.0099999999999998</v>
      </c>
    </row>
    <row r="38" spans="1:15" x14ac:dyDescent="0.25">
      <c r="A38" s="1" t="s">
        <v>25</v>
      </c>
      <c r="B38">
        <v>0.4</v>
      </c>
      <c r="C38">
        <v>1.33</v>
      </c>
      <c r="D38">
        <v>0.71</v>
      </c>
      <c r="E38">
        <v>2.2000000000000002</v>
      </c>
      <c r="F38">
        <v>2.06</v>
      </c>
      <c r="G38">
        <v>0.78</v>
      </c>
      <c r="H38">
        <v>4.16</v>
      </c>
      <c r="I38">
        <v>4.37</v>
      </c>
      <c r="J38">
        <v>2.89</v>
      </c>
      <c r="K38">
        <v>65.87</v>
      </c>
      <c r="M38">
        <v>5.92</v>
      </c>
      <c r="N38">
        <v>1.58</v>
      </c>
      <c r="O38">
        <v>8.08</v>
      </c>
    </row>
    <row r="39" spans="1:15" x14ac:dyDescent="0.25">
      <c r="A39" s="1" t="s">
        <v>26</v>
      </c>
    </row>
    <row r="42" spans="1:15" x14ac:dyDescent="0.25">
      <c r="A42" s="1" t="s">
        <v>2</v>
      </c>
      <c r="B42">
        <f>0.13+0.2+0.14+0.13</f>
        <v>0.60000000000000009</v>
      </c>
      <c r="C42">
        <f>0.26+1.15+0.3+1.25</f>
        <v>2.96</v>
      </c>
      <c r="D42">
        <f>0.29+0.37+0.32+0.44</f>
        <v>1.42</v>
      </c>
      <c r="E42">
        <f>0.61+1.37+2.55+1.13</f>
        <v>5.6599999999999993</v>
      </c>
      <c r="F42">
        <f>1.2+1.28+2.59+1.54</f>
        <v>6.61</v>
      </c>
      <c r="G42">
        <f>0.4+0.71+0.69+0.3</f>
        <v>2.0999999999999996</v>
      </c>
      <c r="H42">
        <f>0.41+0.57+0.64+1.02</f>
        <v>2.64</v>
      </c>
      <c r="I42">
        <f t="shared" ref="I42:O42" si="6">0.41+0.57+0.64+1.02</f>
        <v>2.64</v>
      </c>
      <c r="J42">
        <f t="shared" si="6"/>
        <v>2.64</v>
      </c>
      <c r="K42">
        <f t="shared" si="6"/>
        <v>2.64</v>
      </c>
      <c r="M42">
        <f t="shared" si="6"/>
        <v>2.64</v>
      </c>
      <c r="N42">
        <f t="shared" si="6"/>
        <v>2.64</v>
      </c>
      <c r="O42">
        <f t="shared" si="6"/>
        <v>2.64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workbookViewId="0">
      <selection activeCell="B13" sqref="B13"/>
    </sheetView>
  </sheetViews>
  <sheetFormatPr baseColWidth="10" defaultRowHeight="15" x14ac:dyDescent="0.25"/>
  <cols>
    <col min="3" max="3" width="13.85546875" customWidth="1"/>
    <col min="11" max="11" width="11.140625" bestFit="1" customWidth="1"/>
    <col min="12" max="12" width="11.140625" customWidth="1"/>
  </cols>
  <sheetData>
    <row r="1" spans="1:16" x14ac:dyDescent="0.25">
      <c r="A1" t="s">
        <v>42</v>
      </c>
    </row>
    <row r="2" spans="1:16" s="18" customFormat="1" ht="45" x14ac:dyDescent="0.25">
      <c r="B2" s="18" t="s">
        <v>28</v>
      </c>
      <c r="C2" s="18" t="s">
        <v>29</v>
      </c>
      <c r="D2" s="18" t="s">
        <v>30</v>
      </c>
      <c r="E2" s="18" t="s">
        <v>31</v>
      </c>
      <c r="F2" s="18" t="s">
        <v>32</v>
      </c>
      <c r="G2" s="18" t="s">
        <v>146</v>
      </c>
      <c r="H2" s="18" t="s">
        <v>34</v>
      </c>
      <c r="I2" s="18" t="s">
        <v>36</v>
      </c>
      <c r="J2" s="18" t="s">
        <v>37</v>
      </c>
      <c r="K2" s="18" t="s">
        <v>38</v>
      </c>
      <c r="L2" s="18" t="s">
        <v>148</v>
      </c>
      <c r="M2" s="18" t="s">
        <v>39</v>
      </c>
      <c r="N2" s="18" t="s">
        <v>40</v>
      </c>
      <c r="O2" s="18" t="s">
        <v>144</v>
      </c>
      <c r="P2" s="18" t="s">
        <v>140</v>
      </c>
    </row>
    <row r="3" spans="1:16" x14ac:dyDescent="0.25">
      <c r="A3" s="1" t="s">
        <v>1</v>
      </c>
      <c r="B3" s="2">
        <f>VLOOKUP($A3,'energy consumption data'!$M$3:$AQ$31,19,FALSE)+VLOOKUP($A3,'energy consumption data'!$M$3:$AQ$31,21,FALSE)</f>
        <v>5.644715145510508E-2</v>
      </c>
      <c r="C3" s="2">
        <f>VLOOKUP($A3,'energy consumption data'!$M$3:$AQ$31,20,FALSE)</f>
        <v>7.3481015614350373E-2</v>
      </c>
      <c r="D3" s="2">
        <f>VLOOKUP($A3,'energy consumption data'!$M$3:$AQ$31,22,FALSE)</f>
        <v>3.8892410478835363E-2</v>
      </c>
      <c r="E3" s="2">
        <f>VLOOKUP($A3,'energy consumption data'!$M$3:$AQ$31,26,FALSE)</f>
        <v>3.2788223763759422E-2</v>
      </c>
      <c r="F3" s="2">
        <f>VLOOKUP($A3,'energy consumption data'!$M$3:$AQ$31,30,FALSE)</f>
        <v>4.9856031956158958E-3</v>
      </c>
      <c r="G3" s="2">
        <f>VLOOKUP($A3,'energy consumption data'!$M$3:$AQ$31,27,FALSE)</f>
        <v>7.6544286245766785E-2</v>
      </c>
      <c r="H3" s="2">
        <f>VLOOKUP($A3,'energy consumption data'!$M$3:$AQ$31,28,FALSE)</f>
        <v>2.8879729267084431E-2</v>
      </c>
      <c r="I3" s="2">
        <f>VLOOKUP($A3,'energy consumption data'!$M$3:$AQ$31,23,FALSE)</f>
        <v>1.5235591407951884E-2</v>
      </c>
      <c r="J3" s="2">
        <f>VLOOKUP($A3,'energy consumption data'!$M$3:$AQ$31,24,FALSE)</f>
        <v>6.5469446929780434E-2</v>
      </c>
      <c r="K3" s="2">
        <f>VLOOKUP($A3,'energy consumption data'!$M$3:$AQ$31,29,FALSE)</f>
        <v>8.5634406369593866E-3</v>
      </c>
      <c r="L3" s="2">
        <f>VLOOKUP($A3,'energy consumption data'!$M$3:$AQ$31,25,FALSE)+VLOOKUP($A3,'energy consumption data'!$M$3:$AQ$31,31,FALSE)</f>
        <v>5.3256919675860964E-2</v>
      </c>
      <c r="M3" s="2">
        <f>VLOOKUP($A3,'energy consumption data'!$M$3:$AC$31,14,FALSE)</f>
        <v>5.1891833668086085E-2</v>
      </c>
      <c r="N3" s="2">
        <f>VLOOKUP($A3,'energy consumption data'!$M$3:$AC$31,16,FALSE)</f>
        <v>1.8486434134766597E-2</v>
      </c>
      <c r="O3" s="2">
        <f>VLOOKUP($A3,'energy consumption data'!$M$3:$AC$31,15,FALSE)</f>
        <v>0.1942773182165434</v>
      </c>
      <c r="P3" s="2">
        <f>VLOOKUP($A3,'energy consumption data'!$M$3:$AC$31,17,FALSE)</f>
        <v>0.28080059530953388</v>
      </c>
    </row>
    <row r="4" spans="1:16" x14ac:dyDescent="0.25">
      <c r="A4" s="1" t="s">
        <v>2</v>
      </c>
      <c r="B4" s="2">
        <f>(B36*$R$36+B37*$R$37+B38*$R$38+B39*$R$39)/($R$36+$R$37+$R$38+$R$39)</f>
        <v>8.7491484170948763E-2</v>
      </c>
      <c r="C4" s="2">
        <f t="shared" ref="C4:P4" si="0">(C36*$R$36+C37*$R$37+C38*$R$38+C39*$R$39)/($R$36+$R$37+$R$38+$R$39)</f>
        <v>2.7261054778985258E-2</v>
      </c>
      <c r="D4" s="2">
        <f t="shared" si="0"/>
        <v>2.8059644326561134E-2</v>
      </c>
      <c r="E4" s="2">
        <f t="shared" si="0"/>
        <v>3.8228710302244118E-2</v>
      </c>
      <c r="F4" s="2">
        <f t="shared" si="0"/>
        <v>1.4700765769927158E-2</v>
      </c>
      <c r="G4" s="2">
        <f t="shared" si="0"/>
        <v>9.6950972490794131E-3</v>
      </c>
      <c r="H4" s="2">
        <f t="shared" si="0"/>
        <v>7.8044113355068504E-3</v>
      </c>
      <c r="I4" s="2">
        <f t="shared" si="0"/>
        <v>3.4545134044662294E-3</v>
      </c>
      <c r="J4" s="2">
        <f t="shared" si="0"/>
        <v>1.9049033939165329E-2</v>
      </c>
      <c r="K4" s="2">
        <f t="shared" si="0"/>
        <v>8.8170795641987001E-3</v>
      </c>
      <c r="L4" s="2">
        <f t="shared" si="0"/>
        <v>2.3960845043019059E-2</v>
      </c>
      <c r="M4" s="2">
        <f t="shared" si="0"/>
        <v>8.4564638031682481E-3</v>
      </c>
      <c r="N4" s="2">
        <f t="shared" si="0"/>
        <v>2.9090181965026912E-2</v>
      </c>
      <c r="O4" s="2">
        <f t="shared" si="0"/>
        <v>0.32509755607587054</v>
      </c>
      <c r="P4" s="2">
        <f t="shared" si="0"/>
        <v>0.36883315827183222</v>
      </c>
    </row>
    <row r="5" spans="1:16" x14ac:dyDescent="0.25">
      <c r="A5" s="1" t="s">
        <v>3</v>
      </c>
      <c r="B5" s="2">
        <f>(B29*$R$29+B30*$R$30+B31*$R$31)/($R$29+$R$30+$R$31)</f>
        <v>1.7481221419936126E-3</v>
      </c>
      <c r="C5" s="2">
        <f t="shared" ref="C5:P5" si="1">(C29*$R$29+C30*$R$30+C31*$R$31)/($R$29+$R$30+$R$31)</f>
        <v>4.1753072264774836E-2</v>
      </c>
      <c r="D5" s="2">
        <f t="shared" si="1"/>
        <v>3.1396803018945367E-2</v>
      </c>
      <c r="E5" s="2">
        <f t="shared" si="1"/>
        <v>5.5668795838501005E-2</v>
      </c>
      <c r="F5" s="2">
        <f t="shared" si="1"/>
        <v>1.0303890073891514E-2</v>
      </c>
      <c r="G5" s="2">
        <f t="shared" si="1"/>
        <v>2.5781986296326935E-2</v>
      </c>
      <c r="H5" s="2">
        <f t="shared" si="1"/>
        <v>6.962416360449325E-2</v>
      </c>
      <c r="I5" s="2">
        <f t="shared" si="1"/>
        <v>6.3037874226935979E-3</v>
      </c>
      <c r="J5" s="2">
        <f t="shared" si="1"/>
        <v>2.4729139068182186E-2</v>
      </c>
      <c r="K5" s="2">
        <f t="shared" si="1"/>
        <v>1.2370788573897264E-2</v>
      </c>
      <c r="L5" s="2">
        <f t="shared" si="1"/>
        <v>4.329231592033795E-2</v>
      </c>
      <c r="M5" s="2">
        <f t="shared" si="1"/>
        <v>9.4965765739514017E-3</v>
      </c>
      <c r="N5" s="2">
        <f t="shared" si="1"/>
        <v>2.3281204214466965E-2</v>
      </c>
      <c r="O5" s="2">
        <f t="shared" si="1"/>
        <v>0.37669474200279385</v>
      </c>
      <c r="P5" s="2">
        <f t="shared" si="1"/>
        <v>0.26755461298475031</v>
      </c>
    </row>
    <row r="6" spans="1:16" x14ac:dyDescent="0.25">
      <c r="A6" s="1" t="s">
        <v>4</v>
      </c>
      <c r="B6" s="2">
        <f>VLOOKUP($A6,'energy consumption data'!$M$3:$AQ$31,19,FALSE)+VLOOKUP($A6,'energy consumption data'!$M$3:$AQ$31,21,FALSE)</f>
        <v>7.827925805087306E-2</v>
      </c>
      <c r="C6" s="2">
        <f>VLOOKUP($A6,'energy consumption data'!$M$3:$AQ$31,20,FALSE)</f>
        <v>0.17736934324210019</v>
      </c>
      <c r="D6" s="2">
        <f>VLOOKUP($A6,'energy consumption data'!$M$3:$AQ$31,22,FALSE)</f>
        <v>2.9456830402996795E-2</v>
      </c>
      <c r="E6" s="2">
        <f>VLOOKUP($A6,'energy consumption data'!$M$3:$AQ$31,26,FALSE)</f>
        <v>7.298773488006767E-2</v>
      </c>
      <c r="F6" s="2">
        <f>VLOOKUP($A6,'energy consumption data'!$M$3:$AQ$31,30,FALSE)</f>
        <v>1.3224578575312671E-2</v>
      </c>
      <c r="G6" s="2">
        <f>VLOOKUP($A6,'energy consumption data'!$M$3:$AQ$31,27,FALSE)</f>
        <v>2.2600447102894085E-2</v>
      </c>
      <c r="H6" s="2">
        <f>VLOOKUP($A6,'energy consumption data'!$M$3:$AQ$31,28,FALSE)</f>
        <v>4.9241737659355932E-3</v>
      </c>
      <c r="I6" s="2">
        <f>VLOOKUP($A6,'energy consumption data'!$M$3:$AQ$31,23,FALSE)</f>
        <v>9.7045495740438643E-3</v>
      </c>
      <c r="J6" s="2">
        <f>VLOOKUP($A6,'energy consumption data'!$M$3:$AQ$31,24,FALSE)</f>
        <v>2.2211346746420155E-2</v>
      </c>
      <c r="K6" s="2">
        <f>VLOOKUP($A6,'energy consumption data'!$M$3:$AQ$31,29,FALSE)</f>
        <v>1.1230741344933841E-2</v>
      </c>
      <c r="L6" s="2">
        <f>VLOOKUP($A6,'energy consumption data'!$M$3:$AQ$31,25,FALSE)+VLOOKUP($A6,'energy consumption data'!$M$3:$AQ$31,31,FALSE)</f>
        <v>2.8051477252129781E-2</v>
      </c>
      <c r="M6" s="2">
        <f>VLOOKUP($A6,'energy consumption data'!$M$3:$AC$31,14,FALSE)</f>
        <v>2.0020542565403903E-2</v>
      </c>
      <c r="N6" s="2">
        <f>VLOOKUP($A6,'energy consumption data'!$M$3:$AC$31,16,FALSE)</f>
        <v>2.0679113044529032E-2</v>
      </c>
      <c r="O6" s="2">
        <f>VLOOKUP($A6,'energy consumption data'!$M$3:$AC$31,15,FALSE)</f>
        <v>0.26642378104042053</v>
      </c>
      <c r="P6" s="2">
        <f>VLOOKUP($A6,'energy consumption data'!$M$3:$AC$31,17,FALSE)</f>
        <v>0.22283608241193884</v>
      </c>
    </row>
    <row r="7" spans="1:16" x14ac:dyDescent="0.25">
      <c r="A7" s="1" t="s">
        <v>5</v>
      </c>
      <c r="B7" s="2">
        <f>AVERAGE(B9,B3,B11,B14)</f>
        <v>6.5452231389521484E-2</v>
      </c>
      <c r="C7" s="2">
        <f t="shared" ref="C7:P7" si="2">AVERAGE(C9,C3,C11,C14)</f>
        <v>6.7808077362229879E-2</v>
      </c>
      <c r="D7" s="2">
        <f t="shared" si="2"/>
        <v>2.8236239801885117E-2</v>
      </c>
      <c r="E7" s="2">
        <f t="shared" si="2"/>
        <v>4.1456095016328708E-2</v>
      </c>
      <c r="F7" s="2">
        <f t="shared" si="2"/>
        <v>7.5302772588321555E-3</v>
      </c>
      <c r="G7" s="2">
        <f t="shared" si="2"/>
        <v>4.1075273805697976E-2</v>
      </c>
      <c r="H7" s="2">
        <f t="shared" si="2"/>
        <v>1.3310074235342265E-2</v>
      </c>
      <c r="I7" s="2">
        <f t="shared" si="2"/>
        <v>1.9354707475946028E-2</v>
      </c>
      <c r="J7" s="2">
        <f t="shared" si="2"/>
        <v>5.809348106836585E-2</v>
      </c>
      <c r="K7" s="2">
        <f t="shared" si="2"/>
        <v>7.8007590518449329E-3</v>
      </c>
      <c r="L7" s="2">
        <f t="shared" si="2"/>
        <v>4.1868904564964504E-2</v>
      </c>
      <c r="M7" s="2">
        <f t="shared" si="2"/>
        <v>3.448796434073223E-2</v>
      </c>
      <c r="N7" s="2">
        <f t="shared" si="2"/>
        <v>1.7005092198314409E-2</v>
      </c>
      <c r="O7" s="2">
        <f t="shared" si="2"/>
        <v>0.27647617721507672</v>
      </c>
      <c r="P7" s="2">
        <f t="shared" si="2"/>
        <v>0.28004464521491773</v>
      </c>
    </row>
    <row r="8" spans="1:16" x14ac:dyDescent="0.25">
      <c r="A8" s="1" t="s">
        <v>6</v>
      </c>
      <c r="B8" s="2">
        <f>VLOOKUP($A8,'energy consumption data'!$M$3:$AQ$31,19,FALSE)+VLOOKUP($A8,'energy consumption data'!$M$3:$AQ$31,21,FALSE)</f>
        <v>4.7773578333416403E-2</v>
      </c>
      <c r="C8" s="2">
        <f>VLOOKUP($A8,'energy consumption data'!$M$3:$AQ$31,20,FALSE)</f>
        <v>5.6819751691677106E-2</v>
      </c>
      <c r="D8" s="2">
        <f>VLOOKUP($A8,'energy consumption data'!$M$3:$AQ$31,22,FALSE)</f>
        <v>4.2654294725549338E-2</v>
      </c>
      <c r="E8" s="2">
        <f>VLOOKUP($A8,'energy consumption data'!$M$3:$AQ$31,26,FALSE)</f>
        <v>2.8748981059433375E-2</v>
      </c>
      <c r="F8" s="2">
        <f>VLOOKUP($A8,'energy consumption data'!$M$3:$AQ$31,30,FALSE)</f>
        <v>1.3053111179563927E-2</v>
      </c>
      <c r="G8" s="2">
        <f>VLOOKUP($A8,'energy consumption data'!$M$3:$AQ$31,27,FALSE)</f>
        <v>3.1208041246807237E-2</v>
      </c>
      <c r="H8" s="2">
        <f>VLOOKUP($A8,'energy consumption data'!$M$3:$AQ$31,28,FALSE)</f>
        <v>9.6435426472864256E-3</v>
      </c>
      <c r="I8" s="2">
        <f>VLOOKUP($A8,'energy consumption data'!$M$3:$AQ$31,23,FALSE)</f>
        <v>5.5877070575761828E-2</v>
      </c>
      <c r="J8" s="2">
        <f>VLOOKUP($A8,'energy consumption data'!$M$3:$AQ$31,24,FALSE)</f>
        <v>7.3491301181478841E-2</v>
      </c>
      <c r="K8" s="2">
        <f>VLOOKUP($A8,'energy consumption data'!$M$3:$AQ$31,29,FALSE)</f>
        <v>1.0683753794891466E-2</v>
      </c>
      <c r="L8" s="2">
        <f>VLOOKUP($A8,'energy consumption data'!$M$3:$AQ$31,25,FALSE)+VLOOKUP($A8,'energy consumption data'!$M$3:$AQ$31,31,FALSE)</f>
        <v>4.7302134331903854E-2</v>
      </c>
      <c r="M8" s="2">
        <f>VLOOKUP($A8,'energy consumption data'!$M$3:$AC$31,14,FALSE)</f>
        <v>3.0229292811412557E-2</v>
      </c>
      <c r="N8" s="2">
        <f>VLOOKUP($A8,'energy consumption data'!$M$3:$AC$31,16,FALSE)</f>
        <v>1.6728236557893645E-2</v>
      </c>
      <c r="O8" s="2">
        <f>VLOOKUP($A8,'energy consumption data'!$M$3:$AC$31,15,FALSE)</f>
        <v>0.27632399259295876</v>
      </c>
      <c r="P8" s="2">
        <f>VLOOKUP($A8,'energy consumption data'!$M$3:$AC$31,17,FALSE)</f>
        <v>0.25946291726996529</v>
      </c>
    </row>
    <row r="9" spans="1:16" x14ac:dyDescent="0.25">
      <c r="A9" s="1" t="s">
        <v>141</v>
      </c>
      <c r="B9" s="2">
        <f>VLOOKUP($A9,'energy consumption data'!$M$3:$AQ$31,19,FALSE)+VLOOKUP($A9,'energy consumption data'!$M$3:$AQ$31,21,FALSE)</f>
        <v>8.2127525178677968E-2</v>
      </c>
      <c r="C9" s="2">
        <f>VLOOKUP($A9,'energy consumption data'!$M$3:$AQ$31,20,FALSE)</f>
        <v>0.10443058951054132</v>
      </c>
      <c r="D9" s="2">
        <f>VLOOKUP($A9,'energy consumption data'!$M$3:$AQ$31,22,FALSE)</f>
        <v>2.4761470286625571E-2</v>
      </c>
      <c r="E9" s="2">
        <f>VLOOKUP($A9,'energy consumption data'!$M$3:$AQ$31,26,FALSE)</f>
        <v>3.6967719043775611E-2</v>
      </c>
      <c r="F9" s="2">
        <f>VLOOKUP($A9,'energy consumption data'!$M$3:$AQ$31,30,FALSE)</f>
        <v>4.1564801709381713E-3</v>
      </c>
      <c r="G9" s="2">
        <f>VLOOKUP($A9,'energy consumption data'!$M$3:$AQ$31,27,FALSE)</f>
        <v>4.0660201897320121E-2</v>
      </c>
      <c r="H9" s="2">
        <f>VLOOKUP($A9,'energy consumption data'!$M$3:$AQ$31,28,FALSE)</f>
        <v>9.1005860403092793E-3</v>
      </c>
      <c r="I9" s="2">
        <f>VLOOKUP($A9,'energy consumption data'!$M$3:$AQ$31,23,FALSE)</f>
        <v>3.4598993242795369E-2</v>
      </c>
      <c r="J9" s="2">
        <f>VLOOKUP($A9,'energy consumption data'!$M$3:$AQ$31,24,FALSE)</f>
        <v>6.6324322427446805E-2</v>
      </c>
      <c r="K9" s="2">
        <f>VLOOKUP($A9,'energy consumption data'!$M$3:$AQ$31,29,FALSE)</f>
        <v>8.6950757797299456E-3</v>
      </c>
      <c r="L9" s="2">
        <f>VLOOKUP($A9,'energy consumption data'!$M$3:$AQ$31,25,FALSE)+VLOOKUP($A9,'energy consumption data'!$M$3:$AQ$31,31,FALSE)</f>
        <v>3.7605227963051775E-2</v>
      </c>
      <c r="M9" s="2">
        <f>VLOOKUP($A9,'energy consumption data'!$M$3:$AC$31,14,FALSE)</f>
        <v>2.3564435190492346E-2</v>
      </c>
      <c r="N9" s="2">
        <f>VLOOKUP($A9,'energy consumption data'!$M$3:$AC$31,16,FALSE)</f>
        <v>9.7926828792788152E-3</v>
      </c>
      <c r="O9" s="2">
        <f>VLOOKUP($A9,'energy consumption data'!$M$3:$AC$31,15,FALSE)</f>
        <v>0.26728000093579291</v>
      </c>
      <c r="P9" s="2">
        <f>VLOOKUP($A9,'energy consumption data'!$M$3:$AC$31,17,FALSE)</f>
        <v>0.249934689453224</v>
      </c>
    </row>
    <row r="10" spans="1:16" x14ac:dyDescent="0.25">
      <c r="A10" s="1" t="s">
        <v>7</v>
      </c>
      <c r="B10" s="2">
        <f>VLOOKUP($A10,'energy consumption data'!$M$3:$AQ$31,19,FALSE)+VLOOKUP($A10,'energy consumption data'!$M$3:$AQ$31,21,FALSE)</f>
        <v>1.3567647449695927E-2</v>
      </c>
      <c r="C10" s="2">
        <f>VLOOKUP($A10,'energy consumption data'!$M$3:$AQ$31,20,FALSE)</f>
        <v>4.9340450277926357E-2</v>
      </c>
      <c r="D10" s="2">
        <f>VLOOKUP($A10,'energy consumption data'!$M$3:$AQ$31,22,FALSE)</f>
        <v>2.5754855833551797E-2</v>
      </c>
      <c r="E10" s="2">
        <f>VLOOKUP($A10,'energy consumption data'!$M$3:$AQ$31,26,FALSE)</f>
        <v>7.7501214197656543E-2</v>
      </c>
      <c r="F10" s="2">
        <f>VLOOKUP($A10,'energy consumption data'!$M$3:$AQ$31,30,FALSE)</f>
        <v>3.5891094006163171E-3</v>
      </c>
      <c r="G10" s="2">
        <f>VLOOKUP($A10,'energy consumption data'!$M$3:$AQ$31,27,FALSE)</f>
        <v>1.0254593691679787E-2</v>
      </c>
      <c r="H10" s="2">
        <f>VLOOKUP($A10,'energy consumption data'!$M$3:$AQ$31,28,FALSE)</f>
        <v>6.8232487557309046E-3</v>
      </c>
      <c r="I10" s="2">
        <f>VLOOKUP($A10,'energy consumption data'!$M$3:$AQ$31,23,FALSE)</f>
        <v>2.8397281934459994E-3</v>
      </c>
      <c r="J10" s="2">
        <f>VLOOKUP($A10,'energy consumption data'!$M$3:$AQ$31,24,FALSE)</f>
        <v>4.3069344977963636E-2</v>
      </c>
      <c r="K10" s="2">
        <f>VLOOKUP($A10,'energy consumption data'!$M$3:$AQ$31,29,FALSE)</f>
        <v>1.3168893261369488E-2</v>
      </c>
      <c r="L10" s="2">
        <f>VLOOKUP($A10,'energy consumption data'!$M$3:$AQ$31,25,FALSE)+VLOOKUP($A10,'energy consumption data'!$M$3:$AQ$31,31,FALSE)</f>
        <v>2.9903797455649091E-2</v>
      </c>
      <c r="M10" s="2">
        <f>VLOOKUP($A10,'energy consumption data'!$M$3:$AC$31,14,FALSE)</f>
        <v>1.2967087289334654E-2</v>
      </c>
      <c r="N10" s="2">
        <f>VLOOKUP($A10,'energy consumption data'!$M$3:$AC$31,16,FALSE)</f>
        <v>5.5991843860277689E-2</v>
      </c>
      <c r="O10" s="2">
        <f>VLOOKUP($A10,'energy consumption data'!$M$3:$AC$31,15,FALSE)</f>
        <v>0.34082744566366963</v>
      </c>
      <c r="P10" s="2">
        <f>VLOOKUP($A10,'energy consumption data'!$M$3:$AC$31,17,FALSE)</f>
        <v>0.31440073969143212</v>
      </c>
    </row>
    <row r="11" spans="1:16" x14ac:dyDescent="0.25">
      <c r="A11" s="1" t="s">
        <v>8</v>
      </c>
      <c r="B11" s="2">
        <f>VLOOKUP($A11,'energy consumption data'!$M$3:$AQ$31,19,FALSE)+VLOOKUP($A11,'energy consumption data'!$M$3:$AQ$31,21,FALSE)</f>
        <v>5.0091847678711679E-2</v>
      </c>
      <c r="C11" s="2">
        <f>VLOOKUP($A11,'energy consumption data'!$M$3:$AQ$31,20,FALSE)</f>
        <v>4.3970535962589458E-2</v>
      </c>
      <c r="D11" s="2">
        <f>VLOOKUP($A11,'energy consumption data'!$M$3:$AQ$31,22,FALSE)</f>
        <v>1.8835248963336701E-2</v>
      </c>
      <c r="E11" s="2">
        <f>VLOOKUP($A11,'energy consumption data'!$M$3:$AQ$31,26,FALSE)</f>
        <v>5.3306384668418916E-2</v>
      </c>
      <c r="F11" s="2">
        <f>VLOOKUP($A11,'energy consumption data'!$M$3:$AQ$31,30,FALSE)</f>
        <v>3.5102616424718945E-3</v>
      </c>
      <c r="G11" s="2">
        <f>VLOOKUP($A11,'energy consumption data'!$M$3:$AQ$31,27,FALSE)</f>
        <v>1.816056529847318E-2</v>
      </c>
      <c r="H11" s="2">
        <f>VLOOKUP($A11,'energy consumption data'!$M$3:$AQ$31,28,FALSE)</f>
        <v>5.0625061348159306E-3</v>
      </c>
      <c r="I11" s="2">
        <f>VLOOKUP($A11,'energy consumption data'!$M$3:$AQ$31,23,FALSE)</f>
        <v>1.5416393414282631E-2</v>
      </c>
      <c r="J11" s="2">
        <f>VLOOKUP($A11,'energy consumption data'!$M$3:$AQ$31,24,FALSE)</f>
        <v>2.8456540053048807E-2</v>
      </c>
      <c r="K11" s="2">
        <f>VLOOKUP($A11,'energy consumption data'!$M$3:$AQ$31,29,FALSE)</f>
        <v>9.1011874849567104E-3</v>
      </c>
      <c r="L11" s="2">
        <f>VLOOKUP($A11,'energy consumption data'!$M$3:$AQ$31,25,FALSE)+VLOOKUP($A11,'energy consumption data'!$M$3:$AQ$31,31,FALSE)</f>
        <v>2.2026751104191243E-2</v>
      </c>
      <c r="M11" s="2">
        <f>VLOOKUP($A11,'energy consumption data'!$M$3:$AC$31,14,FALSE)</f>
        <v>2.3120830802925856E-2</v>
      </c>
      <c r="N11" s="2">
        <f>VLOOKUP($A11,'energy consumption data'!$M$3:$AC$31,16,FALSE)</f>
        <v>1.9803638408915612E-2</v>
      </c>
      <c r="O11" s="2">
        <f>VLOOKUP($A11,'energy consumption data'!$M$3:$AC$31,15,FALSE)</f>
        <v>0.32194581335503614</v>
      </c>
      <c r="P11" s="2">
        <f>VLOOKUP($A11,'energy consumption data'!$M$3:$AC$31,17,FALSE)</f>
        <v>0.36719149502782522</v>
      </c>
    </row>
    <row r="12" spans="1:16" x14ac:dyDescent="0.25">
      <c r="A12" s="1" t="s">
        <v>9</v>
      </c>
      <c r="B12" s="2">
        <f>VLOOKUP($A12,'energy consumption data'!$M$3:$AQ$31,19,FALSE)+VLOOKUP($A12,'energy consumption data'!$M$3:$AQ$31,21,FALSE)</f>
        <v>2.9730897263232789E-2</v>
      </c>
      <c r="C12" s="2">
        <f>VLOOKUP($A12,'energy consumption data'!$M$3:$AQ$31,20,FALSE)</f>
        <v>8.4694940665260593E-2</v>
      </c>
      <c r="D12" s="2">
        <f>VLOOKUP($A12,'energy consumption data'!$M$3:$AQ$31,22,FALSE)</f>
        <v>3.6236119228521331E-2</v>
      </c>
      <c r="E12" s="2">
        <f>VLOOKUP($A12,'energy consumption data'!$M$3:$AQ$31,26,FALSE)</f>
        <v>6.4188244860620539E-2</v>
      </c>
      <c r="F12" s="2">
        <f>VLOOKUP($A12,'energy consumption data'!$M$3:$AQ$31,30,FALSE)</f>
        <v>6.2002896856656418E-3</v>
      </c>
      <c r="G12" s="2">
        <f>VLOOKUP($A12,'energy consumption data'!$M$3:$AQ$31,27,FALSE)</f>
        <v>2.2564988692094629E-2</v>
      </c>
      <c r="H12" s="2">
        <f>VLOOKUP($A12,'energy consumption data'!$M$3:$AQ$31,28,FALSE)</f>
        <v>9.6053668081213638E-3</v>
      </c>
      <c r="I12" s="2">
        <f>VLOOKUP($A12,'energy consumption data'!$M$3:$AQ$31,23,FALSE)</f>
        <v>4.4723401011358729E-2</v>
      </c>
      <c r="J12" s="2">
        <f>VLOOKUP($A12,'energy consumption data'!$M$3:$AQ$31,24,FALSE)</f>
        <v>7.1836962874494953E-2</v>
      </c>
      <c r="K12" s="2">
        <f>VLOOKUP($A12,'energy consumption data'!$M$3:$AQ$31,29,FALSE)</f>
        <v>1.18415368586893E-2</v>
      </c>
      <c r="L12" s="2">
        <f>VLOOKUP($A12,'energy consumption data'!$M$3:$AQ$31,25,FALSE)+VLOOKUP($A12,'energy consumption data'!$M$3:$AQ$31,31,FALSE)</f>
        <v>5.6895281172972836E-2</v>
      </c>
      <c r="M12" s="2">
        <f>VLOOKUP($A12,'energy consumption data'!$M$3:$AC$31,14,FALSE)</f>
        <v>3.0594872055497675E-2</v>
      </c>
      <c r="N12" s="2">
        <f>VLOOKUP($A12,'energy consumption data'!$M$3:$AC$31,16,FALSE)</f>
        <v>2.4953624882474018E-2</v>
      </c>
      <c r="O12" s="2">
        <f>VLOOKUP($A12,'energy consumption data'!$M$3:$AC$31,15,FALSE)</f>
        <v>0.21701013899829746</v>
      </c>
      <c r="P12" s="2">
        <f>VLOOKUP($A12,'energy consumption data'!$M$3:$AC$31,17,FALSE)</f>
        <v>0.28892333494269812</v>
      </c>
    </row>
    <row r="13" spans="1:16" x14ac:dyDescent="0.25">
      <c r="A13" s="1" t="s">
        <v>10</v>
      </c>
      <c r="B13" s="2">
        <f>(B33*$R$33+B34*$R$34)/($R$33+$R$34)</f>
        <v>9.2973416902601067E-2</v>
      </c>
      <c r="C13" s="2">
        <f t="shared" ref="C13:P13" si="3">(C33*$R$33+C34*$R$34)/($R$33+$R$34)</f>
        <v>4.0131476985032652E-2</v>
      </c>
      <c r="D13" s="2">
        <f t="shared" si="3"/>
        <v>2.8489506275313384E-2</v>
      </c>
      <c r="E13" s="2">
        <f t="shared" si="3"/>
        <v>4.2164115081777795E-2</v>
      </c>
      <c r="F13" s="2">
        <f t="shared" si="3"/>
        <v>9.3718046009374223E-3</v>
      </c>
      <c r="G13" s="2">
        <f t="shared" si="3"/>
        <v>2.9143861724432438E-2</v>
      </c>
      <c r="H13" s="2">
        <f t="shared" si="3"/>
        <v>7.2740528165187003E-3</v>
      </c>
      <c r="I13" s="2">
        <f t="shared" si="3"/>
        <v>1.7297907558948996E-2</v>
      </c>
      <c r="J13" s="2">
        <f t="shared" si="3"/>
        <v>2.1585829021355911E-2</v>
      </c>
      <c r="K13" s="2">
        <f t="shared" si="3"/>
        <v>1.2548887350019947E-2</v>
      </c>
      <c r="L13" s="2">
        <f t="shared" si="3"/>
        <v>3.2067472796504126E-2</v>
      </c>
      <c r="M13" s="2">
        <f t="shared" si="3"/>
        <v>1.6072475837438826E-2</v>
      </c>
      <c r="N13" s="2">
        <f t="shared" si="3"/>
        <v>2.1421957284135963E-2</v>
      </c>
      <c r="O13" s="2">
        <f t="shared" si="3"/>
        <v>0.31914505771017665</v>
      </c>
      <c r="P13" s="2">
        <f t="shared" si="3"/>
        <v>0.31031217805480621</v>
      </c>
    </row>
    <row r="14" spans="1:16" x14ac:dyDescent="0.25">
      <c r="A14" s="1" t="s">
        <v>11</v>
      </c>
      <c r="B14" s="2">
        <f>VLOOKUP($A14,'energy consumption data'!$M$3:$AQ$31,19,FALSE)+VLOOKUP($A14,'energy consumption data'!$M$3:$AQ$31,21,FALSE)</f>
        <v>7.3142401245591224E-2</v>
      </c>
      <c r="C14" s="2">
        <f>VLOOKUP($A14,'energy consumption data'!$M$3:$AQ$31,20,FALSE)</f>
        <v>4.9350168361438379E-2</v>
      </c>
      <c r="D14" s="2">
        <f>VLOOKUP($A14,'energy consumption data'!$M$3:$AQ$31,22,FALSE)</f>
        <v>3.0455829478742823E-2</v>
      </c>
      <c r="E14" s="2">
        <f>VLOOKUP($A14,'energy consumption data'!$M$3:$AQ$31,26,FALSE)</f>
        <v>4.2762052589360881E-2</v>
      </c>
      <c r="F14" s="2">
        <f>VLOOKUP($A14,'energy consumption data'!$M$3:$AQ$31,30,FALSE)</f>
        <v>1.7468764026302663E-2</v>
      </c>
      <c r="G14" s="2">
        <f>VLOOKUP($A14,'energy consumption data'!$M$3:$AQ$31,27,FALSE)</f>
        <v>2.8936041781231815E-2</v>
      </c>
      <c r="H14" s="2">
        <f>VLOOKUP($A14,'energy consumption data'!$M$3:$AQ$31,28,FALSE)</f>
        <v>1.019747549915942E-2</v>
      </c>
      <c r="I14" s="2">
        <f>VLOOKUP($A14,'energy consumption data'!$M$3:$AQ$31,23,FALSE)</f>
        <v>1.2167851838754224E-2</v>
      </c>
      <c r="J14" s="2">
        <f>VLOOKUP($A14,'energy consumption data'!$M$3:$AQ$31,24,FALSE)</f>
        <v>7.212361486318733E-2</v>
      </c>
      <c r="K14" s="2">
        <f>VLOOKUP($A14,'energy consumption data'!$M$3:$AQ$31,29,FALSE)</f>
        <v>4.8433323057336898E-3</v>
      </c>
      <c r="L14" s="2">
        <f>VLOOKUP($A14,'energy consumption data'!$M$3:$AQ$31,25,FALSE)+VLOOKUP($A14,'energy consumption data'!$M$3:$AQ$31,31,FALSE)</f>
        <v>5.4586719516754048E-2</v>
      </c>
      <c r="M14" s="2">
        <f>VLOOKUP($A14,'energy consumption data'!$M$3:$AC$31,14,FALSE)</f>
        <v>3.9374757701424637E-2</v>
      </c>
      <c r="N14" s="2">
        <f>VLOOKUP($A14,'energy consumption data'!$M$3:$AC$31,16,FALSE)</f>
        <v>1.9937613370296623E-2</v>
      </c>
      <c r="O14" s="2">
        <f>VLOOKUP($A14,'energy consumption data'!$M$3:$AC$31,15,FALSE)</f>
        <v>0.32240157635293448</v>
      </c>
      <c r="P14" s="2">
        <f>VLOOKUP($A14,'energy consumption data'!$M$3:$AC$31,17,FALSE)</f>
        <v>0.22225180106908785</v>
      </c>
    </row>
    <row r="15" spans="1:16" x14ac:dyDescent="0.25">
      <c r="A15" s="1" t="s">
        <v>12</v>
      </c>
      <c r="B15" s="2">
        <f>VLOOKUP($A15,'energy consumption data'!$M$3:$AQ$31,19,FALSE)+VLOOKUP($A15,'energy consumption data'!$M$3:$AQ$31,21,FALSE)</f>
        <v>4.3865276209433882E-2</v>
      </c>
      <c r="C15" s="2">
        <f>VLOOKUP($A15,'energy consumption data'!$M$3:$AQ$31,20,FALSE)</f>
        <v>0.11971260379928648</v>
      </c>
      <c r="D15" s="2">
        <f>VLOOKUP($A15,'energy consumption data'!$M$3:$AQ$31,22,FALSE)</f>
        <v>1.2356245725459526E-2</v>
      </c>
      <c r="E15" s="2">
        <f>VLOOKUP($A15,'energy consumption data'!$M$3:$AQ$31,26,FALSE)</f>
        <v>6.3523045113862045E-2</v>
      </c>
      <c r="F15" s="2">
        <f>VLOOKUP($A15,'energy consumption data'!$M$3:$AQ$31,30,FALSE)</f>
        <v>3.728650591631319E-3</v>
      </c>
      <c r="G15" s="2">
        <f>VLOOKUP($A15,'energy consumption data'!$M$3:$AQ$31,27,FALSE)</f>
        <v>2.0813623357479369E-2</v>
      </c>
      <c r="H15" s="2">
        <f>VLOOKUP($A15,'energy consumption data'!$M$3:$AQ$31,28,FALSE)</f>
        <v>1.344123642258865E-3</v>
      </c>
      <c r="I15" s="2">
        <f>VLOOKUP($A15,'energy consumption data'!$M$3:$AQ$31,23,FALSE)</f>
        <v>6.6436878287706395E-3</v>
      </c>
      <c r="J15" s="2">
        <f>VLOOKUP($A15,'energy consumption data'!$M$3:$AQ$31,24,FALSE)</f>
        <v>2.9134284233367249E-2</v>
      </c>
      <c r="K15" s="2">
        <f>VLOOKUP($A15,'energy consumption data'!$M$3:$AQ$31,29,FALSE)</f>
        <v>9.6091197458174193E-3</v>
      </c>
      <c r="L15" s="2">
        <f>VLOOKUP($A15,'energy consumption data'!$M$3:$AQ$31,25,FALSE)+VLOOKUP($A15,'energy consumption data'!$M$3:$AQ$31,31,FALSE)</f>
        <v>2.3243562017123149E-2</v>
      </c>
      <c r="M15" s="2">
        <f>VLOOKUP($A15,'energy consumption data'!$M$3:$AC$31,14,FALSE)</f>
        <v>1.964807156389094E-2</v>
      </c>
      <c r="N15" s="2">
        <f>VLOOKUP($A15,'energy consumption data'!$M$3:$AC$31,16,FALSE)</f>
        <v>9.1787921552053134E-2</v>
      </c>
      <c r="O15" s="2">
        <f>VLOOKUP($A15,'energy consumption data'!$M$3:$AC$31,15,FALSE)</f>
        <v>0.3418347642452404</v>
      </c>
      <c r="P15" s="2">
        <f>VLOOKUP($A15,'energy consumption data'!$M$3:$AC$31,17,FALSE)</f>
        <v>0.21275502037432548</v>
      </c>
    </row>
    <row r="16" spans="1:16" x14ac:dyDescent="0.25">
      <c r="A16" s="1" t="s">
        <v>13</v>
      </c>
      <c r="B16" s="2">
        <f>VLOOKUP($A16,'energy consumption data'!$M$3:$AQ$31,19,FALSE)+VLOOKUP($A16,'energy consumption data'!$M$3:$AQ$31,21,FALSE)</f>
        <v>6.5612621090276352E-2</v>
      </c>
      <c r="C16" s="2">
        <f>VLOOKUP($A16,'energy consumption data'!$M$3:$AQ$31,20,FALSE)</f>
        <v>6.3126011114557345E-2</v>
      </c>
      <c r="D16" s="2">
        <f>VLOOKUP($A16,'energy consumption data'!$M$3:$AQ$31,22,FALSE)</f>
        <v>4.0574696641428119E-2</v>
      </c>
      <c r="E16" s="2">
        <f>VLOOKUP($A16,'energy consumption data'!$M$3:$AQ$31,26,FALSE)</f>
        <v>5.2384981679056988E-2</v>
      </c>
      <c r="F16" s="2">
        <f>VLOOKUP($A16,'energy consumption data'!$M$3:$AQ$31,30,FALSE)</f>
        <v>5.8718753335261359E-3</v>
      </c>
      <c r="G16" s="2">
        <f>VLOOKUP($A16,'energy consumption data'!$M$3:$AQ$31,27,FALSE)</f>
        <v>3.3093616436486881E-2</v>
      </c>
      <c r="H16" s="2">
        <f>VLOOKUP($A16,'energy consumption data'!$M$3:$AQ$31,28,FALSE)</f>
        <v>1.7930222659058009E-2</v>
      </c>
      <c r="I16" s="2">
        <f>VLOOKUP($A16,'energy consumption data'!$M$3:$AQ$31,23,FALSE)</f>
        <v>2.1791928499514255E-2</v>
      </c>
      <c r="J16" s="2">
        <f>VLOOKUP($A16,'energy consumption data'!$M$3:$AQ$31,24,FALSE)</f>
        <v>3.6491774341385189E-2</v>
      </c>
      <c r="K16" s="2">
        <f>VLOOKUP($A16,'energy consumption data'!$M$3:$AQ$31,29,FALSE)</f>
        <v>7.0108475086330937E-3</v>
      </c>
      <c r="L16" s="2">
        <f>VLOOKUP($A16,'energy consumption data'!$M$3:$AQ$31,25,FALSE)+VLOOKUP($A16,'energy consumption data'!$M$3:$AQ$31,31,FALSE)</f>
        <v>5.779574378221855E-2</v>
      </c>
      <c r="M16" s="2">
        <f>VLOOKUP($A16,'energy consumption data'!$M$3:$AC$31,14,FALSE)</f>
        <v>2.4698518002067817E-2</v>
      </c>
      <c r="N16" s="2">
        <f>VLOOKUP($A16,'energy consumption data'!$M$3:$AC$31,16,FALSE)</f>
        <v>1.3171164217362733E-2</v>
      </c>
      <c r="O16" s="2">
        <f>VLOOKUP($A16,'energy consumption data'!$M$3:$AC$31,15,FALSE)</f>
        <v>0.35197258675723125</v>
      </c>
      <c r="P16" s="2">
        <f>VLOOKUP($A16,'energy consumption data'!$M$3:$AC$31,17,FALSE)</f>
        <v>0.20847341193719723</v>
      </c>
    </row>
    <row r="17" spans="1:18" x14ac:dyDescent="0.25">
      <c r="A17" s="1" t="s">
        <v>14</v>
      </c>
      <c r="B17" s="2">
        <f>VLOOKUP($A17,'energy consumption data'!$M$3:$AQ$31,19,FALSE)+VLOOKUP($A17,'energy consumption data'!$M$3:$AQ$31,21,FALSE)</f>
        <v>0.12946789366765851</v>
      </c>
      <c r="C17" s="2">
        <f>VLOOKUP($A17,'energy consumption data'!$M$3:$AQ$31,20,FALSE)</f>
        <v>7.1110430396510216E-2</v>
      </c>
      <c r="D17" s="2">
        <f>VLOOKUP($A17,'energy consumption data'!$M$3:$AQ$31,22,FALSE)</f>
        <v>5.5338007791426752E-2</v>
      </c>
      <c r="E17" s="2">
        <f>VLOOKUP($A17,'energy consumption data'!$M$3:$AQ$31,26,FALSE)</f>
        <v>4.1968337524497717E-2</v>
      </c>
      <c r="F17" s="2">
        <f>VLOOKUP($A17,'energy consumption data'!$M$3:$AQ$31,30,FALSE)</f>
        <v>1.4554510162664699E-2</v>
      </c>
      <c r="G17" s="2">
        <f>VLOOKUP($A17,'energy consumption data'!$M$3:$AQ$31,27,FALSE)</f>
        <v>1.667527898898695E-2</v>
      </c>
      <c r="H17" s="2">
        <f>VLOOKUP($A17,'energy consumption data'!$M$3:$AQ$31,28,FALSE)</f>
        <v>2.2732141735548057E-2</v>
      </c>
      <c r="I17" s="2">
        <f>VLOOKUP($A17,'energy consumption data'!$M$3:$AQ$31,23,FALSE)</f>
        <v>3.6378177351103644E-2</v>
      </c>
      <c r="J17" s="2">
        <f>VLOOKUP($A17,'energy consumption data'!$M$3:$AQ$31,24,FALSE)</f>
        <v>6.0541436433533817E-2</v>
      </c>
      <c r="K17" s="2">
        <f>VLOOKUP($A17,'energy consumption data'!$M$3:$AQ$31,29,FALSE)</f>
        <v>8.5128120675687716E-3</v>
      </c>
      <c r="L17" s="2">
        <f>VLOOKUP($A17,'energy consumption data'!$M$3:$AQ$31,25,FALSE)+VLOOKUP($A17,'energy consumption data'!$M$3:$AQ$31,31,FALSE)</f>
        <v>3.046622371253755E-2</v>
      </c>
      <c r="M17" s="2">
        <f>VLOOKUP($A17,'energy consumption data'!$M$3:$AC$31,14,FALSE)</f>
        <v>2.3181133927047359E-2</v>
      </c>
      <c r="N17" s="2">
        <f>VLOOKUP($A17,'energy consumption data'!$M$3:$AC$31,16,FALSE)</f>
        <v>1.6520911176532475E-2</v>
      </c>
      <c r="O17" s="2">
        <f>VLOOKUP($A17,'energy consumption data'!$M$3:$AC$31,15,FALSE)</f>
        <v>0.19208600951392046</v>
      </c>
      <c r="P17" s="2">
        <f>VLOOKUP($A17,'energy consumption data'!$M$3:$AC$31,17,FALSE)</f>
        <v>0.28046669555046305</v>
      </c>
    </row>
    <row r="18" spans="1:18" x14ac:dyDescent="0.25">
      <c r="A18" s="1" t="s">
        <v>15</v>
      </c>
      <c r="B18" s="2">
        <f>VLOOKUP($A18,'energy consumption data'!$M$3:$AQ$31,19,FALSE)+VLOOKUP($A18,'energy consumption data'!$M$3:$AQ$31,21,FALSE)</f>
        <v>5.9610228751509065E-2</v>
      </c>
      <c r="C18" s="2">
        <f>VLOOKUP($A18,'energy consumption data'!$M$3:$AQ$31,20,FALSE)</f>
        <v>3.4406798262805537E-2</v>
      </c>
      <c r="D18" s="2">
        <f>VLOOKUP($A18,'energy consumption data'!$M$3:$AQ$31,22,FALSE)</f>
        <v>7.9961116947053195E-3</v>
      </c>
      <c r="E18" s="2">
        <f>VLOOKUP($A18,'energy consumption data'!$M$3:$AQ$31,26,FALSE)</f>
        <v>1.86027186779762E-2</v>
      </c>
      <c r="F18" s="2">
        <f>VLOOKUP($A18,'energy consumption data'!$M$3:$AQ$31,30,FALSE)</f>
        <v>1.5678650381775138E-3</v>
      </c>
      <c r="G18" s="2">
        <f>VLOOKUP($A18,'energy consumption data'!$M$3:$AQ$31,27,FALSE)</f>
        <v>0.15702168357347798</v>
      </c>
      <c r="H18" s="2">
        <f>VLOOKUP($A18,'energy consumption data'!$M$3:$AQ$31,28,FALSE)</f>
        <v>1.4306768473369813E-2</v>
      </c>
      <c r="I18" s="2">
        <f>VLOOKUP($A18,'energy consumption data'!$M$3:$AQ$31,23,FALSE)</f>
        <v>1.5600257129866261E-2</v>
      </c>
      <c r="J18" s="2">
        <f>VLOOKUP($A18,'energy consumption data'!$M$3:$AQ$31,24,FALSE)</f>
        <v>2.6645866323826845E-2</v>
      </c>
      <c r="K18" s="2">
        <f>VLOOKUP($A18,'energy consumption data'!$M$3:$AQ$31,29,FALSE)</f>
        <v>1.1625719258086264E-2</v>
      </c>
      <c r="L18" s="2">
        <f>VLOOKUP($A18,'energy consumption data'!$M$3:$AQ$31,25,FALSE)+VLOOKUP($A18,'energy consumption data'!$M$3:$AQ$31,31,FALSE)</f>
        <v>5.0218717172825764E-2</v>
      </c>
      <c r="M18" s="2">
        <f>VLOOKUP($A18,'energy consumption data'!$M$3:$AC$31,14,FALSE)</f>
        <v>2.0170583716153715E-2</v>
      </c>
      <c r="N18" s="2">
        <f>VLOOKUP($A18,'energy consumption data'!$M$3:$AC$31,16,FALSE)</f>
        <v>9.328796977156207E-3</v>
      </c>
      <c r="O18" s="2">
        <f>VLOOKUP($A18,'energy consumption data'!$M$3:$AC$31,15,FALSE)</f>
        <v>0.21959517724714256</v>
      </c>
      <c r="P18" s="2">
        <f>VLOOKUP($A18,'energy consumption data'!$M$3:$AC$31,17,FALSE)</f>
        <v>0.35330270770292094</v>
      </c>
    </row>
    <row r="19" spans="1:18" x14ac:dyDescent="0.25">
      <c r="A19" s="1" t="s">
        <v>16</v>
      </c>
      <c r="B19" s="2">
        <f>VLOOKUP($A19,'energy consumption data'!$M$3:$AQ$31,19,FALSE)+VLOOKUP($A19,'energy consumption data'!$M$3:$AQ$31,21,FALSE)</f>
        <v>0.19552727973780604</v>
      </c>
      <c r="C19" s="2">
        <f>VLOOKUP($A19,'energy consumption data'!$M$3:$AQ$31,20,FALSE)</f>
        <v>3.7054173896279158E-2</v>
      </c>
      <c r="D19" s="2">
        <f>VLOOKUP($A19,'energy consumption data'!$M$3:$AQ$31,22,FALSE)</f>
        <v>2.9805282436861383E-2</v>
      </c>
      <c r="E19" s="2">
        <f>VLOOKUP($A19,'energy consumption data'!$M$3:$AQ$31,26,FALSE)</f>
        <v>1.8893387314439947E-2</v>
      </c>
      <c r="F19" s="2">
        <f>VLOOKUP($A19,'energy consumption data'!$M$3:$AQ$31,30,FALSE)</f>
        <v>5.0125313283208017E-3</v>
      </c>
      <c r="G19" s="2">
        <f>VLOOKUP($A19,'energy consumption data'!$M$3:$AQ$31,27,FALSE)</f>
        <v>3.049932523616734E-2</v>
      </c>
      <c r="H19" s="2">
        <f>VLOOKUP($A19,'energy consumption data'!$M$3:$AQ$31,28,FALSE)</f>
        <v>7.480239059186428E-3</v>
      </c>
      <c r="I19" s="2">
        <f>VLOOKUP($A19,'energy consumption data'!$M$3:$AQ$31,23,FALSE)</f>
        <v>5.2323115481010221E-2</v>
      </c>
      <c r="J19" s="2">
        <f>VLOOKUP($A19,'energy consumption data'!$M$3:$AQ$31,24,FALSE)</f>
        <v>7.0098322729901671E-2</v>
      </c>
      <c r="K19" s="2">
        <f>VLOOKUP($A19,'energy consumption data'!$M$3:$AQ$31,29,FALSE)</f>
        <v>4.0100250626566416E-3</v>
      </c>
      <c r="L19" s="2">
        <f>VLOOKUP($A19,'energy consumption data'!$M$3:$AQ$31,25,FALSE)+VLOOKUP($A19,'energy consumption data'!$M$3:$AQ$31,31,FALSE)</f>
        <v>4.2606516290726815E-2</v>
      </c>
      <c r="M19" s="2">
        <f>VLOOKUP($A19,'energy consumption data'!$M$3:$AC$31,14,FALSE)</f>
        <v>2.2672064777327937E-2</v>
      </c>
      <c r="N19" s="2">
        <f>VLOOKUP($A19,'energy consumption data'!$M$3:$AC$31,16,FALSE)</f>
        <v>9.2539039907460954E-3</v>
      </c>
      <c r="O19" s="2">
        <f>VLOOKUP($A19,'energy consumption data'!$M$3:$AC$31,15,FALSE)</f>
        <v>0.27831116252168886</v>
      </c>
      <c r="P19" s="2">
        <f>VLOOKUP($A19,'energy consumption data'!$M$3:$AC$31,17,FALSE)</f>
        <v>0.19645267013688067</v>
      </c>
    </row>
    <row r="20" spans="1:18" x14ac:dyDescent="0.25">
      <c r="A20" s="1" t="s">
        <v>17</v>
      </c>
      <c r="B20" s="2">
        <f>VLOOKUP($A20,'energy consumption data'!$M$3:$AQ$31,19,FALSE)+VLOOKUP($A20,'energy consumption data'!$M$3:$AQ$31,21,FALSE)</f>
        <v>2.2178247207655558E-2</v>
      </c>
      <c r="C20" s="2">
        <f>VLOOKUP($A20,'energy consumption data'!$M$3:$AQ$31,20,FALSE)</f>
        <v>5.093416396373316E-2</v>
      </c>
      <c r="D20" s="2">
        <f>VLOOKUP($A20,'energy consumption data'!$M$3:$AQ$31,22,FALSE)</f>
        <v>2.1049851601673039E-2</v>
      </c>
      <c r="E20" s="2">
        <f>VLOOKUP($A20,'energy consumption data'!$M$3:$AQ$31,26,FALSE)</f>
        <v>3.9426318880752508E-2</v>
      </c>
      <c r="F20" s="2">
        <f>VLOOKUP($A20,'energy consumption data'!$M$3:$AQ$31,30,FALSE)</f>
        <v>9.0786493485434227E-3</v>
      </c>
      <c r="G20" s="2">
        <f>VLOOKUP($A20,'energy consumption data'!$M$3:$AQ$31,27,FALSE)</f>
        <v>3.4634727492334386E-2</v>
      </c>
      <c r="H20" s="2">
        <f>VLOOKUP($A20,'energy consumption data'!$M$3:$AQ$31,28,FALSE)</f>
        <v>0</v>
      </c>
      <c r="I20" s="2">
        <f>VLOOKUP($A20,'energy consumption data'!$M$3:$AQ$31,23,FALSE)</f>
        <v>1.5904867638195954E-2</v>
      </c>
      <c r="J20" s="2">
        <f>VLOOKUP($A20,'energy consumption data'!$M$3:$AQ$31,24,FALSE)</f>
        <v>4.2038003868146323E-2</v>
      </c>
      <c r="K20" s="2">
        <f>VLOOKUP($A20,'energy consumption data'!$M$3:$AQ$31,29,FALSE)</f>
        <v>4.6558628589811269E-3</v>
      </c>
      <c r="L20" s="2">
        <f>VLOOKUP($A20,'energy consumption data'!$M$3:$AQ$31,25,FALSE)+VLOOKUP($A20,'energy consumption data'!$M$3:$AQ$31,31,FALSE)</f>
        <v>7.0799491745596396E-2</v>
      </c>
      <c r="M20" s="2">
        <f>VLOOKUP($A20,'energy consumption data'!$M$3:$AC$31,14,FALSE)</f>
        <v>1.6625126895633259E-2</v>
      </c>
      <c r="N20" s="2">
        <f>VLOOKUP($A20,'energy consumption data'!$M$3:$AC$31,16,FALSE)</f>
        <v>1.441057612607425E-2</v>
      </c>
      <c r="O20" s="2">
        <f>VLOOKUP($A20,'energy consumption data'!$M$3:$AC$31,15,FALSE)</f>
        <v>0.3077686972354341</v>
      </c>
      <c r="P20" s="2">
        <f>VLOOKUP($A20,'energy consumption data'!$M$3:$AC$31,17,FALSE)</f>
        <v>0.35049541513724652</v>
      </c>
    </row>
    <row r="21" spans="1:18" x14ac:dyDescent="0.25">
      <c r="A21" s="1" t="s">
        <v>18</v>
      </c>
      <c r="B21" s="2">
        <f>VLOOKUP($A21,'energy consumption data'!$M$3:$AQ$31,19,FALSE)+VLOOKUP($A21,'energy consumption data'!$M$3:$AQ$31,21,FALSE)</f>
        <v>0.2337920439668135</v>
      </c>
      <c r="C21" s="2">
        <f>VLOOKUP($A21,'energy consumption data'!$M$3:$AQ$31,20,FALSE)</f>
        <v>6.5905494728371081E-2</v>
      </c>
      <c r="D21" s="2">
        <f>VLOOKUP($A21,'energy consumption data'!$M$3:$AQ$31,22,FALSE)</f>
        <v>8.466533591077777E-3</v>
      </c>
      <c r="E21" s="2">
        <f>VLOOKUP($A21,'energy consumption data'!$M$3:$AQ$31,26,FALSE)</f>
        <v>2.5753953654832653E-2</v>
      </c>
      <c r="F21" s="2">
        <f>VLOOKUP($A21,'energy consumption data'!$M$3:$AQ$31,30,FALSE)</f>
        <v>6.3089341806950186E-4</v>
      </c>
      <c r="G21" s="2">
        <f>VLOOKUP($A21,'energy consumption data'!$M$3:$AQ$31,27,FALSE)</f>
        <v>3.3359642343782032E-2</v>
      </c>
      <c r="H21" s="2">
        <f>VLOOKUP($A21,'energy consumption data'!$M$3:$AQ$31,28,FALSE)</f>
        <v>5.2877711726580104E-3</v>
      </c>
      <c r="I21" s="2">
        <f>VLOOKUP($A21,'energy consumption data'!$M$3:$AQ$31,23,FALSE)</f>
        <v>3.7271155653006054E-3</v>
      </c>
      <c r="J21" s="2">
        <f>VLOOKUP($A21,'energy consumption data'!$M$3:$AQ$31,24,FALSE)</f>
        <v>8.7193568488296899E-3</v>
      </c>
      <c r="K21" s="2">
        <f>VLOOKUP($A21,'energy consumption data'!$M$3:$AQ$31,29,FALSE)</f>
        <v>1.2201198308389468E-2</v>
      </c>
      <c r="L21" s="2">
        <f>VLOOKUP($A21,'energy consumption data'!$M$3:$AQ$31,25,FALSE)+VLOOKUP($A21,'energy consumption data'!$M$3:$AQ$31,31,FALSE)</f>
        <v>7.6905584127586104E-3</v>
      </c>
      <c r="M21" s="2">
        <f>VLOOKUP($A21,'energy consumption data'!$M$3:$AC$31,14,FALSE)</f>
        <v>9.1588469099094915E-3</v>
      </c>
      <c r="N21" s="2">
        <f>VLOOKUP($A21,'energy consumption data'!$M$3:$AC$31,16,FALSE)</f>
        <v>1.8078968064222632E-2</v>
      </c>
      <c r="O21" s="2">
        <f>VLOOKUP($A21,'energy consumption data'!$M$3:$AC$31,15,FALSE)</f>
        <v>0.21954103088355501</v>
      </c>
      <c r="P21" s="2">
        <f>VLOOKUP($A21,'energy consumption data'!$M$3:$AC$31,17,FALSE)</f>
        <v>0.34768659213143005</v>
      </c>
    </row>
    <row r="22" spans="1:18" x14ac:dyDescent="0.25">
      <c r="A22" s="1" t="s">
        <v>27</v>
      </c>
      <c r="B22" s="2">
        <f>VLOOKUP($A22,'energy consumption data'!$M$3:$AQ$31,19,FALSE)+VLOOKUP($A22,'energy consumption data'!$M$3:$AQ$31,21,FALSE)</f>
        <v>0.15333666101417767</v>
      </c>
      <c r="C22" s="2">
        <f>VLOOKUP($A22,'energy consumption data'!$M$3:$AQ$31,20,FALSE)</f>
        <v>4.6755398180438501E-2</v>
      </c>
      <c r="D22" s="2">
        <f>VLOOKUP($A22,'energy consumption data'!$M$3:$AQ$31,22,FALSE)</f>
        <v>2.9121046832891784E-2</v>
      </c>
      <c r="E22" s="2">
        <f>VLOOKUP($A22,'energy consumption data'!$M$3:$AQ$31,26,FALSE)</f>
        <v>2.3808616020355666E-2</v>
      </c>
      <c r="F22" s="2">
        <f>VLOOKUP($A22,'energy consumption data'!$M$3:$AQ$31,30,FALSE)</f>
        <v>7.0651130717713983E-3</v>
      </c>
      <c r="G22" s="2">
        <f>VLOOKUP($A22,'energy consumption data'!$M$3:$AQ$31,27,FALSE)</f>
        <v>5.411233335867853E-2</v>
      </c>
      <c r="H22" s="2">
        <f>VLOOKUP($A22,'energy consumption data'!$M$3:$AQ$31,28,FALSE)</f>
        <v>1.2609076987016576E-2</v>
      </c>
      <c r="I22" s="2">
        <f>VLOOKUP($A22,'energy consumption data'!$M$3:$AQ$31,23,FALSE)</f>
        <v>1.7480749254534123E-2</v>
      </c>
      <c r="J22" s="2">
        <f>VLOOKUP($A22,'energy consumption data'!$M$3:$AQ$31,24,FALSE)</f>
        <v>9.8079638493428101E-2</v>
      </c>
      <c r="K22" s="2">
        <f>VLOOKUP($A22,'energy consumption data'!$M$3:$AQ$31,29,FALSE)</f>
        <v>5.8417638914940815E-3</v>
      </c>
      <c r="L22" s="2">
        <f>VLOOKUP($A22,'energy consumption data'!$M$3:$AQ$31,25,FALSE)+VLOOKUP($A22,'energy consumption data'!$M$3:$AQ$31,31,FALSE)</f>
        <v>5.0956018114695051E-2</v>
      </c>
      <c r="M22" s="2">
        <f>VLOOKUP($A22,'energy consumption data'!$M$3:$AC$31,14,FALSE)</f>
        <v>1.6996979207437986E-2</v>
      </c>
      <c r="N22" s="2">
        <f>VLOOKUP($A22,'energy consumption data'!$M$3:$AC$31,16,FALSE)</f>
        <v>0</v>
      </c>
      <c r="O22" s="2">
        <f>VLOOKUP($A22,'energy consumption data'!$M$3:$AC$31,15,FALSE)</f>
        <v>0.23832009903434803</v>
      </c>
      <c r="P22" s="2">
        <f>VLOOKUP($A22,'energy consumption data'!$M$3:$AC$31,17,FALSE)</f>
        <v>0.24551650653873247</v>
      </c>
    </row>
    <row r="23" spans="1:18" x14ac:dyDescent="0.25">
      <c r="A23" s="1" t="s">
        <v>143</v>
      </c>
      <c r="B23" s="2">
        <f>VLOOKUP($A23,'energy consumption data'!$M$3:$AQ$31,19,FALSE)+VLOOKUP($A23,'energy consumption data'!$M$3:$AQ$31,21,FALSE)</f>
        <v>7.5402626587248847E-2</v>
      </c>
      <c r="C23" s="2">
        <f>VLOOKUP($A23,'energy consumption data'!$M$3:$AQ$31,20,FALSE)</f>
        <v>5.9043844917783229E-2</v>
      </c>
      <c r="D23" s="2">
        <f>VLOOKUP($A23,'energy consumption data'!$M$3:$AQ$31,22,FALSE)</f>
        <v>9.7379453660186785E-3</v>
      </c>
      <c r="E23" s="2">
        <f>VLOOKUP($A23,'energy consumption data'!$M$3:$AQ$31,26,FALSE)</f>
        <v>2.4743563411422149E-2</v>
      </c>
      <c r="F23" s="2">
        <f>VLOOKUP($A23,'energy consumption data'!$M$3:$AQ$31,30,FALSE)</f>
        <v>1.3773272602061158E-3</v>
      </c>
      <c r="G23" s="2">
        <f>VLOOKUP($A23,'energy consumption data'!$M$3:$AQ$31,27,FALSE)</f>
        <v>0.22091604344621779</v>
      </c>
      <c r="H23" s="2">
        <f>VLOOKUP($A23,'energy consumption data'!$M$3:$AQ$31,28,FALSE)</f>
        <v>2.0067899817564547E-2</v>
      </c>
      <c r="I23" s="2">
        <f>VLOOKUP($A23,'energy consumption data'!$M$3:$AQ$31,23,FALSE)</f>
        <v>3.5641363312351243E-3</v>
      </c>
      <c r="J23" s="2">
        <f>VLOOKUP($A23,'energy consumption data'!$M$3:$AQ$31,24,FALSE)</f>
        <v>2.8247290652297356E-2</v>
      </c>
      <c r="K23" s="2">
        <f>VLOOKUP($A23,'energy consumption data'!$M$3:$AQ$31,29,FALSE)</f>
        <v>5.0139544998731413E-3</v>
      </c>
      <c r="L23" s="2">
        <f>VLOOKUP($A23,'energy consumption data'!$M$3:$AQ$31,25,FALSE)+VLOOKUP($A23,'energy consumption data'!$M$3:$AQ$31,31,FALSE)</f>
        <v>2.8960117918544383E-2</v>
      </c>
      <c r="M23" s="2">
        <f>VLOOKUP($A23,'energy consumption data'!$M$3:$AC$31,14,FALSE)</f>
        <v>1.0184972634682068E-2</v>
      </c>
      <c r="N23" s="2">
        <f>VLOOKUP($A23,'energy consumption data'!$M$3:$AC$31,16,FALSE)</f>
        <v>1.8219381652551075E-2</v>
      </c>
      <c r="O23" s="2">
        <f>VLOOKUP($A23,'energy consumption data'!$M$3:$AC$31,15,FALSE)</f>
        <v>0.2198890889100992</v>
      </c>
      <c r="P23" s="2">
        <f>VLOOKUP($A23,'energy consumption data'!$M$3:$AC$31,17,FALSE)</f>
        <v>0.27463180659425629</v>
      </c>
    </row>
    <row r="24" spans="1:18" x14ac:dyDescent="0.25">
      <c r="B24" s="2"/>
      <c r="C24" s="2"/>
      <c r="D24" s="2"/>
      <c r="E24" s="2"/>
      <c r="F24" s="2"/>
      <c r="G24" s="2"/>
      <c r="H24" s="2"/>
      <c r="I24" s="2"/>
      <c r="K24" s="2"/>
      <c r="L24" s="2"/>
      <c r="M24" s="2"/>
      <c r="N24" s="2"/>
      <c r="O24" s="2"/>
      <c r="P24" s="2"/>
    </row>
    <row r="25" spans="1:18" x14ac:dyDescent="0.25">
      <c r="B25" s="2"/>
      <c r="C25" s="2"/>
      <c r="D25" s="2"/>
      <c r="E25" s="2"/>
      <c r="F25" s="2"/>
      <c r="G25" s="2"/>
      <c r="H25" s="2"/>
      <c r="I25" s="2"/>
      <c r="K25" s="2"/>
      <c r="L25" s="2"/>
      <c r="M25" s="2"/>
      <c r="N25" s="2"/>
      <c r="O25" s="2"/>
      <c r="P25" s="2"/>
    </row>
    <row r="26" spans="1:18" x14ac:dyDescent="0.25">
      <c r="B26" s="2"/>
      <c r="C26" s="2"/>
      <c r="D26" s="2"/>
      <c r="E26" s="2"/>
      <c r="F26" s="2"/>
      <c r="G26" s="2"/>
      <c r="H26" s="2"/>
      <c r="I26" s="2"/>
      <c r="K26" s="2"/>
      <c r="L26" s="2"/>
      <c r="M26" s="2"/>
      <c r="N26" s="2"/>
      <c r="O26" s="2"/>
      <c r="P26" s="2"/>
    </row>
    <row r="27" spans="1:18" x14ac:dyDescent="0.25">
      <c r="B27" s="2"/>
      <c r="C27" s="2"/>
      <c r="D27" s="2"/>
      <c r="E27" s="2"/>
      <c r="F27" s="2"/>
      <c r="G27" s="2"/>
      <c r="H27" s="2"/>
      <c r="I27" s="2"/>
      <c r="K27" s="2"/>
      <c r="L27" s="2"/>
      <c r="M27" s="2"/>
      <c r="N27" s="2"/>
      <c r="O27" s="2"/>
      <c r="P27" s="2"/>
    </row>
    <row r="28" spans="1:18" x14ac:dyDescent="0.25">
      <c r="B28" s="2"/>
      <c r="C28" s="2"/>
      <c r="D28" s="2"/>
      <c r="E28" s="2"/>
      <c r="F28" s="2"/>
      <c r="G28" s="2"/>
      <c r="H28" s="2"/>
      <c r="I28" s="2"/>
      <c r="K28" s="2"/>
      <c r="L28" s="2"/>
      <c r="M28" s="2"/>
      <c r="N28" s="2"/>
      <c r="O28" s="2"/>
      <c r="P28" s="2"/>
      <c r="R28" t="s">
        <v>149</v>
      </c>
    </row>
    <row r="29" spans="1:18" x14ac:dyDescent="0.25">
      <c r="A29" s="1" t="s">
        <v>19</v>
      </c>
      <c r="B29" s="2">
        <f>VLOOKUP($A29,'energy consumption data'!$M$3:$AQ$31,19,FALSE)+VLOOKUP($A29,'energy consumption data'!$M$3:$AQ$31,21,FALSE)</f>
        <v>8.151066431191414E-4</v>
      </c>
      <c r="C29" s="2">
        <f>VLOOKUP($A29,'energy consumption data'!$M$3:$AQ$31,20,FALSE)</f>
        <v>1.5758728433636734E-2</v>
      </c>
      <c r="D29" s="2">
        <f>VLOOKUP($A29,'energy consumption data'!$M$3:$AQ$31,22,FALSE)</f>
        <v>2.6355114794185574E-2</v>
      </c>
      <c r="E29" s="2">
        <f>VLOOKUP($A29,'energy consumption data'!$M$3:$AQ$31,26,FALSE)</f>
        <v>3.9396821084091836E-2</v>
      </c>
      <c r="F29" s="2">
        <f>VLOOKUP($A29,'energy consumption data'!$M$3:$AQ$31,30,FALSE)</f>
        <v>8.2869175383779373E-3</v>
      </c>
      <c r="G29" s="2">
        <f>VLOOKUP($A29,'energy consumption data'!$M$3:$AQ$31,27,FALSE)</f>
        <v>6.5480233663904361E-2</v>
      </c>
      <c r="H29" s="2">
        <f>VLOOKUP($A29,'energy consumption data'!$M$3:$AQ$31,28,FALSE)</f>
        <v>7.32237467735362E-2</v>
      </c>
      <c r="I29" s="2">
        <f>VLOOKUP($A29,'energy consumption data'!$M$3:$AQ$31,23,FALSE)</f>
        <v>1.1139790789294933E-2</v>
      </c>
      <c r="J29" s="2">
        <f>VLOOKUP($A29,'energy consumption data'!$M$3:$AQ$31,24,FALSE)</f>
        <v>4.3472354299687543E-2</v>
      </c>
      <c r="K29" s="2">
        <f>VLOOKUP($A29,'energy consumption data'!$M$3:$AQ$31,29,FALSE)</f>
        <v>9.645428610243173E-3</v>
      </c>
      <c r="L29" s="2">
        <f>VLOOKUP($A29,'energy consumption data'!$M$3:$AQ$31,25,FALSE)+VLOOKUP($A29,'energy consumption data'!$M$3:$AQ$31,31,FALSE)</f>
        <v>2.7034370330118192E-2</v>
      </c>
      <c r="M29" s="2">
        <f>VLOOKUP($A29,'energy consumption data'!$M$3:$AC$31,14,FALSE)</f>
        <v>5.8415976090205133E-3</v>
      </c>
      <c r="N29" s="2">
        <f>VLOOKUP($A29,'energy consumption data'!$M$3:$AC$31,16,FALSE)</f>
        <v>2.241543268577639E-2</v>
      </c>
      <c r="O29" s="2">
        <f>VLOOKUP($A29,'energy consumption data'!$M$3:$AC$31,15,FALSE)</f>
        <v>0.39845129737807361</v>
      </c>
      <c r="P29" s="2">
        <f>VLOOKUP($A29,'energy consumption data'!$M$3:$AC$31,17,FALSE)</f>
        <v>0.25268305936693386</v>
      </c>
      <c r="R29">
        <v>31</v>
      </c>
    </row>
    <row r="30" spans="1:18" x14ac:dyDescent="0.25">
      <c r="A30" s="1" t="s">
        <v>20</v>
      </c>
      <c r="B30" s="2">
        <f>VLOOKUP($A30,'energy consumption data'!$M$3:$AQ$31,19,FALSE)+VLOOKUP($A30,'energy consumption data'!$M$3:$AQ$31,21,FALSE)</f>
        <v>1.5964147985728439E-3</v>
      </c>
      <c r="C30" s="2">
        <f>VLOOKUP($A30,'energy consumption data'!$M$3:$AQ$31,20,FALSE)</f>
        <v>7.7387649904311295E-2</v>
      </c>
      <c r="D30" s="2">
        <f>VLOOKUP($A30,'energy consumption data'!$M$3:$AQ$31,22,FALSE)</f>
        <v>2.7292922881624885E-2</v>
      </c>
      <c r="E30" s="2">
        <f>VLOOKUP($A30,'energy consumption data'!$M$3:$AQ$31,26,FALSE)</f>
        <v>7.344469769096873E-2</v>
      </c>
      <c r="F30" s="2">
        <f>VLOOKUP($A30,'energy consumption data'!$M$3:$AQ$31,30,FALSE)</f>
        <v>1.5281344065856921E-2</v>
      </c>
      <c r="G30" s="2">
        <f>VLOOKUP($A30,'energy consumption data'!$M$3:$AQ$31,27,FALSE)</f>
        <v>1.6993162343844667E-2</v>
      </c>
      <c r="H30" s="2">
        <f>VLOOKUP($A30,'energy consumption data'!$M$3:$AQ$31,28,FALSE)</f>
        <v>3.4207514689901235E-2</v>
      </c>
      <c r="I30" s="2">
        <f>VLOOKUP($A30,'energy consumption data'!$M$3:$AQ$31,23,FALSE)</f>
        <v>3.087043074348692E-3</v>
      </c>
      <c r="J30" s="2">
        <f>VLOOKUP($A30,'energy consumption data'!$M$3:$AQ$31,24,FALSE)</f>
        <v>2.1061134993220047E-2</v>
      </c>
      <c r="K30" s="2">
        <f>VLOOKUP($A30,'energy consumption data'!$M$3:$AQ$31,29,FALSE)</f>
        <v>1.5108238846734562E-2</v>
      </c>
      <c r="L30" s="2">
        <f>VLOOKUP($A30,'energy consumption data'!$M$3:$AQ$31,25,FALSE)+VLOOKUP($A30,'energy consumption data'!$M$3:$AQ$31,31,FALSE)</f>
        <v>6.8992046776876995E-2</v>
      </c>
      <c r="M30" s="2">
        <f>VLOOKUP($A30,'energy consumption data'!$M$3:$AC$31,14,FALSE)</f>
        <v>7.6743313810911399E-3</v>
      </c>
      <c r="N30" s="2">
        <f>VLOOKUP($A30,'energy consumption data'!$M$3:$AC$31,16,FALSE)</f>
        <v>2.0368714116730618E-2</v>
      </c>
      <c r="O30" s="2">
        <f>VLOOKUP($A30,'energy consumption data'!$M$3:$AC$31,15,FALSE)</f>
        <v>0.33048671417443237</v>
      </c>
      <c r="P30" s="2">
        <f>VLOOKUP($A30,'energy consumption data'!$M$3:$AC$31,17,FALSE)</f>
        <v>0.28701807026148507</v>
      </c>
      <c r="R30">
        <v>54</v>
      </c>
    </row>
    <row r="31" spans="1:18" x14ac:dyDescent="0.25">
      <c r="A31" s="1" t="s">
        <v>35</v>
      </c>
      <c r="B31" s="2">
        <f>VLOOKUP($A31,'energy consumption data'!$M$3:$AQ$31,19,FALSE)+VLOOKUP($A31,'energy consumption data'!$M$3:$AQ$31,21,FALSE)</f>
        <v>2.8085700565601873E-3</v>
      </c>
      <c r="C31" s="2">
        <f>VLOOKUP($A31,'energy consumption data'!$M$3:$AQ$31,20,FALSE)</f>
        <v>9.797571299926611E-3</v>
      </c>
      <c r="D31" s="2">
        <f>VLOOKUP($A31,'energy consumption data'!$M$3:$AQ$31,22,FALSE)</f>
        <v>4.219399908702709E-2</v>
      </c>
      <c r="E31" s="2">
        <f>VLOOKUP($A31,'energy consumption data'!$M$3:$AQ$31,26,FALSE)</f>
        <v>4.2655439191456063E-2</v>
      </c>
      <c r="F31" s="2">
        <f>VLOOKUP($A31,'energy consumption data'!$M$3:$AQ$31,30,FALSE)</f>
        <v>4.4108510177426272E-3</v>
      </c>
      <c r="G31" s="2">
        <f>VLOOKUP($A31,'energy consumption data'!$M$3:$AQ$31,27,FALSE)</f>
        <v>4.180581297445282E-3</v>
      </c>
      <c r="H31" s="2">
        <f>VLOOKUP($A31,'energy consumption data'!$M$3:$AQ$31,28,FALSE)</f>
        <v>0.12107879112299719</v>
      </c>
      <c r="I31" s="2">
        <f>VLOOKUP($A31,'energy consumption data'!$M$3:$AQ$31,23,FALSE)</f>
        <v>6.9834471497217014E-3</v>
      </c>
      <c r="J31" s="2">
        <f>VLOOKUP($A31,'energy consumption data'!$M$3:$AQ$31,24,FALSE)</f>
        <v>1.3787211864504731E-2</v>
      </c>
      <c r="K31" s="2">
        <f>VLOOKUP($A31,'energy consumption data'!$M$3:$AQ$31,29,FALSE)</f>
        <v>1.0561184120756201E-2</v>
      </c>
      <c r="L31" s="2">
        <f>VLOOKUP($A31,'energy consumption data'!$M$3:$AQ$31,25,FALSE)+VLOOKUP($A31,'energy consumption data'!$M$3:$AQ$31,31,FALSE)</f>
        <v>1.8041197264443757E-2</v>
      </c>
      <c r="M31" s="2">
        <f>VLOOKUP($A31,'energy consumption data'!$M$3:$AC$31,14,FALSE)</f>
        <v>1.5545307669017447E-2</v>
      </c>
      <c r="N31" s="2">
        <f>VLOOKUP($A31,'energy consumption data'!$M$3:$AC$31,16,FALSE)</f>
        <v>2.8541586576386124E-2</v>
      </c>
      <c r="O31" s="2">
        <f>VLOOKUP($A31,'energy consumption data'!$M$3:$AC$31,15,FALSE)</f>
        <v>0.42871703589130367</v>
      </c>
      <c r="P31" s="2">
        <f>VLOOKUP($A31,'energy consumption data'!$M$3:$AC$31,17,FALSE)</f>
        <v>0.25069722639071124</v>
      </c>
      <c r="R31">
        <v>35</v>
      </c>
    </row>
    <row r="32" spans="1:18" x14ac:dyDescent="0.25">
      <c r="B32" s="2"/>
      <c r="C32" s="2"/>
      <c r="D32" s="2"/>
      <c r="E32" s="2"/>
      <c r="F32" s="2"/>
      <c r="G32" s="2"/>
      <c r="H32" s="2"/>
      <c r="I32" s="2"/>
      <c r="K32" s="2"/>
      <c r="L32" s="2"/>
      <c r="M32" s="2"/>
      <c r="N32" s="2"/>
      <c r="O32" s="2"/>
      <c r="P32" s="2"/>
    </row>
    <row r="33" spans="1:18" x14ac:dyDescent="0.25">
      <c r="A33" s="1" t="s">
        <v>21</v>
      </c>
      <c r="B33" s="2">
        <f>VLOOKUP($A33,'energy consumption data'!$M$3:$AQ$31,19,FALSE)+VLOOKUP($A33,'energy consumption data'!$M$3:$AQ$31,21,FALSE)</f>
        <v>0.10231497483539737</v>
      </c>
      <c r="C33" s="2">
        <f>VLOOKUP($A33,'energy consumption data'!$M$3:$AQ$31,20,FALSE)</f>
        <v>3.8526711572345072E-2</v>
      </c>
      <c r="D33" s="2">
        <f>VLOOKUP($A33,'energy consumption data'!$M$3:$AQ$31,22,FALSE)</f>
        <v>2.6513459057992395E-2</v>
      </c>
      <c r="E33" s="2">
        <f>VLOOKUP($A33,'energy consumption data'!$M$3:$AQ$31,26,FALSE)</f>
        <v>4.2126472150330045E-2</v>
      </c>
      <c r="F33" s="2">
        <f>VLOOKUP($A33,'energy consumption data'!$M$3:$AQ$31,30,FALSE)</f>
        <v>6.4618652998254915E-3</v>
      </c>
      <c r="G33" s="2">
        <f>VLOOKUP($A33,'energy consumption data'!$M$3:$AQ$31,27,FALSE)</f>
        <v>2.3347861641052445E-2</v>
      </c>
      <c r="H33" s="2">
        <f>VLOOKUP($A33,'energy consumption data'!$M$3:$AQ$31,28,FALSE)</f>
        <v>5.9602593176472573E-3</v>
      </c>
      <c r="I33" s="2">
        <f>VLOOKUP($A33,'energy consumption data'!$M$3:$AQ$31,23,FALSE)</f>
        <v>1.8272789350778543E-2</v>
      </c>
      <c r="J33" s="2">
        <f>VLOOKUP($A33,'energy consumption data'!$M$3:$AQ$31,24,FALSE)</f>
        <v>2.1139109248939882E-2</v>
      </c>
      <c r="K33" s="2">
        <f>VLOOKUP($A33,'energy consumption data'!$M$3:$AQ$31,29,FALSE)</f>
        <v>1.2864718131159426E-2</v>
      </c>
      <c r="L33" s="2">
        <f>VLOOKUP($A33,'energy consumption data'!$M$3:$AQ$31,25,FALSE)+VLOOKUP($A33,'energy consumption data'!$M$3:$AQ$31,31,FALSE)</f>
        <v>3.4033333614345088E-2</v>
      </c>
      <c r="M33" s="2">
        <f>VLOOKUP($A33,'energy consumption data'!$M$3:$AC$31,14,FALSE)</f>
        <v>1.7054603394059974E-2</v>
      </c>
      <c r="N33" s="2">
        <f>VLOOKUP($A33,'energy consumption data'!$M$3:$AC$31,16,FALSE)</f>
        <v>2.1134894072619058E-2</v>
      </c>
      <c r="O33" s="2">
        <f>VLOOKUP($A33,'energy consumption data'!$M$3:$AC$31,15,FALSE)</f>
        <v>0.31408543319367049</v>
      </c>
      <c r="P33" s="2">
        <f>VLOOKUP($A33,'energy consumption data'!$M$3:$AC$31,17,FALSE)</f>
        <v>0.31616351511983748</v>
      </c>
      <c r="R33" s="21">
        <v>1428</v>
      </c>
    </row>
    <row r="34" spans="1:18" x14ac:dyDescent="0.25">
      <c r="A34" s="1" t="s">
        <v>22</v>
      </c>
      <c r="B34" s="2">
        <f>VLOOKUP($A34,'energy consumption data'!$M$3:$AQ$31,19,FALSE)+VLOOKUP($A34,'energy consumption data'!$M$3:$AQ$31,21,FALSE)</f>
        <v>3.7391147202463011E-2</v>
      </c>
      <c r="C34" s="2">
        <f>VLOOKUP($A34,'energy consumption data'!$M$3:$AQ$31,20,FALSE)</f>
        <v>4.9679831190523709E-2</v>
      </c>
      <c r="D34" s="2">
        <f>VLOOKUP($A34,'energy consumption data'!$M$3:$AQ$31,22,FALSE)</f>
        <v>4.0246987218373297E-2</v>
      </c>
      <c r="E34" s="2">
        <f>VLOOKUP($A34,'energy consumption data'!$M$3:$AQ$31,26,FALSE)</f>
        <v>4.2388090523891919E-2</v>
      </c>
      <c r="F34" s="2">
        <f>VLOOKUP($A34,'energy consumption data'!$M$3:$AQ$31,30,FALSE)</f>
        <v>2.6685943442553411E-2</v>
      </c>
      <c r="G34" s="2">
        <f>VLOOKUP($A34,'energy consumption data'!$M$3:$AQ$31,27,FALSE)</f>
        <v>6.363006222054339E-2</v>
      </c>
      <c r="H34" s="2">
        <f>VLOOKUP($A34,'energy consumption data'!$M$3:$AQ$31,28,FALSE)</f>
        <v>1.5091124134803791E-2</v>
      </c>
      <c r="I34" s="2">
        <f>VLOOKUP($A34,'energy consumption data'!$M$3:$AQ$31,23,FALSE)</f>
        <v>1.1497360897563183E-2</v>
      </c>
      <c r="J34" s="2">
        <f>VLOOKUP($A34,'energy consumption data'!$M$3:$AQ$31,24,FALSE)</f>
        <v>2.4243811667231288E-2</v>
      </c>
      <c r="K34" s="2">
        <f>VLOOKUP($A34,'energy consumption data'!$M$3:$AQ$31,29,FALSE)</f>
        <v>1.0669694202240048E-2</v>
      </c>
      <c r="L34" s="2">
        <f>VLOOKUP($A34,'energy consumption data'!$M$3:$AQ$31,25,FALSE)+VLOOKUP($A34,'energy consumption data'!$M$3:$AQ$31,31,FALSE)</f>
        <v>2.0370600930350414E-2</v>
      </c>
      <c r="M34" s="2">
        <f>VLOOKUP($A34,'energy consumption data'!$M$3:$AC$31,14,FALSE)</f>
        <v>1.0228816875543004E-2</v>
      </c>
      <c r="N34" s="2">
        <f>VLOOKUP($A34,'energy consumption data'!$M$3:$AC$31,16,FALSE)</f>
        <v>2.3129983392661542E-2</v>
      </c>
      <c r="O34" s="2">
        <f>VLOOKUP($A34,'energy consumption data'!$M$3:$AC$31,15,FALSE)</f>
        <v>0.34924982358338813</v>
      </c>
      <c r="P34" s="2">
        <f>VLOOKUP($A34,'energy consumption data'!$M$3:$AC$31,17,FALSE)</f>
        <v>0.27549672251786994</v>
      </c>
      <c r="R34">
        <v>240</v>
      </c>
    </row>
    <row r="35" spans="1:18" x14ac:dyDescent="0.25">
      <c r="B35" s="2"/>
      <c r="C35" s="2"/>
      <c r="D35" s="2"/>
      <c r="E35" s="2"/>
      <c r="F35" s="2"/>
      <c r="G35" s="2"/>
      <c r="H35" s="2"/>
      <c r="I35" s="2"/>
      <c r="K35" s="2"/>
      <c r="L35" s="2"/>
      <c r="M35" s="2"/>
      <c r="N35" s="2"/>
      <c r="O35" s="2"/>
      <c r="P35" s="2"/>
    </row>
    <row r="36" spans="1:18" x14ac:dyDescent="0.25">
      <c r="A36" s="1" t="s">
        <v>23</v>
      </c>
      <c r="B36" s="2">
        <f>VLOOKUP($A36,'energy consumption data'!$M$3:$AQ$31,19,FALSE)+VLOOKUP($A36,'energy consumption data'!$M$3:$AQ$31,21,FALSE)</f>
        <v>0.11987531875282367</v>
      </c>
      <c r="C36" s="2">
        <f>VLOOKUP($A36,'energy consumption data'!$M$3:$AQ$31,20,FALSE)</f>
        <v>1.8928384086161047E-2</v>
      </c>
      <c r="D36" s="2">
        <f>VLOOKUP($A36,'energy consumption data'!$M$3:$AQ$31,22,FALSE)</f>
        <v>2.351013692095132E-2</v>
      </c>
      <c r="E36" s="2">
        <f>VLOOKUP($A36,'energy consumption data'!$M$3:$AQ$31,26,FALSE)</f>
        <v>3.0789880362198215E-2</v>
      </c>
      <c r="F36" s="2">
        <f>VLOOKUP($A36,'energy consumption data'!$M$3:$AQ$31,30,FALSE)</f>
        <v>1.7586160543277107E-2</v>
      </c>
      <c r="G36" s="2">
        <f>VLOOKUP($A36,'energy consumption data'!$M$3:$AQ$31,27,FALSE)</f>
        <v>4.1188474261751777E-3</v>
      </c>
      <c r="H36" s="2">
        <f>VLOOKUP($A36,'energy consumption data'!$M$3:$AQ$31,28,FALSE)</f>
        <v>5.3717241609334112E-3</v>
      </c>
      <c r="I36" s="2">
        <f>VLOOKUP($A36,'energy consumption data'!$M$3:$AQ$31,23,FALSE)</f>
        <v>1.5104057699440974E-3</v>
      </c>
      <c r="J36" s="2">
        <f>VLOOKUP($A36,'energy consumption data'!$M$3:$AQ$31,24,FALSE)</f>
        <v>1.1208173009380405E-2</v>
      </c>
      <c r="K36" s="2">
        <f>VLOOKUP($A36,'energy consumption data'!$M$3:$AQ$31,29,FALSE)</f>
        <v>9.4632824036312794E-3</v>
      </c>
      <c r="L36" s="2">
        <f>VLOOKUP($A36,'energy consumption data'!$M$3:$AQ$31,25,FALSE)+VLOOKUP($A36,'energy consumption data'!$M$3:$AQ$31,31,FALSE)</f>
        <v>8.5667821908767192E-3</v>
      </c>
      <c r="M36" s="2">
        <f>VLOOKUP($A36,'energy consumption data'!$M$3:$AC$31,14,FALSE)</f>
        <v>4.0873132586013985E-3</v>
      </c>
      <c r="N36" s="2">
        <f>VLOOKUP($A36,'energy consumption data'!$M$3:$AC$31,16,FALSE)</f>
        <v>4.6171074880508756E-2</v>
      </c>
      <c r="O36" s="2">
        <f>VLOOKUP($A36,'energy consumption data'!$M$3:$AC$31,15,FALSE)</f>
        <v>0.35996959782818527</v>
      </c>
      <c r="P36" s="2">
        <f>VLOOKUP($A36,'energy consumption data'!$M$3:$AC$31,17,FALSE)</f>
        <v>0.33884291840635211</v>
      </c>
      <c r="R36">
        <v>218</v>
      </c>
    </row>
    <row r="37" spans="1:18" x14ac:dyDescent="0.25">
      <c r="A37" s="1" t="s">
        <v>24</v>
      </c>
      <c r="B37" s="2">
        <f>VLOOKUP($A37,'energy consumption data'!$M$3:$AQ$31,19,FALSE)+VLOOKUP($A37,'energy consumption data'!$M$3:$AQ$31,21,FALSE)</f>
        <v>1.6939512339878331E-2</v>
      </c>
      <c r="C37" s="2">
        <f>VLOOKUP($A37,'energy consumption data'!$M$3:$AQ$31,20,FALSE)</f>
        <v>1.9294970077649735E-2</v>
      </c>
      <c r="D37" s="2">
        <f>VLOOKUP($A37,'energy consumption data'!$M$3:$AQ$31,22,FALSE)</f>
        <v>4.2299322419506409E-2</v>
      </c>
      <c r="E37" s="2">
        <f>VLOOKUP($A37,'energy consumption data'!$M$3:$AQ$31,26,FALSE)</f>
        <v>4.1984024927048814E-2</v>
      </c>
      <c r="F37" s="2">
        <f>VLOOKUP($A37,'energy consumption data'!$M$3:$AQ$31,30,FALSE)</f>
        <v>9.1498095850437704E-3</v>
      </c>
      <c r="G37" s="2">
        <f>VLOOKUP($A37,'energy consumption data'!$M$3:$AQ$31,27,FALSE)</f>
        <v>1.962263217765468E-2</v>
      </c>
      <c r="H37" s="2">
        <f>VLOOKUP($A37,'energy consumption data'!$M$3:$AQ$31,28,FALSE)</f>
        <v>1.9560809139917895E-2</v>
      </c>
      <c r="I37" s="2">
        <f>VLOOKUP($A37,'energy consumption data'!$M$3:$AQ$31,23,FALSE)</f>
        <v>5.7495425095207475E-3</v>
      </c>
      <c r="J37" s="2">
        <f>VLOOKUP($A37,'energy consumption data'!$M$3:$AQ$31,24,FALSE)</f>
        <v>2.557619071170681E-2</v>
      </c>
      <c r="K37" s="2">
        <f>VLOOKUP($A37,'energy consumption data'!$M$3:$AQ$31,29,FALSE)</f>
        <v>4.8160146396953362E-3</v>
      </c>
      <c r="L37" s="2">
        <f>VLOOKUP($A37,'energy consumption data'!$M$3:$AQ$31,25,FALSE)+VLOOKUP($A37,'energy consumption data'!$M$3:$AQ$31,31,FALSE)</f>
        <v>2.2701419456946433E-2</v>
      </c>
      <c r="M37" s="2">
        <f>VLOOKUP($A37,'energy consumption data'!$M$3:$AC$31,14,FALSE)</f>
        <v>1.743409664177259E-2</v>
      </c>
      <c r="N37" s="2">
        <f>VLOOKUP($A37,'energy consumption data'!$M$3:$AC$31,16,FALSE)</f>
        <v>3.9133982887383147E-3</v>
      </c>
      <c r="O37" s="2">
        <f>VLOOKUP($A37,'energy consumption data'!$M$3:$AC$31,15,FALSE)</f>
        <v>0.36755032395271769</v>
      </c>
      <c r="P37" s="2">
        <f>VLOOKUP($A37,'energy consumption data'!$M$3:$AC$31,17,FALSE)</f>
        <v>0.38340793313220234</v>
      </c>
      <c r="R37">
        <v>60</v>
      </c>
    </row>
    <row r="38" spans="1:18" x14ac:dyDescent="0.25">
      <c r="A38" s="1" t="s">
        <v>25</v>
      </c>
      <c r="B38" s="2">
        <f>VLOOKUP($A38,'energy consumption data'!$M$3:$AQ$31,19,FALSE)+VLOOKUP($A38,'energy consumption data'!$M$3:$AQ$31,21,FALSE)</f>
        <v>6.3526999197115436E-2</v>
      </c>
      <c r="C38" s="2">
        <f>VLOOKUP($A38,'energy consumption data'!$M$3:$AQ$31,20,FALSE)</f>
        <v>4.5614253524257117E-2</v>
      </c>
      <c r="D38" s="2">
        <f>VLOOKUP($A38,'energy consumption data'!$M$3:$AQ$31,22,FALSE)</f>
        <v>3.1598446790858589E-2</v>
      </c>
      <c r="E38" s="2">
        <f>VLOOKUP($A38,'energy consumption data'!$M$3:$AQ$31,26,FALSE)</f>
        <v>4.4458047567121947E-2</v>
      </c>
      <c r="F38" s="2">
        <f>VLOOKUP($A38,'energy consumption data'!$M$3:$AQ$31,30,FALSE)</f>
        <v>1.2151452643676645E-2</v>
      </c>
      <c r="G38" s="2">
        <f>VLOOKUP($A38,'energy consumption data'!$M$3:$AQ$31,27,FALSE)</f>
        <v>1.5007562021168305E-2</v>
      </c>
      <c r="H38" s="2">
        <f>VLOOKUP($A38,'energy consumption data'!$M$3:$AQ$31,28,FALSE)</f>
        <v>8.3993948777363117E-3</v>
      </c>
      <c r="I38" s="2">
        <f>VLOOKUP($A38,'energy consumption data'!$M$3:$AQ$31,23,FALSE)</f>
        <v>4.4733860376096266E-3</v>
      </c>
      <c r="J38" s="2">
        <f>VLOOKUP($A38,'energy consumption data'!$M$3:$AQ$31,24,FALSE)</f>
        <v>3.5815054281265434E-2</v>
      </c>
      <c r="K38" s="2">
        <f>VLOOKUP($A38,'energy consumption data'!$M$3:$AQ$31,29,FALSE)</f>
        <v>7.6746544888425935E-3</v>
      </c>
      <c r="L38" s="2">
        <f>VLOOKUP($A38,'energy consumption data'!$M$3:$AQ$31,25,FALSE)+VLOOKUP($A38,'energy consumption data'!$M$3:$AQ$31,31,FALSE)</f>
        <v>6.1508598050349667E-2</v>
      </c>
      <c r="M38" s="2">
        <f>VLOOKUP($A38,'energy consumption data'!$M$3:$AC$31,14,FALSE)</f>
        <v>1.0825945458376635E-2</v>
      </c>
      <c r="N38" s="2">
        <f>VLOOKUP($A38,'energy consumption data'!$M$3:$AC$31,16,FALSE)</f>
        <v>8.8518349312690855E-3</v>
      </c>
      <c r="O38" s="2">
        <f>VLOOKUP($A38,'energy consumption data'!$M$3:$AC$31,15,FALSE)</f>
        <v>0.28335783646076734</v>
      </c>
      <c r="P38" s="2">
        <f>VLOOKUP($A38,'energy consumption data'!$M$3:$AC$31,17,FALSE)</f>
        <v>0.36673653366958514</v>
      </c>
      <c r="R38">
        <v>65</v>
      </c>
    </row>
    <row r="39" spans="1:18" x14ac:dyDescent="0.25">
      <c r="A39" s="1" t="s">
        <v>26</v>
      </c>
      <c r="B39" s="2">
        <f>VLOOKUP($A39,'energy consumption data'!$M$3:$AQ$31,19,FALSE)+VLOOKUP($A39,'energy consumption data'!$M$3:$AQ$31,21,FALSE)</f>
        <v>6.3550614252357446E-2</v>
      </c>
      <c r="C39" s="2">
        <f>VLOOKUP($A39,'energy consumption data'!$M$3:$AQ$31,20,FALSE)</f>
        <v>4.8044627886025607E-2</v>
      </c>
      <c r="D39" s="2">
        <f>VLOOKUP($A39,'energy consumption data'!$M$3:$AQ$31,22,FALSE)</f>
        <v>2.6312281471219421E-2</v>
      </c>
      <c r="E39" s="2">
        <f>VLOOKUP($A39,'energy consumption data'!$M$3:$AQ$31,26,FALSE)</f>
        <v>5.6935108929124616E-2</v>
      </c>
      <c r="F39" s="2">
        <f>VLOOKUP($A39,'energy consumption data'!$M$3:$AQ$31,30,FALSE)</f>
        <v>1.2243155651229003E-2</v>
      </c>
      <c r="G39" s="2">
        <f>VLOOKUP($A39,'energy consumption data'!$M$3:$AQ$31,27,FALSE)</f>
        <v>1.4877364333849783E-2</v>
      </c>
      <c r="H39" s="2">
        <f>VLOOKUP($A39,'energy consumption data'!$M$3:$AQ$31,28,FALSE)</f>
        <v>3.7717321948923677E-3</v>
      </c>
      <c r="I39" s="2">
        <f>VLOOKUP($A39,'energy consumption data'!$M$3:$AQ$31,23,FALSE)</f>
        <v>7.6033246661310026E-3</v>
      </c>
      <c r="J39" s="2">
        <f>VLOOKUP($A39,'energy consumption data'!$M$3:$AQ$31,24,FALSE)</f>
        <v>2.3348787790186419E-2</v>
      </c>
      <c r="K39" s="2">
        <f>VLOOKUP($A39,'energy consumption data'!$M$3:$AQ$31,29,FALSE)</f>
        <v>1.2089707986312783E-2</v>
      </c>
      <c r="L39" s="2">
        <f>VLOOKUP($A39,'energy consumption data'!$M$3:$AQ$31,25,FALSE)+VLOOKUP($A39,'energy consumption data'!$M$3:$AQ$31,31,FALSE)</f>
        <v>4.265645431575301E-2</v>
      </c>
      <c r="M39" s="2">
        <f>VLOOKUP($A39,'energy consumption data'!$M$3:$AC$31,14,FALSE)</f>
        <v>1.3358360799597815E-2</v>
      </c>
      <c r="N39" s="2">
        <f>VLOOKUP($A39,'energy consumption data'!$M$3:$AC$31,16,FALSE)</f>
        <v>1.2155557855527526E-2</v>
      </c>
      <c r="O39" s="2">
        <f>VLOOKUP($A39,'energy consumption data'!$M$3:$AC$31,15,FALSE)</f>
        <v>0.18479209570542271</v>
      </c>
      <c r="P39" s="2">
        <f>VLOOKUP($A39,'energy consumption data'!$M$3:$AC$31,17,FALSE)</f>
        <v>0.47826082616237053</v>
      </c>
      <c r="R39">
        <v>53</v>
      </c>
    </row>
    <row r="40" spans="1:18" x14ac:dyDescent="0.25">
      <c r="M40" s="2"/>
      <c r="N40" s="2"/>
      <c r="O40" s="2"/>
      <c r="P40" s="2"/>
    </row>
    <row r="41" spans="1:18" x14ac:dyDescent="0.25">
      <c r="M41" s="2"/>
      <c r="N41" s="2"/>
      <c r="O41" s="2"/>
      <c r="P41" s="2"/>
    </row>
    <row r="42" spans="1:18" x14ac:dyDescent="0.25">
      <c r="A42" s="4"/>
      <c r="M42" s="2"/>
      <c r="N42" s="2"/>
      <c r="O42" s="2"/>
      <c r="P42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66"/>
  <sheetViews>
    <sheetView zoomScaleNormal="100" workbookViewId="0">
      <selection activeCell="AK2" sqref="AK2"/>
    </sheetView>
  </sheetViews>
  <sheetFormatPr baseColWidth="10" defaultRowHeight="14.25" x14ac:dyDescent="0.2"/>
  <cols>
    <col min="1" max="1" width="10.28515625" style="5" customWidth="1"/>
    <col min="2" max="11" width="13.28515625" style="5" customWidth="1"/>
    <col min="12" max="13" width="10.28515625" style="5" customWidth="1"/>
    <col min="14" max="14" width="14.5703125" style="5" customWidth="1"/>
    <col min="15" max="15" width="12.42578125" style="5" customWidth="1"/>
    <col min="16" max="16" width="14.28515625" style="5" customWidth="1"/>
    <col min="17" max="17" width="13.28515625" style="5" customWidth="1"/>
    <col min="18" max="19" width="11.42578125" style="5"/>
    <col min="20" max="20" width="13.5703125" style="5" customWidth="1"/>
    <col min="21" max="21" width="13.7109375" style="5" customWidth="1"/>
    <col min="22" max="22" width="12.7109375" style="5" customWidth="1"/>
    <col min="23" max="23" width="12.42578125" style="5" bestFit="1" customWidth="1"/>
    <col min="24" max="24" width="13" style="5" customWidth="1"/>
    <col min="25" max="25" width="11.28515625" style="5" bestFit="1" customWidth="1"/>
    <col min="26" max="26" width="12.42578125" style="5" bestFit="1" customWidth="1"/>
    <col min="27" max="27" width="11.28515625" style="5" bestFit="1" customWidth="1"/>
    <col min="28" max="28" width="11.42578125" style="5" customWidth="1"/>
    <col min="29" max="34" width="10.28515625" style="5" customWidth="1"/>
    <col min="35" max="35" width="10.5703125" style="5" customWidth="1"/>
    <col min="36" max="256" width="10.28515625" style="5" customWidth="1"/>
    <col min="257" max="16384" width="11.42578125" style="5"/>
  </cols>
  <sheetData>
    <row r="1" spans="1:43" x14ac:dyDescent="0.2">
      <c r="A1" s="6" t="s">
        <v>139</v>
      </c>
      <c r="M1" s="5">
        <v>1</v>
      </c>
      <c r="N1" s="5">
        <v>2</v>
      </c>
      <c r="O1" s="5">
        <v>3</v>
      </c>
      <c r="P1" s="5">
        <v>4</v>
      </c>
      <c r="Q1" s="5">
        <v>5</v>
      </c>
      <c r="R1" s="5">
        <v>6</v>
      </c>
      <c r="S1" s="5">
        <v>7</v>
      </c>
      <c r="T1" s="5">
        <v>8</v>
      </c>
      <c r="U1" s="5">
        <v>9</v>
      </c>
      <c r="V1" s="5">
        <v>10</v>
      </c>
      <c r="W1" s="5">
        <v>11</v>
      </c>
      <c r="X1" s="5">
        <v>12</v>
      </c>
      <c r="Y1" s="5">
        <v>13</v>
      </c>
      <c r="Z1" s="5">
        <v>14</v>
      </c>
      <c r="AA1" s="5">
        <v>15</v>
      </c>
      <c r="AB1" s="5">
        <v>16</v>
      </c>
      <c r="AC1" s="5">
        <v>17</v>
      </c>
      <c r="AD1" s="5">
        <v>18</v>
      </c>
      <c r="AE1" s="5">
        <v>19</v>
      </c>
      <c r="AF1" s="5">
        <v>20</v>
      </c>
      <c r="AG1" s="5">
        <v>21</v>
      </c>
      <c r="AH1" s="5">
        <v>22</v>
      </c>
      <c r="AI1" s="5">
        <v>23</v>
      </c>
      <c r="AJ1" s="5">
        <v>24</v>
      </c>
      <c r="AK1" s="5">
        <v>25</v>
      </c>
      <c r="AL1" s="5">
        <v>26</v>
      </c>
      <c r="AM1" s="5">
        <v>27</v>
      </c>
      <c r="AN1" s="5">
        <v>28</v>
      </c>
      <c r="AO1" s="5">
        <v>29</v>
      </c>
      <c r="AP1" s="5">
        <v>30</v>
      </c>
      <c r="AQ1" s="5">
        <v>31</v>
      </c>
    </row>
    <row r="2" spans="1:43" ht="57" x14ac:dyDescent="0.2">
      <c r="N2" s="15" t="s">
        <v>138</v>
      </c>
      <c r="O2" s="15" t="s">
        <v>137</v>
      </c>
      <c r="P2" s="15" t="s">
        <v>134</v>
      </c>
      <c r="Q2" s="15" t="s">
        <v>133</v>
      </c>
      <c r="R2" s="15" t="s">
        <v>132</v>
      </c>
      <c r="S2" s="15" t="s">
        <v>131</v>
      </c>
      <c r="T2" s="15" t="s">
        <v>130</v>
      </c>
      <c r="U2" s="15" t="s">
        <v>136</v>
      </c>
      <c r="V2" s="15" t="s">
        <v>135</v>
      </c>
      <c r="X2" s="15" t="s">
        <v>122</v>
      </c>
      <c r="Y2" s="15" t="s">
        <v>134</v>
      </c>
      <c r="Z2" s="15" t="s">
        <v>133</v>
      </c>
      <c r="AA2" s="15" t="s">
        <v>132</v>
      </c>
      <c r="AB2" s="15" t="s">
        <v>145</v>
      </c>
      <c r="AC2" s="15" t="s">
        <v>130</v>
      </c>
      <c r="AE2" s="19" t="s">
        <v>121</v>
      </c>
      <c r="AF2" s="19" t="s">
        <v>120</v>
      </c>
      <c r="AG2" s="19" t="s">
        <v>119</v>
      </c>
      <c r="AH2" s="19" t="s">
        <v>118</v>
      </c>
      <c r="AI2" s="19" t="s">
        <v>117</v>
      </c>
      <c r="AJ2" s="20" t="s">
        <v>116</v>
      </c>
      <c r="AK2" s="15" t="s">
        <v>115</v>
      </c>
      <c r="AL2" s="19" t="s">
        <v>114</v>
      </c>
      <c r="AM2" s="19" t="s">
        <v>113</v>
      </c>
      <c r="AN2" s="19" t="s">
        <v>112</v>
      </c>
      <c r="AO2" s="20" t="s">
        <v>111</v>
      </c>
      <c r="AP2" s="19" t="s">
        <v>147</v>
      </c>
      <c r="AQ2" s="13" t="s">
        <v>148</v>
      </c>
    </row>
    <row r="3" spans="1:43" x14ac:dyDescent="0.2">
      <c r="A3" s="6" t="s">
        <v>129</v>
      </c>
      <c r="B3" s="17">
        <v>44208.418275462958</v>
      </c>
      <c r="N3" s="9" t="s">
        <v>74</v>
      </c>
      <c r="O3" s="12">
        <f>J12</f>
        <v>2587697.1510000001</v>
      </c>
      <c r="P3" s="12">
        <f>J50</f>
        <v>949571.92500000005</v>
      </c>
      <c r="Q3" s="12">
        <f>J582</f>
        <v>58667.248</v>
      </c>
      <c r="R3" s="12">
        <f>J620</f>
        <v>739075.20299999998</v>
      </c>
      <c r="S3" s="12">
        <f>J697+J735</f>
        <v>51609.216</v>
      </c>
      <c r="T3" s="12">
        <f>J658</f>
        <v>707423.01300000004</v>
      </c>
      <c r="U3" s="16">
        <f>SUM(P3:T3)/O3</f>
        <v>0.96856257079057251</v>
      </c>
      <c r="V3" s="12">
        <f>O3*U3</f>
        <v>2506346.6050000004</v>
      </c>
      <c r="X3" s="9" t="s">
        <v>74</v>
      </c>
      <c r="Y3" s="11">
        <f>P3/$V3</f>
        <v>0.37886696241679624</v>
      </c>
      <c r="Z3" s="11">
        <f>Q3/$V3</f>
        <v>2.3407475998316676E-2</v>
      </c>
      <c r="AA3" s="11">
        <f>R3/$V3</f>
        <v>0.29488148268303849</v>
      </c>
      <c r="AB3" s="11">
        <f>S3/$V3</f>
        <v>2.0591412176210157E-2</v>
      </c>
      <c r="AC3" s="11">
        <f>T3/$V3</f>
        <v>0.28225266672563826</v>
      </c>
      <c r="AE3" s="11">
        <f>P44/$V3</f>
        <v>4.5672477929284638E-2</v>
      </c>
      <c r="AF3" s="11">
        <f>Q44/$V3</f>
        <v>6.7043022567104191E-2</v>
      </c>
      <c r="AG3" s="11">
        <f>R44/$V3</f>
        <v>2.5283999377252928E-2</v>
      </c>
      <c r="AH3" s="11">
        <f>S44/$V3</f>
        <v>2.5846645819363832E-2</v>
      </c>
      <c r="AI3" s="11">
        <f>T44/$V3</f>
        <v>1.9878452525523695E-2</v>
      </c>
      <c r="AJ3" s="11">
        <f>U44/$V3</f>
        <v>4.4915369955385712E-2</v>
      </c>
      <c r="AK3" s="11">
        <f>V44/$V3</f>
        <v>8.1359836501943023E-3</v>
      </c>
      <c r="AL3" s="11">
        <f>W44/$V3</f>
        <v>4.4055190044235713E-2</v>
      </c>
      <c r="AM3" s="11">
        <f>X44/$V3</f>
        <v>4.1913913578604974E-2</v>
      </c>
      <c r="AN3" s="11">
        <f>Y44/$V3</f>
        <v>1.0354153710516028E-2</v>
      </c>
      <c r="AO3" s="11">
        <f>Z44/$V3</f>
        <v>8.8481620841104683E-3</v>
      </c>
      <c r="AP3" s="11">
        <f>AA44/$V3</f>
        <v>7.3483068795267429E-3</v>
      </c>
      <c r="AQ3" s="11">
        <f>AB44/$V3</f>
        <v>2.9571284295693012E-2</v>
      </c>
    </row>
    <row r="4" spans="1:43" x14ac:dyDescent="0.2">
      <c r="A4" s="6" t="s">
        <v>128</v>
      </c>
      <c r="B4" s="17">
        <v>44210.669574675921</v>
      </c>
      <c r="N4" s="9" t="s">
        <v>73</v>
      </c>
      <c r="O4" s="12">
        <f>J13</f>
        <v>2894281.548</v>
      </c>
      <c r="P4" s="12">
        <f>J51</f>
        <v>1042707.449</v>
      </c>
      <c r="Q4" s="12">
        <f>J583</f>
        <v>63650.798000000003</v>
      </c>
      <c r="R4" s="12">
        <f>J621</f>
        <v>831331.98400000005</v>
      </c>
      <c r="S4" s="12">
        <f>J698+J736</f>
        <v>55928.932000000001</v>
      </c>
      <c r="T4" s="12">
        <f>J659</f>
        <v>812487.56</v>
      </c>
      <c r="U4" s="16">
        <f>SUM(P4:T4)/O4</f>
        <v>0.96953481424053922</v>
      </c>
      <c r="V4" s="12">
        <f>O4*U4</f>
        <v>2806106.7230000002</v>
      </c>
      <c r="X4" s="9" t="s">
        <v>73</v>
      </c>
      <c r="Y4" s="11">
        <f>P4/$V4</f>
        <v>0.37158510061415079</v>
      </c>
      <c r="Z4" s="11">
        <f>Q4/$V4</f>
        <v>2.2682956951812269E-2</v>
      </c>
      <c r="AA4" s="11">
        <f>R4/$V4</f>
        <v>0.29625814912385995</v>
      </c>
      <c r="AB4" s="11">
        <f>S4/$V4</f>
        <v>1.9931149282949062E-2</v>
      </c>
      <c r="AC4" s="11">
        <f>T4/$V4</f>
        <v>0.2895426440272279</v>
      </c>
      <c r="AE4" s="11">
        <f>P45/$V4</f>
        <v>4.1705922316055827E-2</v>
      </c>
      <c r="AF4" s="11">
        <f>Q45/$V4</f>
        <v>6.5322206563844937E-2</v>
      </c>
      <c r="AG4" s="11">
        <f>R45/$V4</f>
        <v>2.4039859370665849E-2</v>
      </c>
      <c r="AH4" s="11">
        <f>S45/$V4</f>
        <v>2.5334232093638012E-2</v>
      </c>
      <c r="AI4" s="11">
        <f>T45/$V4</f>
        <v>1.9453977481525744E-2</v>
      </c>
      <c r="AJ4" s="11">
        <f>U45/$V4</f>
        <v>4.46079976124985E-2</v>
      </c>
      <c r="AK4" s="11">
        <f>V45/$V4</f>
        <v>7.3078838491489545E-3</v>
      </c>
      <c r="AL4" s="11">
        <f>W45/$V4</f>
        <v>4.3560714565167302E-2</v>
      </c>
      <c r="AM4" s="11">
        <f>X45/$V4</f>
        <v>4.113632031663822E-2</v>
      </c>
      <c r="AN4" s="11">
        <f>Y45/$V4</f>
        <v>9.2480794786934401E-3</v>
      </c>
      <c r="AO4" s="11">
        <f>Z45/$V4</f>
        <v>8.4003230549973638E-3</v>
      </c>
      <c r="AP4" s="11">
        <f>AA45/$V4</f>
        <v>7.5331493370289744E-3</v>
      </c>
      <c r="AQ4" s="11">
        <f>AB45/$V4</f>
        <v>3.3934434574247656E-2</v>
      </c>
    </row>
    <row r="5" spans="1:43" x14ac:dyDescent="0.2">
      <c r="A5" s="6" t="s">
        <v>127</v>
      </c>
      <c r="B5" s="6" t="s">
        <v>126</v>
      </c>
      <c r="M5" s="5" t="s">
        <v>4</v>
      </c>
      <c r="N5" s="9" t="s">
        <v>72</v>
      </c>
      <c r="O5" s="12">
        <f>J14</f>
        <v>84384.1</v>
      </c>
      <c r="P5" s="12">
        <f>J52</f>
        <v>38898.199999999997</v>
      </c>
      <c r="Q5" s="12">
        <f>J584</f>
        <v>1656.8</v>
      </c>
      <c r="R5" s="12">
        <f>J622</f>
        <v>22047.9</v>
      </c>
      <c r="S5" s="12">
        <f>J699+J737</f>
        <v>1711.3</v>
      </c>
      <c r="T5" s="12">
        <f>J660</f>
        <v>18440.8</v>
      </c>
      <c r="U5" s="16">
        <f>SUM(P5:T5)/O5</f>
        <v>0.98069423031116043</v>
      </c>
      <c r="V5" s="12">
        <f>O5*U5</f>
        <v>82755</v>
      </c>
      <c r="X5" s="9" t="s">
        <v>72</v>
      </c>
      <c r="Y5" s="11">
        <f>P5/$V5</f>
        <v>0.47004048093770767</v>
      </c>
      <c r="Z5" s="11">
        <f>Q5/$V5</f>
        <v>2.0020542565403903E-2</v>
      </c>
      <c r="AA5" s="11">
        <f>R5/$V5</f>
        <v>0.26642378104042053</v>
      </c>
      <c r="AB5" s="11">
        <f>S5/$V5</f>
        <v>2.0679113044529032E-2</v>
      </c>
      <c r="AC5" s="11">
        <f>T5/$V5</f>
        <v>0.22283608241193884</v>
      </c>
      <c r="AE5" s="11">
        <f>P46/$V5</f>
        <v>5.2649386744003386E-2</v>
      </c>
      <c r="AF5" s="11">
        <f>Q46/$V5</f>
        <v>0.17736934324210019</v>
      </c>
      <c r="AG5" s="11">
        <f>R46/$V5</f>
        <v>2.5629871306869674E-2</v>
      </c>
      <c r="AH5" s="11">
        <f>S46/$V5</f>
        <v>2.9456830402996795E-2</v>
      </c>
      <c r="AI5" s="11">
        <f>T46/$V5</f>
        <v>9.7045495740438643E-3</v>
      </c>
      <c r="AJ5" s="11">
        <f>U46/$V5</f>
        <v>2.2211346746420155E-2</v>
      </c>
      <c r="AK5" s="11">
        <f>V46/$V5</f>
        <v>5.4921152800435019E-3</v>
      </c>
      <c r="AL5" s="11">
        <f>W46/$V5</f>
        <v>7.298773488006767E-2</v>
      </c>
      <c r="AM5" s="11">
        <f>X46/$V5</f>
        <v>2.2600447102894085E-2</v>
      </c>
      <c r="AN5" s="11">
        <f>Y46/$V5</f>
        <v>4.9241737659355932E-3</v>
      </c>
      <c r="AO5" s="11">
        <f>Z46/$V5</f>
        <v>1.1230741344933841E-2</v>
      </c>
      <c r="AP5" s="11">
        <f>AA46/$V5</f>
        <v>1.3224578575312671E-2</v>
      </c>
      <c r="AQ5" s="11">
        <f>AB46/$V5</f>
        <v>2.255936197208628E-2</v>
      </c>
    </row>
    <row r="6" spans="1:43" x14ac:dyDescent="0.2">
      <c r="M6" s="5" t="s">
        <v>25</v>
      </c>
      <c r="N6" s="9" t="s">
        <v>71</v>
      </c>
      <c r="O6" s="12">
        <f>J15</f>
        <v>31304.225999999999</v>
      </c>
      <c r="P6" s="12">
        <f>J53</f>
        <v>9871.6540000000005</v>
      </c>
      <c r="Q6" s="12">
        <f>J585</f>
        <v>323.625</v>
      </c>
      <c r="R6" s="12">
        <f>J623</f>
        <v>8470.5470000000005</v>
      </c>
      <c r="S6" s="12">
        <f>J700+J738</f>
        <v>264.61199999999997</v>
      </c>
      <c r="T6" s="12">
        <f>J661</f>
        <v>10963.025</v>
      </c>
      <c r="U6" s="16">
        <f>SUM(P6:T6)/O6</f>
        <v>0.95493378433953313</v>
      </c>
      <c r="V6" s="12">
        <f>O6*U6</f>
        <v>29893.463000000003</v>
      </c>
      <c r="X6" s="9" t="s">
        <v>71</v>
      </c>
      <c r="Y6" s="11">
        <f>P6/$V6</f>
        <v>0.33022784948000167</v>
      </c>
      <c r="Z6" s="11">
        <f>Q6/$V6</f>
        <v>1.0825945458376635E-2</v>
      </c>
      <c r="AA6" s="11">
        <f>R6/$V6</f>
        <v>0.28335783646076734</v>
      </c>
      <c r="AB6" s="11">
        <f>S6/$V6</f>
        <v>8.8518349312690855E-3</v>
      </c>
      <c r="AC6" s="11">
        <f>T6/$V6</f>
        <v>0.36673653366958514</v>
      </c>
      <c r="AE6" s="11">
        <f>P47/$V6</f>
        <v>2.7340592824591781E-2</v>
      </c>
      <c r="AF6" s="11">
        <f>Q47/$V6</f>
        <v>4.5614253524257117E-2</v>
      </c>
      <c r="AG6" s="11">
        <f>R47/$V6</f>
        <v>3.6186406372523648E-2</v>
      </c>
      <c r="AH6" s="11">
        <f>S47/$V6</f>
        <v>3.1598446790858589E-2</v>
      </c>
      <c r="AI6" s="11">
        <f>T47/$V6</f>
        <v>4.4733860376096266E-3</v>
      </c>
      <c r="AJ6" s="11">
        <f>U47/$V6</f>
        <v>3.5815054281265434E-2</v>
      </c>
      <c r="AK6" s="11">
        <f>V47/$V6</f>
        <v>3.758089184916448E-2</v>
      </c>
      <c r="AL6" s="11">
        <f>W47/$V6</f>
        <v>4.4458047567121947E-2</v>
      </c>
      <c r="AM6" s="11">
        <f>X47/$V6</f>
        <v>1.5007562021168305E-2</v>
      </c>
      <c r="AN6" s="11">
        <f>Y47/$V6</f>
        <v>8.3993948777363117E-3</v>
      </c>
      <c r="AO6" s="11">
        <f>Z47/$V6</f>
        <v>7.6746544888425935E-3</v>
      </c>
      <c r="AP6" s="11">
        <f>AA47/$V6</f>
        <v>1.2151452643676645E-2</v>
      </c>
      <c r="AQ6" s="11">
        <f>AB47/$V6</f>
        <v>2.3927706201185187E-2</v>
      </c>
    </row>
    <row r="7" spans="1:43" x14ac:dyDescent="0.2">
      <c r="A7" s="6" t="s">
        <v>90</v>
      </c>
      <c r="B7" s="10" t="s">
        <v>125</v>
      </c>
      <c r="M7" s="5" t="s">
        <v>6</v>
      </c>
      <c r="N7" s="9" t="s">
        <v>70</v>
      </c>
      <c r="O7" s="12">
        <f>J16</f>
        <v>59745.235000000001</v>
      </c>
      <c r="P7" s="12">
        <f>J54</f>
        <v>24201.927</v>
      </c>
      <c r="Q7" s="12">
        <f>J586</f>
        <v>1753.3789999999999</v>
      </c>
      <c r="R7" s="12">
        <f>J624</f>
        <v>16027.522999999999</v>
      </c>
      <c r="S7" s="12">
        <f>J701+J739</f>
        <v>970.28200000000004</v>
      </c>
      <c r="T7" s="12">
        <f>J662</f>
        <v>15049.536</v>
      </c>
      <c r="U7" s="16">
        <f>SUM(P7:T7)/O7</f>
        <v>0.97083302124428827</v>
      </c>
      <c r="V7" s="12">
        <f>O7*U7</f>
        <v>58002.646999999997</v>
      </c>
      <c r="X7" s="9" t="s">
        <v>70</v>
      </c>
      <c r="Y7" s="11">
        <f>P7/$V7</f>
        <v>0.41725556076776982</v>
      </c>
      <c r="Z7" s="11">
        <f>Q7/$V7</f>
        <v>3.0229292811412557E-2</v>
      </c>
      <c r="AA7" s="11">
        <f>R7/$V7</f>
        <v>0.27632399259295876</v>
      </c>
      <c r="AB7" s="11">
        <f>S7/$V7</f>
        <v>1.6728236557893645E-2</v>
      </c>
      <c r="AC7" s="11">
        <f>T7/$V7</f>
        <v>0.25946291726996529</v>
      </c>
      <c r="AE7" s="11">
        <f>P48/$V7</f>
        <v>4.0643386499240285E-2</v>
      </c>
      <c r="AF7" s="11">
        <f>Q48/$V7</f>
        <v>5.6819751691677106E-2</v>
      </c>
      <c r="AG7" s="11">
        <f>R48/$V7</f>
        <v>7.1301918341761198E-3</v>
      </c>
      <c r="AH7" s="11">
        <f>S48/$V7</f>
        <v>4.2654294725549338E-2</v>
      </c>
      <c r="AI7" s="11">
        <f>T48/$V7</f>
        <v>5.5877070575761828E-2</v>
      </c>
      <c r="AJ7" s="11">
        <f>U48/$V7</f>
        <v>7.3491301181478841E-2</v>
      </c>
      <c r="AK7" s="11">
        <f>V48/$V7</f>
        <v>6.415172742030204E-3</v>
      </c>
      <c r="AL7" s="11">
        <f>W48/$V7</f>
        <v>2.8748981059433375E-2</v>
      </c>
      <c r="AM7" s="11">
        <f>X48/$V7</f>
        <v>3.1208041246807237E-2</v>
      </c>
      <c r="AN7" s="11">
        <f>Y48/$V7</f>
        <v>9.6435426472864256E-3</v>
      </c>
      <c r="AO7" s="11">
        <f>Z48/$V7</f>
        <v>1.0683753794891466E-2</v>
      </c>
      <c r="AP7" s="11">
        <f>AA48/$V7</f>
        <v>1.3053111179563927E-2</v>
      </c>
      <c r="AQ7" s="11">
        <f>AB48/$V7</f>
        <v>4.0886961589873649E-2</v>
      </c>
    </row>
    <row r="8" spans="1:43" x14ac:dyDescent="0.2">
      <c r="A8" s="6" t="s">
        <v>88</v>
      </c>
      <c r="B8" s="6" t="s">
        <v>87</v>
      </c>
      <c r="M8" s="5" t="s">
        <v>7</v>
      </c>
      <c r="N8" s="9" t="s">
        <v>69</v>
      </c>
      <c r="O8" s="12">
        <f>J17</f>
        <v>32032.918000000001</v>
      </c>
      <c r="P8" s="12">
        <f>J55</f>
        <v>8573.4539999999997</v>
      </c>
      <c r="Q8" s="12">
        <f>J587</f>
        <v>403.07299999999998</v>
      </c>
      <c r="R8" s="12">
        <f>J625</f>
        <v>10594.387000000001</v>
      </c>
      <c r="S8" s="12">
        <f>J702+J740</f>
        <v>1740.4680000000001</v>
      </c>
      <c r="T8" s="12">
        <f>J663</f>
        <v>9772.9310000000005</v>
      </c>
      <c r="U8" s="16">
        <f>SUM(P8:T8)/O8</f>
        <v>0.97038655672892493</v>
      </c>
      <c r="V8" s="12">
        <f>O8*U8</f>
        <v>31084.313000000002</v>
      </c>
      <c r="X8" s="9" t="s">
        <v>69</v>
      </c>
      <c r="Y8" s="11">
        <f>P8/$V8</f>
        <v>0.27581288349528582</v>
      </c>
      <c r="Z8" s="11">
        <f>Q8/$V8</f>
        <v>1.2967087289334654E-2</v>
      </c>
      <c r="AA8" s="11">
        <f>R8/$V8</f>
        <v>0.34082744566366963</v>
      </c>
      <c r="AB8" s="11">
        <f>S8/$V8</f>
        <v>5.5991843860277689E-2</v>
      </c>
      <c r="AC8" s="11">
        <f>T8/$V8</f>
        <v>0.31440073969143212</v>
      </c>
      <c r="AE8" s="11">
        <f>P49/$V8</f>
        <v>1.3567647449695927E-2</v>
      </c>
      <c r="AF8" s="11">
        <f>Q49/$V8</f>
        <v>4.9340450277926357E-2</v>
      </c>
      <c r="AG8" s="11">
        <f>R49/$V8</f>
        <v>0</v>
      </c>
      <c r="AH8" s="11">
        <f>S49/$V8</f>
        <v>2.5754855833551797E-2</v>
      </c>
      <c r="AI8" s="11">
        <f>T49/$V8</f>
        <v>2.8397281934459994E-3</v>
      </c>
      <c r="AJ8" s="11">
        <f>U49/$V8</f>
        <v>4.3069344977963636E-2</v>
      </c>
      <c r="AK8" s="11">
        <f>V49/$V8</f>
        <v>2.9657403076593651E-3</v>
      </c>
      <c r="AL8" s="11">
        <f>W49/$V8</f>
        <v>7.7501214197656543E-2</v>
      </c>
      <c r="AM8" s="11">
        <f>X49/$V8</f>
        <v>1.0254593691679787E-2</v>
      </c>
      <c r="AN8" s="11">
        <f>Y49/$V8</f>
        <v>6.8232487557309046E-3</v>
      </c>
      <c r="AO8" s="11">
        <f>Z49/$V8</f>
        <v>1.3168893261369488E-2</v>
      </c>
      <c r="AP8" s="11">
        <f>AA49/$V8</f>
        <v>3.5891094006163171E-3</v>
      </c>
      <c r="AQ8" s="11">
        <f>AB49/$V8</f>
        <v>2.6938057147989726E-2</v>
      </c>
    </row>
    <row r="9" spans="1:43" x14ac:dyDescent="0.2">
      <c r="A9" s="6" t="s">
        <v>86</v>
      </c>
      <c r="B9" s="6" t="s">
        <v>85</v>
      </c>
      <c r="M9" s="5" t="s">
        <v>141</v>
      </c>
      <c r="N9" s="9" t="s">
        <v>68</v>
      </c>
      <c r="O9" s="12">
        <f>J18</f>
        <v>525349</v>
      </c>
      <c r="P9" s="12">
        <f>J56</f>
        <v>230527</v>
      </c>
      <c r="Q9" s="12">
        <f>J588</f>
        <v>12087</v>
      </c>
      <c r="R9" s="12">
        <f>J626</f>
        <v>137097</v>
      </c>
      <c r="S9" s="12">
        <f>J703+J741</f>
        <v>5023</v>
      </c>
      <c r="T9" s="12">
        <f>J664</f>
        <v>128200</v>
      </c>
      <c r="U9" s="16">
        <f>SUM(P9:T9)/O9</f>
        <v>0.97636809054552309</v>
      </c>
      <c r="V9" s="12">
        <f>O9*U9</f>
        <v>512934</v>
      </c>
      <c r="X9" s="9" t="s">
        <v>68</v>
      </c>
      <c r="Y9" s="11">
        <f>P9/$V9</f>
        <v>0.44942819154121194</v>
      </c>
      <c r="Z9" s="11">
        <f>Q9/$V9</f>
        <v>2.3564435190492346E-2</v>
      </c>
      <c r="AA9" s="11">
        <f>R9/$V9</f>
        <v>0.26728000093579291</v>
      </c>
      <c r="AB9" s="11">
        <f>S9/$V9</f>
        <v>9.7926828792788152E-3</v>
      </c>
      <c r="AC9" s="11">
        <f>T9/$V9</f>
        <v>0.249934689453224</v>
      </c>
      <c r="AE9" s="11">
        <f>P50/$V9</f>
        <v>5.1353585451539577E-2</v>
      </c>
      <c r="AF9" s="11">
        <f>Q50/$V9</f>
        <v>0.10443058951054132</v>
      </c>
      <c r="AG9" s="11">
        <f>R50/$V9</f>
        <v>3.0773939727138384E-2</v>
      </c>
      <c r="AH9" s="11">
        <f>S50/$V9</f>
        <v>2.4761470286625571E-2</v>
      </c>
      <c r="AI9" s="11">
        <f>T50/$V9</f>
        <v>3.4598993242795369E-2</v>
      </c>
      <c r="AJ9" s="11">
        <f>U50/$V9</f>
        <v>6.6324322427446805E-2</v>
      </c>
      <c r="AK9" s="11">
        <f>V50/$V9</f>
        <v>3.4585346262872027E-3</v>
      </c>
      <c r="AL9" s="11">
        <f>W50/$V9</f>
        <v>3.6967719043775611E-2</v>
      </c>
      <c r="AM9" s="11">
        <f>X50/$V9</f>
        <v>4.0660201897320121E-2</v>
      </c>
      <c r="AN9" s="11">
        <f>Y50/$V9</f>
        <v>9.1005860403092793E-3</v>
      </c>
      <c r="AO9" s="11">
        <f>Z50/$V9</f>
        <v>8.6950757797299456E-3</v>
      </c>
      <c r="AP9" s="11">
        <f>AA50/$V9</f>
        <v>4.1564801709381713E-3</v>
      </c>
      <c r="AQ9" s="11">
        <f>AB50/$V9</f>
        <v>3.4146693336764573E-2</v>
      </c>
    </row>
    <row r="10" spans="1:43" x14ac:dyDescent="0.2">
      <c r="M10" s="5" t="s">
        <v>19</v>
      </c>
      <c r="N10" s="9" t="s">
        <v>67</v>
      </c>
      <c r="O10" s="12">
        <f>J19</f>
        <v>7985</v>
      </c>
      <c r="P10" s="12">
        <f>J57</f>
        <v>2360</v>
      </c>
      <c r="Q10" s="12">
        <f>J589</f>
        <v>43</v>
      </c>
      <c r="R10" s="12">
        <f>J627</f>
        <v>2933</v>
      </c>
      <c r="S10" s="12">
        <f>J704+J742</f>
        <v>165</v>
      </c>
      <c r="T10" s="12">
        <f>J665</f>
        <v>1860</v>
      </c>
      <c r="U10" s="16">
        <f>SUM(P10:T10)/O10</f>
        <v>0.92185347526612393</v>
      </c>
      <c r="V10" s="12">
        <f>O10*U10</f>
        <v>7361</v>
      </c>
      <c r="X10" s="9" t="s">
        <v>67</v>
      </c>
      <c r="Y10" s="11">
        <f>P10/$V10</f>
        <v>0.3206086129601956</v>
      </c>
      <c r="Z10" s="11">
        <f>Q10/$V10</f>
        <v>5.8415976090205133E-3</v>
      </c>
      <c r="AA10" s="11">
        <f>R10/$V10</f>
        <v>0.39845129737807361</v>
      </c>
      <c r="AB10" s="11">
        <f>S10/$V10</f>
        <v>2.241543268577639E-2</v>
      </c>
      <c r="AC10" s="11">
        <f>T10/$V10</f>
        <v>0.25268305936693386</v>
      </c>
      <c r="AE10" s="11">
        <f>P51/$V10</f>
        <v>4.075533215595707E-4</v>
      </c>
      <c r="AF10" s="11">
        <f>Q51/$V10</f>
        <v>1.5758728433636734E-2</v>
      </c>
      <c r="AG10" s="11">
        <f>R51/$V10</f>
        <v>4.075533215595707E-4</v>
      </c>
      <c r="AH10" s="11">
        <f>S51/$V10</f>
        <v>2.6355114794185574E-2</v>
      </c>
      <c r="AI10" s="11">
        <f>T51/$V10</f>
        <v>1.1139790789294933E-2</v>
      </c>
      <c r="AJ10" s="11">
        <f>U51/$V10</f>
        <v>4.3472354299687543E-2</v>
      </c>
      <c r="AK10" s="11">
        <f>V51/$V10</f>
        <v>2.7170221437304715E-3</v>
      </c>
      <c r="AL10" s="11">
        <f>W51/$V10</f>
        <v>3.9396821084091836E-2</v>
      </c>
      <c r="AM10" s="11">
        <f>X51/$V10</f>
        <v>6.5480233663904361E-2</v>
      </c>
      <c r="AN10" s="11">
        <f>Y51/$V10</f>
        <v>7.32237467735362E-2</v>
      </c>
      <c r="AO10" s="11">
        <f>Z51/$V10</f>
        <v>9.645428610243173E-3</v>
      </c>
      <c r="AP10" s="11">
        <f>AA51/$V10</f>
        <v>8.2869175383779373E-3</v>
      </c>
      <c r="AQ10" s="11">
        <f>AB51/$V10</f>
        <v>2.431734818638772E-2</v>
      </c>
    </row>
    <row r="11" spans="1:43" x14ac:dyDescent="0.2">
      <c r="A11" s="9" t="s">
        <v>84</v>
      </c>
      <c r="B11" s="9" t="s">
        <v>83</v>
      </c>
      <c r="C11" s="9" t="s">
        <v>82</v>
      </c>
      <c r="D11" s="9" t="s">
        <v>81</v>
      </c>
      <c r="E11" s="9" t="s">
        <v>80</v>
      </c>
      <c r="F11" s="9" t="s">
        <v>79</v>
      </c>
      <c r="G11" s="9" t="s">
        <v>78</v>
      </c>
      <c r="H11" s="9" t="s">
        <v>77</v>
      </c>
      <c r="I11" s="9" t="s">
        <v>76</v>
      </c>
      <c r="J11" s="9" t="s">
        <v>75</v>
      </c>
      <c r="K11" s="9"/>
      <c r="M11" s="5" t="s">
        <v>23</v>
      </c>
      <c r="N11" s="9" t="s">
        <v>66</v>
      </c>
      <c r="O11" s="12">
        <f>J20</f>
        <v>51096.15</v>
      </c>
      <c r="P11" s="12">
        <f>J58</f>
        <v>12413.5</v>
      </c>
      <c r="Q11" s="12">
        <f>J590</f>
        <v>202.2</v>
      </c>
      <c r="R11" s="12">
        <f>J628</f>
        <v>17807.75</v>
      </c>
      <c r="S11" s="12">
        <f>J705+J743</f>
        <v>2284.09</v>
      </c>
      <c r="T11" s="12">
        <f>J666</f>
        <v>16762.61</v>
      </c>
      <c r="U11" s="16">
        <f>SUM(P11:T11)/O11</f>
        <v>0.96817764156399255</v>
      </c>
      <c r="V11" s="12">
        <f>O11*U11</f>
        <v>49470.15</v>
      </c>
      <c r="X11" s="9" t="s">
        <v>66</v>
      </c>
      <c r="Y11" s="11">
        <f>P11/$V11</f>
        <v>0.25092909562635246</v>
      </c>
      <c r="Z11" s="11">
        <f>Q11/$V11</f>
        <v>4.0873132586013985E-3</v>
      </c>
      <c r="AA11" s="11">
        <f>R11/$V11</f>
        <v>0.35996959782818527</v>
      </c>
      <c r="AB11" s="11">
        <f>S11/$V11</f>
        <v>4.6171074880508756E-2</v>
      </c>
      <c r="AC11" s="11">
        <f>T11/$V11</f>
        <v>0.33884291840635211</v>
      </c>
      <c r="AE11" s="11">
        <f>P52/$V11</f>
        <v>2.1487705212132974E-2</v>
      </c>
      <c r="AF11" s="11">
        <f>Q52/$V11</f>
        <v>1.8928384086161047E-2</v>
      </c>
      <c r="AG11" s="11">
        <f>R52/$V11</f>
        <v>9.8387613540690699E-2</v>
      </c>
      <c r="AH11" s="11">
        <f>S52/$V11</f>
        <v>2.351013692095132E-2</v>
      </c>
      <c r="AI11" s="11">
        <f>T52/$V11</f>
        <v>1.5104057699440974E-3</v>
      </c>
      <c r="AJ11" s="11">
        <f>U52/$V11</f>
        <v>1.1208173009380405E-2</v>
      </c>
      <c r="AK11" s="11">
        <f>V52/$V11</f>
        <v>4.1429023360551763E-3</v>
      </c>
      <c r="AL11" s="11">
        <f>W52/$V11</f>
        <v>3.0789880362198215E-2</v>
      </c>
      <c r="AM11" s="11">
        <f>X52/$V11</f>
        <v>4.1188474261751777E-3</v>
      </c>
      <c r="AN11" s="11">
        <f>Y52/$V11</f>
        <v>5.3717241609334112E-3</v>
      </c>
      <c r="AO11" s="11">
        <f>Z52/$V11</f>
        <v>9.4632824036312794E-3</v>
      </c>
      <c r="AP11" s="11">
        <f>AA52/$V11</f>
        <v>1.7586160543277107E-2</v>
      </c>
      <c r="AQ11" s="11">
        <f>AB52/$V11</f>
        <v>4.4238798548215438E-3</v>
      </c>
    </row>
    <row r="12" spans="1:43" x14ac:dyDescent="0.2">
      <c r="A12" s="9" t="s">
        <v>74</v>
      </c>
      <c r="B12" s="8">
        <v>2608811.1439999999</v>
      </c>
      <c r="C12" s="8">
        <v>2562800.7030000002</v>
      </c>
      <c r="D12" s="8">
        <v>2561987.4010000001</v>
      </c>
      <c r="E12" s="8">
        <v>2538022.162</v>
      </c>
      <c r="F12" s="8">
        <v>2484923.6949999998</v>
      </c>
      <c r="G12" s="8">
        <v>2527134.2179999999</v>
      </c>
      <c r="H12" s="8">
        <v>2559372.662</v>
      </c>
      <c r="I12" s="8">
        <v>2583882.6</v>
      </c>
      <c r="J12" s="8">
        <v>2587697.1510000001</v>
      </c>
      <c r="K12" s="8"/>
      <c r="M12" s="5" t="s">
        <v>21</v>
      </c>
      <c r="N12" s="9" t="s">
        <v>65</v>
      </c>
      <c r="O12" s="12">
        <f>J21</f>
        <v>245769</v>
      </c>
      <c r="P12" s="12">
        <f>J59</f>
        <v>78659</v>
      </c>
      <c r="Q12" s="12">
        <f>J591</f>
        <v>4046</v>
      </c>
      <c r="R12" s="12">
        <f>J629</f>
        <v>74513</v>
      </c>
      <c r="S12" s="12">
        <f>J706+J744</f>
        <v>5014</v>
      </c>
      <c r="T12" s="12">
        <f>J667</f>
        <v>75006</v>
      </c>
      <c r="U12" s="16">
        <f>SUM(P12:T12)/O12</f>
        <v>0.96528854330692637</v>
      </c>
      <c r="V12" s="12">
        <f>O12*U12</f>
        <v>237238</v>
      </c>
      <c r="X12" s="9" t="s">
        <v>65</v>
      </c>
      <c r="Y12" s="11">
        <f>P12/$V12</f>
        <v>0.33156155421981304</v>
      </c>
      <c r="Z12" s="11">
        <f>Q12/$V12</f>
        <v>1.7054603394059974E-2</v>
      </c>
      <c r="AA12" s="11">
        <f>R12/$V12</f>
        <v>0.31408543319367049</v>
      </c>
      <c r="AB12" s="11">
        <f>S12/$V12</f>
        <v>2.1134894072619058E-2</v>
      </c>
      <c r="AC12" s="11">
        <f>T12/$V12</f>
        <v>0.31616351511983748</v>
      </c>
      <c r="AE12" s="11">
        <f>P53/$V12</f>
        <v>6.3800908792014777E-2</v>
      </c>
      <c r="AF12" s="11">
        <f>Q53/$V12</f>
        <v>3.8526711572345072E-2</v>
      </c>
      <c r="AG12" s="11">
        <f>R53/$V12</f>
        <v>3.8514066043382596E-2</v>
      </c>
      <c r="AH12" s="11">
        <f>S53/$V12</f>
        <v>2.6513459057992395E-2</v>
      </c>
      <c r="AI12" s="11">
        <f>T53/$V12</f>
        <v>1.8272789350778543E-2</v>
      </c>
      <c r="AJ12" s="11">
        <f>U53/$V12</f>
        <v>2.1139109248939882E-2</v>
      </c>
      <c r="AK12" s="11">
        <f>V53/$V12</f>
        <v>7.987759127964322E-3</v>
      </c>
      <c r="AL12" s="11">
        <f>W53/$V12</f>
        <v>4.2126472150330045E-2</v>
      </c>
      <c r="AM12" s="11">
        <f>X53/$V12</f>
        <v>2.3347861641052445E-2</v>
      </c>
      <c r="AN12" s="11">
        <f>Y53/$V12</f>
        <v>5.9602593176472573E-3</v>
      </c>
      <c r="AO12" s="11">
        <f>Z53/$V12</f>
        <v>1.2864718131159426E-2</v>
      </c>
      <c r="AP12" s="11">
        <f>AA53/$V12</f>
        <v>6.4618652998254915E-3</v>
      </c>
      <c r="AQ12" s="11">
        <f>AB53/$V12</f>
        <v>2.6045574486380764E-2</v>
      </c>
    </row>
    <row r="13" spans="1:43" x14ac:dyDescent="0.2">
      <c r="A13" s="9" t="s">
        <v>73</v>
      </c>
      <c r="B13" s="8">
        <v>2946320.1439999999</v>
      </c>
      <c r="C13" s="8">
        <v>2888718.7030000002</v>
      </c>
      <c r="D13" s="8">
        <v>2887470.4010000001</v>
      </c>
      <c r="E13" s="8">
        <v>2862343.162</v>
      </c>
      <c r="F13" s="8">
        <v>2795730.6949999998</v>
      </c>
      <c r="G13" s="8">
        <v>2838145.602</v>
      </c>
      <c r="H13" s="8">
        <v>2870669.54</v>
      </c>
      <c r="I13" s="8">
        <v>2890675.49</v>
      </c>
      <c r="J13" s="8">
        <v>2894281.548</v>
      </c>
      <c r="K13" s="8"/>
      <c r="M13" s="5" t="s">
        <v>8</v>
      </c>
      <c r="N13" s="9" t="s">
        <v>64</v>
      </c>
      <c r="O13" s="12">
        <f>J22</f>
        <v>445771.5</v>
      </c>
      <c r="P13" s="12">
        <f>J60</f>
        <v>116923.49400000001</v>
      </c>
      <c r="Q13" s="12">
        <f>J592</f>
        <v>10089.521000000001</v>
      </c>
      <c r="R13" s="12">
        <f>J630</f>
        <v>140491.45000000001</v>
      </c>
      <c r="S13" s="12">
        <f>J707+J745</f>
        <v>8641.9569999999985</v>
      </c>
      <c r="T13" s="12">
        <f>J668</f>
        <v>160235.864</v>
      </c>
      <c r="U13" s="16">
        <f>SUM(P13:T13)/O13</f>
        <v>0.97893715950885152</v>
      </c>
      <c r="V13" s="12">
        <f>O13*U13</f>
        <v>436382.28600000002</v>
      </c>
      <c r="X13" s="9" t="s">
        <v>64</v>
      </c>
      <c r="Y13" s="11">
        <f>P13/$V13</f>
        <v>0.26793822240529719</v>
      </c>
      <c r="Z13" s="11">
        <f>Q13/$V13</f>
        <v>2.3120830802925856E-2</v>
      </c>
      <c r="AA13" s="11">
        <f>R13/$V13</f>
        <v>0.32194581335503614</v>
      </c>
      <c r="AB13" s="11">
        <f>S13/$V13</f>
        <v>1.9803638408915612E-2</v>
      </c>
      <c r="AC13" s="11">
        <f>T13/$V13</f>
        <v>0.36719149502782522</v>
      </c>
      <c r="AE13" s="11">
        <f>P54/$V13</f>
        <v>3.1775320504187465E-2</v>
      </c>
      <c r="AF13" s="11">
        <f>Q54/$V13</f>
        <v>4.3970535962589458E-2</v>
      </c>
      <c r="AG13" s="11">
        <f>R54/$V13</f>
        <v>1.8316527174524217E-2</v>
      </c>
      <c r="AH13" s="11">
        <f>S54/$V13</f>
        <v>1.8835248963336701E-2</v>
      </c>
      <c r="AI13" s="11">
        <f>T54/$V13</f>
        <v>1.5416393414282631E-2</v>
      </c>
      <c r="AJ13" s="11">
        <f>U54/$V13</f>
        <v>2.8456540053048807E-2</v>
      </c>
      <c r="AK13" s="11">
        <f>V54/$V13</f>
        <v>3.7587845625796095E-3</v>
      </c>
      <c r="AL13" s="11">
        <f>W54/$V13</f>
        <v>5.3306384668418916E-2</v>
      </c>
      <c r="AM13" s="11">
        <f>X54/$V13</f>
        <v>1.816056529847318E-2</v>
      </c>
      <c r="AN13" s="11">
        <f>Y54/$V13</f>
        <v>5.0625061348159306E-3</v>
      </c>
      <c r="AO13" s="11">
        <f>Z54/$V13</f>
        <v>9.1011874849567104E-3</v>
      </c>
      <c r="AP13" s="11">
        <f>AA54/$V13</f>
        <v>3.5102616424718945E-3</v>
      </c>
      <c r="AQ13" s="11">
        <f>AB54/$V13</f>
        <v>1.8267966541611634E-2</v>
      </c>
    </row>
    <row r="14" spans="1:43" x14ac:dyDescent="0.2">
      <c r="A14" s="9" t="s">
        <v>72</v>
      </c>
      <c r="B14" s="8">
        <v>85918</v>
      </c>
      <c r="C14" s="8">
        <v>83894</v>
      </c>
      <c r="D14" s="8">
        <v>84416</v>
      </c>
      <c r="E14" s="8">
        <v>84460</v>
      </c>
      <c r="F14" s="8">
        <v>82689.899999999994</v>
      </c>
      <c r="G14" s="8">
        <v>83161.3</v>
      </c>
      <c r="H14" s="8">
        <v>83679</v>
      </c>
      <c r="I14" s="8">
        <v>83865.5</v>
      </c>
      <c r="J14" s="8">
        <v>84384.1</v>
      </c>
      <c r="K14" s="8"/>
      <c r="M14" s="5" t="s">
        <v>24</v>
      </c>
      <c r="N14" s="9" t="s">
        <v>63</v>
      </c>
      <c r="O14" s="12">
        <f>J23</f>
        <v>16625.2</v>
      </c>
      <c r="P14" s="12">
        <f>J61</f>
        <v>3683</v>
      </c>
      <c r="Q14" s="12">
        <f>J593</f>
        <v>282</v>
      </c>
      <c r="R14" s="12">
        <f>J631</f>
        <v>5945.2</v>
      </c>
      <c r="S14" s="12">
        <f>J708+J746</f>
        <v>63.3</v>
      </c>
      <c r="T14" s="12">
        <f>J669</f>
        <v>6201.7</v>
      </c>
      <c r="U14" s="16">
        <f>SUM(P14:T14)/O14</f>
        <v>0.97293265644924576</v>
      </c>
      <c r="V14" s="12">
        <f>O14*U14</f>
        <v>16175.2</v>
      </c>
      <c r="X14" s="9" t="s">
        <v>63</v>
      </c>
      <c r="Y14" s="11">
        <f>P14/$V14</f>
        <v>0.22769424798456897</v>
      </c>
      <c r="Z14" s="11">
        <f>Q14/$V14</f>
        <v>1.743409664177259E-2</v>
      </c>
      <c r="AA14" s="11">
        <f>R14/$V14</f>
        <v>0.36755032395271769</v>
      </c>
      <c r="AB14" s="11">
        <f>S14/$V14</f>
        <v>3.9133982887383147E-3</v>
      </c>
      <c r="AC14" s="11">
        <f>T14/$V14</f>
        <v>0.38340793313220234</v>
      </c>
      <c r="AE14" s="11">
        <f>P55/$V14</f>
        <v>1.0837578515257925E-2</v>
      </c>
      <c r="AF14" s="11">
        <f>Q55/$V14</f>
        <v>1.9294970077649735E-2</v>
      </c>
      <c r="AG14" s="11">
        <f>R55/$V14</f>
        <v>6.1019338246204062E-3</v>
      </c>
      <c r="AH14" s="11">
        <f>S55/$V14</f>
        <v>4.2299322419506409E-2</v>
      </c>
      <c r="AI14" s="11">
        <f>T55/$V14</f>
        <v>5.7495425095207475E-3</v>
      </c>
      <c r="AJ14" s="11">
        <f>U55/$V14</f>
        <v>2.557619071170681E-2</v>
      </c>
      <c r="AK14" s="11">
        <f>V55/$V14</f>
        <v>1.7805034868193282E-3</v>
      </c>
      <c r="AL14" s="11">
        <f>W55/$V14</f>
        <v>4.1984024927048814E-2</v>
      </c>
      <c r="AM14" s="11">
        <f>X55/$V14</f>
        <v>1.962263217765468E-2</v>
      </c>
      <c r="AN14" s="11">
        <f>Y55/$V14</f>
        <v>1.9560809139917895E-2</v>
      </c>
      <c r="AO14" s="11">
        <f>Z55/$V14</f>
        <v>4.8160146396953362E-3</v>
      </c>
      <c r="AP14" s="11">
        <f>AA55/$V14</f>
        <v>9.1498095850437704E-3</v>
      </c>
      <c r="AQ14" s="11">
        <f>AB55/$V14</f>
        <v>2.0920915970127105E-2</v>
      </c>
    </row>
    <row r="15" spans="1:43" x14ac:dyDescent="0.2">
      <c r="A15" s="9" t="s">
        <v>71</v>
      </c>
      <c r="B15" s="8">
        <v>28265</v>
      </c>
      <c r="C15" s="8">
        <v>29634</v>
      </c>
      <c r="D15" s="8">
        <v>29187</v>
      </c>
      <c r="E15" s="8">
        <v>28696</v>
      </c>
      <c r="F15" s="8">
        <v>28887</v>
      </c>
      <c r="G15" s="8">
        <v>29625</v>
      </c>
      <c r="H15" s="8">
        <v>30313</v>
      </c>
      <c r="I15" s="8">
        <v>31399.564999999999</v>
      </c>
      <c r="J15" s="8">
        <v>31304.225999999999</v>
      </c>
      <c r="K15" s="8"/>
      <c r="M15" s="5" t="s">
        <v>11</v>
      </c>
      <c r="N15" s="9" t="s">
        <v>62</v>
      </c>
      <c r="O15" s="12">
        <f>J24</f>
        <v>303442.96999999997</v>
      </c>
      <c r="P15" s="12">
        <f>J62</f>
        <v>116070.141</v>
      </c>
      <c r="Q15" s="12">
        <f>J594</f>
        <v>11539.995999999999</v>
      </c>
      <c r="R15" s="12">
        <f>J632</f>
        <v>94489.797999999995</v>
      </c>
      <c r="S15" s="12">
        <f>J709+J747</f>
        <v>5843.3370000000004</v>
      </c>
      <c r="T15" s="12">
        <f>J670</f>
        <v>65137.794999999998</v>
      </c>
      <c r="U15" s="16">
        <f>SUM(P15:T15)/O15</f>
        <v>0.96585222257744185</v>
      </c>
      <c r="V15" s="12">
        <f>O15*U15</f>
        <v>293081.06699999998</v>
      </c>
      <c r="X15" s="9" t="s">
        <v>62</v>
      </c>
      <c r="Y15" s="11">
        <f>P15/$V15</f>
        <v>0.39603425150625648</v>
      </c>
      <c r="Z15" s="11">
        <f>Q15/$V15</f>
        <v>3.9374757701424637E-2</v>
      </c>
      <c r="AA15" s="11">
        <f>R15/$V15</f>
        <v>0.32240157635293448</v>
      </c>
      <c r="AB15" s="11">
        <f>S15/$V15</f>
        <v>1.9937613370296623E-2</v>
      </c>
      <c r="AC15" s="11">
        <f>T15/$V15</f>
        <v>0.22225180106908785</v>
      </c>
      <c r="AE15" s="11">
        <f>P56/$V15</f>
        <v>6.4516170196691702E-2</v>
      </c>
      <c r="AF15" s="11">
        <f>Q56/$V15</f>
        <v>4.9350168361438379E-2</v>
      </c>
      <c r="AG15" s="11">
        <f>R56/$V15</f>
        <v>8.6262310488995179E-3</v>
      </c>
      <c r="AH15" s="11">
        <f>S56/$V15</f>
        <v>3.0455829478742823E-2</v>
      </c>
      <c r="AI15" s="11">
        <f>T56/$V15</f>
        <v>1.2167851838754224E-2</v>
      </c>
      <c r="AJ15" s="11">
        <f>U56/$V15</f>
        <v>7.212361486318733E-2</v>
      </c>
      <c r="AK15" s="11">
        <f>V56/$V15</f>
        <v>2.0986002483742833E-3</v>
      </c>
      <c r="AL15" s="11">
        <f>W56/$V15</f>
        <v>4.2762052589360881E-2</v>
      </c>
      <c r="AM15" s="11">
        <f>X56/$V15</f>
        <v>2.8936041781231815E-2</v>
      </c>
      <c r="AN15" s="11">
        <f>Y56/$V15</f>
        <v>1.019747549915942E-2</v>
      </c>
      <c r="AO15" s="11">
        <f>Z56/$V15</f>
        <v>4.8433323057336898E-3</v>
      </c>
      <c r="AP15" s="11">
        <f>AA56/$V15</f>
        <v>1.7468764026302663E-2</v>
      </c>
      <c r="AQ15" s="11">
        <f>AB56/$V15</f>
        <v>5.2488119268379763E-2</v>
      </c>
    </row>
    <row r="16" spans="1:43" x14ac:dyDescent="0.2">
      <c r="A16" s="9" t="s">
        <v>70</v>
      </c>
      <c r="B16" s="8">
        <v>56157</v>
      </c>
      <c r="C16" s="8">
        <v>55734</v>
      </c>
      <c r="D16" s="8">
        <v>55969</v>
      </c>
      <c r="E16" s="8">
        <v>55123</v>
      </c>
      <c r="F16" s="8">
        <v>55086</v>
      </c>
      <c r="G16" s="8">
        <v>56385.417000000001</v>
      </c>
      <c r="H16" s="8">
        <v>57630.267999999996</v>
      </c>
      <c r="I16" s="8">
        <v>59104.498</v>
      </c>
      <c r="J16" s="8">
        <v>59745.235000000001</v>
      </c>
      <c r="K16" s="8"/>
      <c r="M16" s="5" t="s">
        <v>35</v>
      </c>
      <c r="N16" s="9" t="s">
        <v>61</v>
      </c>
      <c r="O16" s="12">
        <f>J25</f>
        <v>6662.1409999999996</v>
      </c>
      <c r="P16" s="12">
        <f>J63</f>
        <v>1841.9670000000001</v>
      </c>
      <c r="Q16" s="12">
        <f>J595</f>
        <v>103.559</v>
      </c>
      <c r="R16" s="12">
        <f>J633</f>
        <v>2856.0070000000001</v>
      </c>
      <c r="S16" s="12">
        <f>J710+J748</f>
        <v>190.137</v>
      </c>
      <c r="T16" s="12">
        <f>J671</f>
        <v>1670.0830000000001</v>
      </c>
      <c r="U16" s="16">
        <f>SUM(P16:T16)/O16</f>
        <v>0.99994176046409122</v>
      </c>
      <c r="V16" s="12">
        <f>O16*U16</f>
        <v>6661.7530000000006</v>
      </c>
      <c r="X16" s="9" t="s">
        <v>61</v>
      </c>
      <c r="Y16" s="11">
        <f>P16/$V16</f>
        <v>0.27649884347258147</v>
      </c>
      <c r="Z16" s="11">
        <f>Q16/$V16</f>
        <v>1.5545307669017447E-2</v>
      </c>
      <c r="AA16" s="11">
        <f>R16/$V16</f>
        <v>0.42871703589130367</v>
      </c>
      <c r="AB16" s="11">
        <f>S16/$V16</f>
        <v>2.8541586576386124E-2</v>
      </c>
      <c r="AC16" s="11">
        <f>T16/$V16</f>
        <v>0.25069722639071124</v>
      </c>
      <c r="AE16" s="11">
        <f>P57/$V16</f>
        <v>2.0574164187714553E-3</v>
      </c>
      <c r="AF16" s="11">
        <f>Q57/$V16</f>
        <v>9.797571299926611E-3</v>
      </c>
      <c r="AG16" s="11">
        <f>R57/$V16</f>
        <v>7.5115363778873205E-4</v>
      </c>
      <c r="AH16" s="11">
        <f>S57/$V16</f>
        <v>4.219399908702709E-2</v>
      </c>
      <c r="AI16" s="11">
        <f>T57/$V16</f>
        <v>6.9834471497217014E-3</v>
      </c>
      <c r="AJ16" s="11">
        <f>U57/$V16</f>
        <v>1.3787211864504731E-2</v>
      </c>
      <c r="AK16" s="11">
        <f>V57/$V16</f>
        <v>4.5145774693237644E-3</v>
      </c>
      <c r="AL16" s="11">
        <f>W57/$V16</f>
        <v>4.2655439191456063E-2</v>
      </c>
      <c r="AM16" s="11">
        <f>X57/$V16</f>
        <v>4.180581297445282E-3</v>
      </c>
      <c r="AN16" s="11">
        <f>Y57/$V16</f>
        <v>0.12107879112299719</v>
      </c>
      <c r="AO16" s="11">
        <f>Z57/$V16</f>
        <v>1.0561184120756201E-2</v>
      </c>
      <c r="AP16" s="11">
        <f>AA57/$V16</f>
        <v>4.4108510177426272E-3</v>
      </c>
      <c r="AQ16" s="11">
        <f>AB57/$V16</f>
        <v>1.3526619795119993E-2</v>
      </c>
    </row>
    <row r="17" spans="1:43" x14ac:dyDescent="0.2">
      <c r="A17" s="9" t="s">
        <v>69</v>
      </c>
      <c r="B17" s="8">
        <v>33018</v>
      </c>
      <c r="C17" s="8">
        <v>32584</v>
      </c>
      <c r="D17" s="8">
        <v>32073</v>
      </c>
      <c r="E17" s="8">
        <v>32152</v>
      </c>
      <c r="F17" s="8">
        <v>31569</v>
      </c>
      <c r="G17" s="8">
        <v>31749.542000000001</v>
      </c>
      <c r="H17" s="8">
        <v>32043.792000000001</v>
      </c>
      <c r="I17" s="8">
        <v>32238.120999999999</v>
      </c>
      <c r="J17" s="8">
        <v>32032.918000000001</v>
      </c>
      <c r="K17" s="8"/>
      <c r="M17" s="5" t="s">
        <v>20</v>
      </c>
      <c r="N17" s="9" t="s">
        <v>60</v>
      </c>
      <c r="O17" s="12">
        <f>J26</f>
        <v>11283.3</v>
      </c>
      <c r="P17" s="12">
        <f>J64</f>
        <v>3685.7</v>
      </c>
      <c r="Q17" s="12">
        <f>J596</f>
        <v>79.8</v>
      </c>
      <c r="R17" s="12">
        <f>J634</f>
        <v>3436.5</v>
      </c>
      <c r="S17" s="12">
        <f>J711+J749</f>
        <v>211.79999999999998</v>
      </c>
      <c r="T17" s="12">
        <f>J672</f>
        <v>2984.5</v>
      </c>
      <c r="U17" s="16">
        <f>SUM(P17:T17)/O17</f>
        <v>0.9215654994549467</v>
      </c>
      <c r="V17" s="12">
        <f>O17*U17</f>
        <v>10398.299999999999</v>
      </c>
      <c r="X17" s="9" t="s">
        <v>60</v>
      </c>
      <c r="Y17" s="11">
        <f>P17/$V17</f>
        <v>0.35445217006626084</v>
      </c>
      <c r="Z17" s="11">
        <f>Q17/$V17</f>
        <v>7.6743313810911399E-3</v>
      </c>
      <c r="AA17" s="11">
        <f>R17/$V17</f>
        <v>0.33048671417443237</v>
      </c>
      <c r="AB17" s="11">
        <f>S17/$V17</f>
        <v>2.0368714116730618E-2</v>
      </c>
      <c r="AC17" s="11">
        <f>T17/$V17</f>
        <v>0.28701807026148507</v>
      </c>
      <c r="AE17" s="11">
        <f>P58/$V17</f>
        <v>1.5964147985728439E-3</v>
      </c>
      <c r="AF17" s="11">
        <f>Q58/$V17</f>
        <v>7.7387649904311295E-2</v>
      </c>
      <c r="AG17" s="11">
        <f>R58/$V17</f>
        <v>0</v>
      </c>
      <c r="AH17" s="11">
        <f>S58/$V17</f>
        <v>2.7292922881624885E-2</v>
      </c>
      <c r="AI17" s="11">
        <f>T58/$V17</f>
        <v>3.087043074348692E-3</v>
      </c>
      <c r="AJ17" s="11">
        <f>U58/$V17</f>
        <v>2.1061134993220047E-2</v>
      </c>
      <c r="AK17" s="11">
        <f>V58/$V17</f>
        <v>2.9427887250800615E-3</v>
      </c>
      <c r="AL17" s="11">
        <f>W58/$V17</f>
        <v>7.344469769096873E-2</v>
      </c>
      <c r="AM17" s="11">
        <f>X58/$V17</f>
        <v>1.6993162343844667E-2</v>
      </c>
      <c r="AN17" s="11">
        <f>Y58/$V17</f>
        <v>3.4207514689901235E-2</v>
      </c>
      <c r="AO17" s="11">
        <f>Z58/$V17</f>
        <v>1.5108238846734562E-2</v>
      </c>
      <c r="AP17" s="11">
        <f>AA58/$V17</f>
        <v>1.5281344065856921E-2</v>
      </c>
      <c r="AQ17" s="11">
        <f>AB58/$V17</f>
        <v>6.6049258051796927E-2</v>
      </c>
    </row>
    <row r="18" spans="1:43" x14ac:dyDescent="0.2">
      <c r="A18" s="9" t="s">
        <v>68</v>
      </c>
      <c r="B18" s="8">
        <v>546883</v>
      </c>
      <c r="C18" s="8">
        <v>539891</v>
      </c>
      <c r="D18" s="8">
        <v>538206</v>
      </c>
      <c r="E18" s="8">
        <v>536440</v>
      </c>
      <c r="F18" s="8">
        <v>524826</v>
      </c>
      <c r="G18" s="8">
        <v>528350</v>
      </c>
      <c r="H18" s="8">
        <v>530551</v>
      </c>
      <c r="I18" s="8">
        <v>531318</v>
      </c>
      <c r="J18" s="8">
        <v>525349</v>
      </c>
      <c r="K18" s="8"/>
      <c r="M18" s="5" t="s">
        <v>9</v>
      </c>
      <c r="N18" s="9" t="s">
        <v>59</v>
      </c>
      <c r="O18" s="12">
        <f>J27</f>
        <v>40595</v>
      </c>
      <c r="P18" s="12">
        <f>J65</f>
        <v>17257</v>
      </c>
      <c r="Q18" s="12">
        <f>J597</f>
        <v>1204</v>
      </c>
      <c r="R18" s="12">
        <f>J635</f>
        <v>8540</v>
      </c>
      <c r="S18" s="12">
        <f>J712+J750</f>
        <v>982</v>
      </c>
      <c r="T18" s="12">
        <f>J673</f>
        <v>11370</v>
      </c>
      <c r="U18" s="16">
        <f>SUM(P18:T18)/O18</f>
        <v>0.96940509915014161</v>
      </c>
      <c r="V18" s="12">
        <f>O18*U18</f>
        <v>39353</v>
      </c>
      <c r="X18" s="9" t="s">
        <v>59</v>
      </c>
      <c r="Y18" s="11">
        <f>P18/$V18</f>
        <v>0.43851802912103272</v>
      </c>
      <c r="Z18" s="11">
        <f>Q18/$V18</f>
        <v>3.0594872055497675E-2</v>
      </c>
      <c r="AA18" s="11">
        <f>R18/$V18</f>
        <v>0.21701013899829746</v>
      </c>
      <c r="AB18" s="11">
        <f>S18/$V18</f>
        <v>2.4953624882474018E-2</v>
      </c>
      <c r="AC18" s="11">
        <f>T18/$V18</f>
        <v>0.28892333494269812</v>
      </c>
      <c r="AE18" s="11">
        <f>P59/$V18</f>
        <v>1.8600869056996924E-2</v>
      </c>
      <c r="AF18" s="11">
        <f>Q59/$V18</f>
        <v>8.4694940665260593E-2</v>
      </c>
      <c r="AG18" s="11">
        <f>R59/$V18</f>
        <v>1.1130028206235865E-2</v>
      </c>
      <c r="AH18" s="11">
        <f>S59/$V18</f>
        <v>3.6236119228521331E-2</v>
      </c>
      <c r="AI18" s="11">
        <f>T59/$V18</f>
        <v>4.4723401011358729E-2</v>
      </c>
      <c r="AJ18" s="11">
        <f>U59/$V18</f>
        <v>7.1836962874494953E-2</v>
      </c>
      <c r="AK18" s="11">
        <f>V59/$V18</f>
        <v>2.9730897263232792E-3</v>
      </c>
      <c r="AL18" s="11">
        <f>W59/$V18</f>
        <v>6.4188244860620539E-2</v>
      </c>
      <c r="AM18" s="11">
        <f>X59/$V18</f>
        <v>2.2564988692094629E-2</v>
      </c>
      <c r="AN18" s="11">
        <f>Y59/$V18</f>
        <v>9.6053668081213638E-3</v>
      </c>
      <c r="AO18" s="11">
        <f>Z59/$V18</f>
        <v>1.18415368586893E-2</v>
      </c>
      <c r="AP18" s="11">
        <f>AA59/$V18</f>
        <v>6.2002896856656418E-3</v>
      </c>
      <c r="AQ18" s="11">
        <f>AB59/$V18</f>
        <v>5.3922191446649559E-2</v>
      </c>
    </row>
    <row r="19" spans="1:43" x14ac:dyDescent="0.2">
      <c r="A19" s="9" t="s">
        <v>67</v>
      </c>
      <c r="B19" s="8">
        <v>7431</v>
      </c>
      <c r="C19" s="8">
        <v>7156</v>
      </c>
      <c r="D19" s="8">
        <v>7408</v>
      </c>
      <c r="E19" s="8">
        <v>7332</v>
      </c>
      <c r="F19" s="8">
        <v>7417</v>
      </c>
      <c r="G19" s="8">
        <v>7440</v>
      </c>
      <c r="H19" s="8">
        <v>7824</v>
      </c>
      <c r="I19" s="8">
        <v>7735.4920000000002</v>
      </c>
      <c r="J19" s="8">
        <v>7985</v>
      </c>
      <c r="K19" s="8"/>
      <c r="M19" s="5" t="s">
        <v>12</v>
      </c>
      <c r="N19" s="9" t="s">
        <v>58</v>
      </c>
      <c r="O19" s="12">
        <f>J28</f>
        <v>114036.007</v>
      </c>
      <c r="P19" s="12">
        <f>J66</f>
        <v>36058.444000000003</v>
      </c>
      <c r="Q19" s="12">
        <f>J598</f>
        <v>2121.3580000000002</v>
      </c>
      <c r="R19" s="12">
        <f>J636</f>
        <v>36907.129000000001</v>
      </c>
      <c r="S19" s="12">
        <f>J713+J751</f>
        <v>9910.1350000000002</v>
      </c>
      <c r="T19" s="12">
        <f>J674</f>
        <v>22970.68</v>
      </c>
      <c r="U19" s="16">
        <f>SUM(P19:T19)/O19</f>
        <v>0.94678644789798727</v>
      </c>
      <c r="V19" s="12">
        <f>O19*U19</f>
        <v>107967.74600000001</v>
      </c>
      <c r="X19" s="9" t="s">
        <v>58</v>
      </c>
      <c r="Y19" s="11">
        <f>P19/$V19</f>
        <v>0.33397422226448997</v>
      </c>
      <c r="Z19" s="11">
        <f>Q19/$V19</f>
        <v>1.964807156389094E-2</v>
      </c>
      <c r="AA19" s="11">
        <f>R19/$V19</f>
        <v>0.3418347642452404</v>
      </c>
      <c r="AB19" s="11">
        <f>S19/$V19</f>
        <v>9.1787921552053134E-2</v>
      </c>
      <c r="AC19" s="11">
        <f>T19/$V19</f>
        <v>0.21275502037432548</v>
      </c>
      <c r="AE19" s="11">
        <f>P60/$V19</f>
        <v>2.3136919057289571E-2</v>
      </c>
      <c r="AF19" s="11">
        <f>Q60/$V19</f>
        <v>0.11971260379928648</v>
      </c>
      <c r="AG19" s="11">
        <f>R60/$V19</f>
        <v>2.0728357152144307E-2</v>
      </c>
      <c r="AH19" s="11">
        <f>S60/$V19</f>
        <v>1.2356245725459526E-2</v>
      </c>
      <c r="AI19" s="11">
        <f>T60/$V19</f>
        <v>6.6436878287706395E-3</v>
      </c>
      <c r="AJ19" s="11">
        <f>U60/$V19</f>
        <v>2.9134284233367249E-2</v>
      </c>
      <c r="AK19" s="11">
        <f>V60/$V19</f>
        <v>2.5292368333779979E-3</v>
      </c>
      <c r="AL19" s="11">
        <f>W60/$V19</f>
        <v>6.3523045113862045E-2</v>
      </c>
      <c r="AM19" s="11">
        <f>X60/$V19</f>
        <v>2.0813623357479369E-2</v>
      </c>
      <c r="AN19" s="11">
        <f>Y60/$V19</f>
        <v>1.344123642258865E-3</v>
      </c>
      <c r="AO19" s="11">
        <f>Z60/$V19</f>
        <v>9.6091197458174193E-3</v>
      </c>
      <c r="AP19" s="11">
        <f>AA60/$V19</f>
        <v>3.728650591631319E-3</v>
      </c>
      <c r="AQ19" s="11">
        <f>AB60/$V19</f>
        <v>2.071432518374515E-2</v>
      </c>
    </row>
    <row r="20" spans="1:43" x14ac:dyDescent="0.2">
      <c r="A20" s="9" t="s">
        <v>66</v>
      </c>
      <c r="B20" s="8">
        <v>55276</v>
      </c>
      <c r="C20" s="8">
        <v>53945</v>
      </c>
      <c r="D20" s="8">
        <v>53559</v>
      </c>
      <c r="E20" s="8">
        <v>50498</v>
      </c>
      <c r="F20" s="8">
        <v>51185</v>
      </c>
      <c r="G20" s="8">
        <v>52445</v>
      </c>
      <c r="H20" s="8">
        <v>55034</v>
      </c>
      <c r="I20" s="8">
        <v>55614.427000000003</v>
      </c>
      <c r="J20" s="8">
        <v>51096.15</v>
      </c>
      <c r="K20" s="8"/>
      <c r="M20" s="5" t="s">
        <v>1</v>
      </c>
      <c r="N20" s="9" t="s">
        <v>57</v>
      </c>
      <c r="O20" s="12">
        <f>J29</f>
        <v>65473.555999999997</v>
      </c>
      <c r="P20" s="12">
        <f>J67</f>
        <v>28670.084999999999</v>
      </c>
      <c r="Q20" s="12">
        <f>J599</f>
        <v>3273.047</v>
      </c>
      <c r="R20" s="12">
        <f>J637</f>
        <v>12253.928</v>
      </c>
      <c r="S20" s="12">
        <f>J714+J752</f>
        <v>1166.021</v>
      </c>
      <c r="T20" s="12">
        <f>J675</f>
        <v>17711.332999999999</v>
      </c>
      <c r="U20" s="16">
        <f>SUM(P20:T20)/O20</f>
        <v>0.9633570841944189</v>
      </c>
      <c r="V20" s="12">
        <f>O20*U20</f>
        <v>63074.413999999997</v>
      </c>
      <c r="X20" s="9" t="s">
        <v>57</v>
      </c>
      <c r="Y20" s="11">
        <f>P20/$V20</f>
        <v>0.45454381867107002</v>
      </c>
      <c r="Z20" s="11">
        <f>Q20/$V20</f>
        <v>5.1891833668086085E-2</v>
      </c>
      <c r="AA20" s="11">
        <f>R20/$V20</f>
        <v>0.1942773182165434</v>
      </c>
      <c r="AB20" s="11">
        <f>S20/$V20</f>
        <v>1.8486434134766597E-2</v>
      </c>
      <c r="AC20" s="11">
        <f>T20/$V20</f>
        <v>0.28080059530953388</v>
      </c>
      <c r="AE20" s="11">
        <f>P61/$V20</f>
        <v>3.9638418202347474E-2</v>
      </c>
      <c r="AF20" s="11">
        <f>Q61/$V20</f>
        <v>7.3481015614350373E-2</v>
      </c>
      <c r="AG20" s="11">
        <f>R61/$V20</f>
        <v>1.6808733252757609E-2</v>
      </c>
      <c r="AH20" s="11">
        <f>S61/$V20</f>
        <v>3.8892410478835363E-2</v>
      </c>
      <c r="AI20" s="11">
        <f>T61/$V20</f>
        <v>1.5235591407951884E-2</v>
      </c>
      <c r="AJ20" s="11">
        <f>U61/$V20</f>
        <v>6.5469446929780434E-2</v>
      </c>
      <c r="AK20" s="11">
        <f>V61/$V20</f>
        <v>3.1496860200714669E-2</v>
      </c>
      <c r="AL20" s="11">
        <f>W61/$V20</f>
        <v>3.2788223763759422E-2</v>
      </c>
      <c r="AM20" s="11">
        <f>X61/$V20</f>
        <v>7.6544286245766785E-2</v>
      </c>
      <c r="AN20" s="11">
        <f>Y61/$V20</f>
        <v>2.8879729267084431E-2</v>
      </c>
      <c r="AO20" s="11">
        <f>Z61/$V20</f>
        <v>8.5634406369593866E-3</v>
      </c>
      <c r="AP20" s="11">
        <f>AA61/$V20</f>
        <v>4.9856031956158958E-3</v>
      </c>
      <c r="AQ20" s="11">
        <f>AB61/$V20</f>
        <v>2.1760059475146292E-2</v>
      </c>
    </row>
    <row r="21" spans="1:43" x14ac:dyDescent="0.2">
      <c r="A21" s="9" t="s">
        <v>65</v>
      </c>
      <c r="B21" s="8">
        <v>250169</v>
      </c>
      <c r="C21" s="8">
        <v>248835</v>
      </c>
      <c r="D21" s="8">
        <v>245503</v>
      </c>
      <c r="E21" s="8">
        <v>235181</v>
      </c>
      <c r="F21" s="8">
        <v>233306</v>
      </c>
      <c r="G21" s="8">
        <v>238545</v>
      </c>
      <c r="H21" s="8">
        <v>239821</v>
      </c>
      <c r="I21" s="8">
        <v>246542</v>
      </c>
      <c r="J21" s="8">
        <v>245769</v>
      </c>
      <c r="K21" s="8"/>
      <c r="M21" s="5" t="s">
        <v>13</v>
      </c>
      <c r="N21" s="9" t="s">
        <v>56</v>
      </c>
      <c r="O21" s="12">
        <f>J30</f>
        <v>151398.37599999999</v>
      </c>
      <c r="P21" s="12">
        <f>J68</f>
        <v>56424.095000000001</v>
      </c>
      <c r="Q21" s="12">
        <f>J600</f>
        <v>3469.37</v>
      </c>
      <c r="R21" s="12">
        <f>J638</f>
        <v>49441.15</v>
      </c>
      <c r="S21" s="12">
        <f>J715+J753</f>
        <v>1850.1369999999999</v>
      </c>
      <c r="T21" s="12">
        <f>J676</f>
        <v>29284</v>
      </c>
      <c r="U21" s="16">
        <f>SUM(P21:T21)/O21</f>
        <v>0.92780884254663354</v>
      </c>
      <c r="V21" s="12">
        <f>O21*U21</f>
        <v>140468.75200000001</v>
      </c>
      <c r="X21" s="9" t="s">
        <v>56</v>
      </c>
      <c r="Y21" s="11">
        <f>P21/$V21</f>
        <v>0.40168431908614094</v>
      </c>
      <c r="Z21" s="11">
        <f>Q21/$V21</f>
        <v>2.4698518002067817E-2</v>
      </c>
      <c r="AA21" s="11">
        <f>R21/$V21</f>
        <v>0.35197258675723125</v>
      </c>
      <c r="AB21" s="11">
        <f>S21/$V21</f>
        <v>1.3171164217362733E-2</v>
      </c>
      <c r="AC21" s="11">
        <f>T21/$V21</f>
        <v>0.20847341193719723</v>
      </c>
      <c r="AE21" s="11">
        <f>P62/$V21</f>
        <v>4.860258173291096E-2</v>
      </c>
      <c r="AF21" s="11">
        <f>Q62/$V21</f>
        <v>6.3126011114557345E-2</v>
      </c>
      <c r="AG21" s="11">
        <f>R62/$V21</f>
        <v>1.7010039357365399E-2</v>
      </c>
      <c r="AH21" s="11">
        <f>S62/$V21</f>
        <v>4.0574696641428119E-2</v>
      </c>
      <c r="AI21" s="11">
        <f>T62/$V21</f>
        <v>2.1791928499514255E-2</v>
      </c>
      <c r="AJ21" s="11">
        <f>U62/$V21</f>
        <v>3.6491774341385189E-2</v>
      </c>
      <c r="AK21" s="11">
        <f>V62/$V21</f>
        <v>2.0057756332881777E-2</v>
      </c>
      <c r="AL21" s="11">
        <f>W62/$V21</f>
        <v>5.2384981679056988E-2</v>
      </c>
      <c r="AM21" s="11">
        <f>X62/$V21</f>
        <v>3.3093616436486881E-2</v>
      </c>
      <c r="AN21" s="11">
        <f>Y62/$V21</f>
        <v>1.7930222659058009E-2</v>
      </c>
      <c r="AO21" s="11">
        <f>Z62/$V21</f>
        <v>7.0108475086330937E-3</v>
      </c>
      <c r="AP21" s="11">
        <f>AA62/$V21</f>
        <v>5.8718753335261359E-3</v>
      </c>
      <c r="AQ21" s="11">
        <f>AB62/$V21</f>
        <v>3.773798744933677E-2</v>
      </c>
    </row>
    <row r="22" spans="1:43" x14ac:dyDescent="0.2">
      <c r="A22" s="9" t="s">
        <v>64</v>
      </c>
      <c r="B22" s="8">
        <v>471762</v>
      </c>
      <c r="C22" s="8">
        <v>439698.36700000003</v>
      </c>
      <c r="D22" s="8">
        <v>453895.79</v>
      </c>
      <c r="E22" s="8">
        <v>458967.55200000003</v>
      </c>
      <c r="F22" s="8">
        <v>433508.86</v>
      </c>
      <c r="G22" s="8">
        <v>442992.84100000001</v>
      </c>
      <c r="H22" s="8">
        <v>451286.68699999998</v>
      </c>
      <c r="I22" s="8">
        <v>447460.2</v>
      </c>
      <c r="J22" s="8">
        <v>445771.5</v>
      </c>
      <c r="K22" s="8"/>
      <c r="M22" s="5" t="s">
        <v>22</v>
      </c>
      <c r="N22" s="9" t="s">
        <v>55</v>
      </c>
      <c r="O22" s="12">
        <f>J31</f>
        <v>48897.004999999997</v>
      </c>
      <c r="P22" s="12">
        <f>J69</f>
        <v>16396.898000000001</v>
      </c>
      <c r="Q22" s="12">
        <f>J601</f>
        <v>490.56299999999999</v>
      </c>
      <c r="R22" s="12">
        <f>J639</f>
        <v>16749.644</v>
      </c>
      <c r="S22" s="12">
        <f>J716+J754</f>
        <v>1109.289</v>
      </c>
      <c r="T22" s="12">
        <f>J677</f>
        <v>13212.525</v>
      </c>
      <c r="U22" s="16">
        <f>SUM(P22:T22)/O22</f>
        <v>0.98081506219041426</v>
      </c>
      <c r="V22" s="12">
        <f>O22*U22</f>
        <v>47958.918999999994</v>
      </c>
      <c r="X22" s="9" t="s">
        <v>55</v>
      </c>
      <c r="Y22" s="11">
        <f>P22/$V22</f>
        <v>0.3418946536305375</v>
      </c>
      <c r="Z22" s="11">
        <f>Q22/$V22</f>
        <v>1.0228816875543004E-2</v>
      </c>
      <c r="AA22" s="11">
        <f>R22/$V22</f>
        <v>0.34924982358338813</v>
      </c>
      <c r="AB22" s="11">
        <f>S22/$V22</f>
        <v>2.3129983392661542E-2</v>
      </c>
      <c r="AC22" s="11">
        <f>T22/$V22</f>
        <v>0.27549672251786994</v>
      </c>
      <c r="AE22" s="11">
        <f>P63/$V22</f>
        <v>3.5060965406663987E-2</v>
      </c>
      <c r="AF22" s="11">
        <f>Q63/$V22</f>
        <v>4.9679831190523709E-2</v>
      </c>
      <c r="AG22" s="11">
        <f>R63/$V22</f>
        <v>2.3301817957990258E-3</v>
      </c>
      <c r="AH22" s="11">
        <f>S63/$V22</f>
        <v>4.0246987218373297E-2</v>
      </c>
      <c r="AI22" s="11">
        <f>T63/$V22</f>
        <v>1.1497360897563183E-2</v>
      </c>
      <c r="AJ22" s="11">
        <f>U63/$V22</f>
        <v>2.4243811667231288E-2</v>
      </c>
      <c r="AK22" s="11">
        <f>V63/$V22</f>
        <v>9.1801693862199035E-3</v>
      </c>
      <c r="AL22" s="11">
        <f>W63/$V22</f>
        <v>4.2388090523891919E-2</v>
      </c>
      <c r="AM22" s="11">
        <f>X63/$V22</f>
        <v>6.363006222054339E-2</v>
      </c>
      <c r="AN22" s="11">
        <f>Y63/$V22</f>
        <v>1.5091124134803791E-2</v>
      </c>
      <c r="AO22" s="11">
        <f>Z63/$V22</f>
        <v>1.0669694202240048E-2</v>
      </c>
      <c r="AP22" s="11">
        <f>AA63/$V22</f>
        <v>2.6685943442553411E-2</v>
      </c>
      <c r="AQ22" s="11">
        <f>AB63/$V22</f>
        <v>1.119043154413051E-2</v>
      </c>
    </row>
    <row r="23" spans="1:43" x14ac:dyDescent="0.2">
      <c r="A23" s="9" t="s">
        <v>63</v>
      </c>
      <c r="B23" s="8">
        <v>16226</v>
      </c>
      <c r="C23" s="8">
        <v>16091</v>
      </c>
      <c r="D23" s="8">
        <v>15709</v>
      </c>
      <c r="E23" s="8">
        <v>15435</v>
      </c>
      <c r="F23" s="8">
        <v>15180</v>
      </c>
      <c r="G23" s="8">
        <v>15734</v>
      </c>
      <c r="H23" s="8">
        <v>15715</v>
      </c>
      <c r="I23" s="8">
        <v>16425.099999999999</v>
      </c>
      <c r="J23" s="8">
        <v>16625.2</v>
      </c>
      <c r="K23" s="8"/>
      <c r="M23" s="5" t="s">
        <v>14</v>
      </c>
      <c r="N23" s="9" t="s">
        <v>54</v>
      </c>
      <c r="O23" s="12">
        <f>J32</f>
        <v>49777.627999999997</v>
      </c>
      <c r="P23" s="12">
        <f>J70</f>
        <v>22224.841</v>
      </c>
      <c r="Q23" s="12">
        <f>J602</f>
        <v>1056.2829999999999</v>
      </c>
      <c r="R23" s="12">
        <f>J640</f>
        <v>8752.6859999999997</v>
      </c>
      <c r="S23" s="12">
        <f>J717+J755</f>
        <v>752.8</v>
      </c>
      <c r="T23" s="12">
        <f>J678</f>
        <v>12779.884</v>
      </c>
      <c r="U23" s="16">
        <f>SUM(P23:T23)/O23</f>
        <v>0.91540107134072357</v>
      </c>
      <c r="V23" s="12">
        <f>O23*U23</f>
        <v>45566.493999999999</v>
      </c>
      <c r="X23" s="9" t="s">
        <v>54</v>
      </c>
      <c r="Y23" s="11">
        <f>P23/$V23</f>
        <v>0.48774524983203671</v>
      </c>
      <c r="Z23" s="11">
        <f>Q23/$V23</f>
        <v>2.3181133927047359E-2</v>
      </c>
      <c r="AA23" s="11">
        <f>R23/$V23</f>
        <v>0.19208600951392046</v>
      </c>
      <c r="AB23" s="11">
        <f>S23/$V23</f>
        <v>1.6520911176532475E-2</v>
      </c>
      <c r="AC23" s="11">
        <f>T23/$V23</f>
        <v>0.28046669555046305</v>
      </c>
      <c r="AE23" s="11">
        <f>P64/$V23</f>
        <v>5.2982153948469238E-2</v>
      </c>
      <c r="AF23" s="11">
        <f>Q64/$V23</f>
        <v>7.1110430396510216E-2</v>
      </c>
      <c r="AG23" s="11">
        <f>R64/$V23</f>
        <v>7.6485739719189275E-2</v>
      </c>
      <c r="AH23" s="11">
        <f>S64/$V23</f>
        <v>5.5338007791426752E-2</v>
      </c>
      <c r="AI23" s="11">
        <f>T64/$V23</f>
        <v>3.6378177351103644E-2</v>
      </c>
      <c r="AJ23" s="11">
        <f>U64/$V23</f>
        <v>6.0541436433533817E-2</v>
      </c>
      <c r="AK23" s="11">
        <f>V64/$V23</f>
        <v>5.4320615494358642E-3</v>
      </c>
      <c r="AL23" s="11">
        <f>W64/$V23</f>
        <v>4.1968337524497717E-2</v>
      </c>
      <c r="AM23" s="11">
        <f>X64/$V23</f>
        <v>1.667527898898695E-2</v>
      </c>
      <c r="AN23" s="11">
        <f>Y64/$V23</f>
        <v>2.2732141735548057E-2</v>
      </c>
      <c r="AO23" s="11">
        <f>Z64/$V23</f>
        <v>8.5128120675687716E-3</v>
      </c>
      <c r="AP23" s="11">
        <f>AA64/$V23</f>
        <v>1.4554510162664699E-2</v>
      </c>
      <c r="AQ23" s="11">
        <f>AB64/$V23</f>
        <v>2.5034162163101687E-2</v>
      </c>
    </row>
    <row r="24" spans="1:43" x14ac:dyDescent="0.2">
      <c r="A24" s="9" t="s">
        <v>62</v>
      </c>
      <c r="B24" s="8">
        <v>309883</v>
      </c>
      <c r="C24" s="8">
        <v>313791</v>
      </c>
      <c r="D24" s="8">
        <v>307222</v>
      </c>
      <c r="E24" s="8">
        <v>297289</v>
      </c>
      <c r="F24" s="8">
        <v>291085</v>
      </c>
      <c r="G24" s="8">
        <v>297180</v>
      </c>
      <c r="H24" s="8">
        <v>295509</v>
      </c>
      <c r="I24" s="8">
        <v>301880.51500000001</v>
      </c>
      <c r="J24" s="8">
        <v>303442.96999999997</v>
      </c>
      <c r="K24" s="8"/>
      <c r="M24" s="5" t="s">
        <v>27</v>
      </c>
      <c r="N24" s="9" t="s">
        <v>53</v>
      </c>
      <c r="O24" s="12">
        <f>J33</f>
        <v>13812.887000000001</v>
      </c>
      <c r="P24" s="12">
        <f>J71</f>
        <v>6847.1959999999999</v>
      </c>
      <c r="Q24" s="12">
        <f>J603</f>
        <v>233.15199999999999</v>
      </c>
      <c r="R24" s="12">
        <f>J641</f>
        <v>3269.0990000000002</v>
      </c>
      <c r="S24" s="12">
        <f>J718+J756</f>
        <v>0</v>
      </c>
      <c r="T24" s="12">
        <f>J679</f>
        <v>3367.8139999999999</v>
      </c>
      <c r="U24" s="16">
        <f>SUM(P24:T24)/O24</f>
        <v>0.99307704464678526</v>
      </c>
      <c r="V24" s="12">
        <f>O24*U24</f>
        <v>13717.261</v>
      </c>
      <c r="X24" s="9" t="s">
        <v>53</v>
      </c>
      <c r="Y24" s="11">
        <f>P24/$V24</f>
        <v>0.49916641521948146</v>
      </c>
      <c r="Z24" s="11">
        <f>Q24/$V24</f>
        <v>1.6996979207437986E-2</v>
      </c>
      <c r="AA24" s="11">
        <f>R24/$V24</f>
        <v>0.23832009903434803</v>
      </c>
      <c r="AB24" s="11">
        <f>S24/$V24</f>
        <v>0</v>
      </c>
      <c r="AC24" s="11">
        <f>T24/$V24</f>
        <v>0.24551650653873247</v>
      </c>
      <c r="AE24" s="11">
        <f>P65/$V24</f>
        <v>5.6759873563680098E-2</v>
      </c>
      <c r="AF24" s="11">
        <f>Q65/$V24</f>
        <v>4.6755398180438501E-2</v>
      </c>
      <c r="AG24" s="11">
        <f>R65/$V24</f>
        <v>9.6576787450497581E-2</v>
      </c>
      <c r="AH24" s="11">
        <f>S65/$V24</f>
        <v>2.9121046832891784E-2</v>
      </c>
      <c r="AI24" s="11">
        <f>T65/$V24</f>
        <v>1.7480749254534123E-2</v>
      </c>
      <c r="AJ24" s="11">
        <f>U65/$V24</f>
        <v>9.8079638493428101E-2</v>
      </c>
      <c r="AK24" s="11">
        <f>V65/$V24</f>
        <v>1.1777059574794123E-2</v>
      </c>
      <c r="AL24" s="11">
        <f>W65/$V24</f>
        <v>2.3808616020355666E-2</v>
      </c>
      <c r="AM24" s="11">
        <f>X65/$V24</f>
        <v>5.411233335867853E-2</v>
      </c>
      <c r="AN24" s="11">
        <f>Y65/$V24</f>
        <v>1.2609076987016576E-2</v>
      </c>
      <c r="AO24" s="11">
        <f>Z65/$V24</f>
        <v>5.8417638914940815E-3</v>
      </c>
      <c r="AP24" s="11">
        <f>AA65/$V24</f>
        <v>7.0651130717713983E-3</v>
      </c>
      <c r="AQ24" s="11">
        <f>AB65/$V24</f>
        <v>3.9178958539900929E-2</v>
      </c>
    </row>
    <row r="25" spans="1:43" x14ac:dyDescent="0.2">
      <c r="A25" s="9" t="s">
        <v>61</v>
      </c>
      <c r="B25" s="8">
        <v>6215</v>
      </c>
      <c r="C25" s="8">
        <v>6191</v>
      </c>
      <c r="D25" s="8">
        <v>6848</v>
      </c>
      <c r="E25" s="8">
        <v>6576</v>
      </c>
      <c r="F25" s="8">
        <v>6582</v>
      </c>
      <c r="G25" s="8">
        <v>6461</v>
      </c>
      <c r="H25" s="8">
        <v>6482</v>
      </c>
      <c r="I25" s="8">
        <v>6484.6409999999996</v>
      </c>
      <c r="J25" s="8">
        <v>6662.1409999999996</v>
      </c>
      <c r="K25" s="8"/>
      <c r="M25" s="5" t="s">
        <v>16</v>
      </c>
      <c r="N25" s="9" t="s">
        <v>52</v>
      </c>
      <c r="O25" s="12">
        <f>J34</f>
        <v>26872</v>
      </c>
      <c r="P25" s="12">
        <f>J72</f>
        <v>12794</v>
      </c>
      <c r="Q25" s="12">
        <f>J604</f>
        <v>588</v>
      </c>
      <c r="R25" s="12">
        <f>J642</f>
        <v>7218</v>
      </c>
      <c r="S25" s="12">
        <f>J719+J757</f>
        <v>240</v>
      </c>
      <c r="T25" s="12">
        <f>J680</f>
        <v>5095</v>
      </c>
      <c r="U25" s="16">
        <f>SUM(P25:T25)/O25</f>
        <v>0.96513099136647806</v>
      </c>
      <c r="V25" s="12">
        <f>O25*U25</f>
        <v>25935</v>
      </c>
      <c r="X25" s="9" t="s">
        <v>52</v>
      </c>
      <c r="Y25" s="11">
        <f>P25/$V25</f>
        <v>0.49331019857335645</v>
      </c>
      <c r="Z25" s="11">
        <f>Q25/$V25</f>
        <v>2.2672064777327937E-2</v>
      </c>
      <c r="AA25" s="11">
        <f>R25/$V25</f>
        <v>0.27831116252168886</v>
      </c>
      <c r="AB25" s="11">
        <f>S25/$V25</f>
        <v>9.2539039907460954E-3</v>
      </c>
      <c r="AC25" s="11">
        <f>T25/$V25</f>
        <v>0.19645267013688067</v>
      </c>
      <c r="AE25" s="11">
        <f>P66/$V25</f>
        <v>9.7975708502024292E-2</v>
      </c>
      <c r="AF25" s="11">
        <f>Q66/$V25</f>
        <v>3.7054173896279158E-2</v>
      </c>
      <c r="AG25" s="11">
        <f>R66/$V25</f>
        <v>9.7551571235781759E-2</v>
      </c>
      <c r="AH25" s="11">
        <f>S66/$V25</f>
        <v>2.9805282436861383E-2</v>
      </c>
      <c r="AI25" s="11">
        <f>T66/$V25</f>
        <v>5.2323115481010221E-2</v>
      </c>
      <c r="AJ25" s="11">
        <f>U66/$V25</f>
        <v>7.0098322729901671E-2</v>
      </c>
      <c r="AK25" s="11">
        <f>V66/$V25</f>
        <v>2.7761711972238289E-3</v>
      </c>
      <c r="AL25" s="11">
        <f>W66/$V25</f>
        <v>1.8893387314439947E-2</v>
      </c>
      <c r="AM25" s="11">
        <f>X66/$V25</f>
        <v>3.049932523616734E-2</v>
      </c>
      <c r="AN25" s="11">
        <f>Y66/$V25</f>
        <v>7.480239059186428E-3</v>
      </c>
      <c r="AO25" s="11">
        <f>Z66/$V25</f>
        <v>4.0100250626566416E-3</v>
      </c>
      <c r="AP25" s="11">
        <f>AA66/$V25</f>
        <v>5.0125313283208017E-3</v>
      </c>
      <c r="AQ25" s="11">
        <f>AB66/$V25</f>
        <v>3.9830345093502986E-2</v>
      </c>
    </row>
    <row r="26" spans="1:43" x14ac:dyDescent="0.2">
      <c r="A26" s="9" t="s">
        <v>60</v>
      </c>
      <c r="B26" s="8">
        <v>9323</v>
      </c>
      <c r="C26" s="8">
        <v>9543</v>
      </c>
      <c r="D26" s="8">
        <v>9724</v>
      </c>
      <c r="E26" s="8">
        <v>9770</v>
      </c>
      <c r="F26" s="8">
        <v>10009</v>
      </c>
      <c r="G26" s="8">
        <v>10165</v>
      </c>
      <c r="H26" s="8">
        <v>10626</v>
      </c>
      <c r="I26" s="8">
        <v>10957.5</v>
      </c>
      <c r="J26" s="8">
        <v>11283.3</v>
      </c>
      <c r="K26" s="8"/>
      <c r="M26" s="5" t="s">
        <v>143</v>
      </c>
      <c r="N26" s="9" t="s">
        <v>51</v>
      </c>
      <c r="O26" s="12">
        <f>J35</f>
        <v>84021</v>
      </c>
      <c r="P26" s="12">
        <f>J73</f>
        <v>39487</v>
      </c>
      <c r="Q26" s="12">
        <f>J605</f>
        <v>843</v>
      </c>
      <c r="R26" s="12">
        <f>J643</f>
        <v>18200</v>
      </c>
      <c r="S26" s="12">
        <f>J720+J758</f>
        <v>1508</v>
      </c>
      <c r="T26" s="12">
        <f>J681</f>
        <v>22731</v>
      </c>
      <c r="U26" s="16">
        <f>SUM(P26:T26)/O26</f>
        <v>0.9850989633543995</v>
      </c>
      <c r="V26" s="12">
        <f>O26*U26</f>
        <v>82769</v>
      </c>
      <c r="X26" s="9" t="s">
        <v>51</v>
      </c>
      <c r="Y26" s="11">
        <f>P26/$V26</f>
        <v>0.47707475020841134</v>
      </c>
      <c r="Z26" s="11">
        <f>Q26/$V26</f>
        <v>1.0184972634682068E-2</v>
      </c>
      <c r="AA26" s="11">
        <f>R26/$V26</f>
        <v>0.2198890889100992</v>
      </c>
      <c r="AB26" s="11">
        <f>S26/$V26</f>
        <v>1.8219381652551075E-2</v>
      </c>
      <c r="AC26" s="11">
        <f>T26/$V26</f>
        <v>0.27463180659425629</v>
      </c>
      <c r="AE26" s="11">
        <f>P67/$V26</f>
        <v>5.2048472254104798E-2</v>
      </c>
      <c r="AF26" s="11">
        <f>Q67/$V26</f>
        <v>5.9043844917783229E-2</v>
      </c>
      <c r="AG26" s="11">
        <f>R67/$V26</f>
        <v>2.3354154333144053E-2</v>
      </c>
      <c r="AH26" s="11">
        <f>S67/$V26</f>
        <v>9.7379453660186785E-3</v>
      </c>
      <c r="AI26" s="11">
        <f>T67/$V26</f>
        <v>3.5641363312351243E-3</v>
      </c>
      <c r="AJ26" s="11">
        <f>U67/$V26</f>
        <v>2.8247290652297356E-2</v>
      </c>
      <c r="AK26" s="11">
        <f>V67/$V26</f>
        <v>1.7470308932088102E-2</v>
      </c>
      <c r="AL26" s="11">
        <f>W67/$V26</f>
        <v>2.4743563411422149E-2</v>
      </c>
      <c r="AM26" s="11">
        <f>X67/$V26</f>
        <v>0.22091604344621779</v>
      </c>
      <c r="AN26" s="11">
        <f>Y67/$V26</f>
        <v>2.0067899817564547E-2</v>
      </c>
      <c r="AO26" s="11">
        <f>Z67/$V26</f>
        <v>5.0139544998731413E-3</v>
      </c>
      <c r="AP26" s="11">
        <f>AA67/$V26</f>
        <v>1.3773272602061158E-3</v>
      </c>
      <c r="AQ26" s="11">
        <f>AB67/$V26</f>
        <v>1.1489808986456282E-2</v>
      </c>
    </row>
    <row r="27" spans="1:43" x14ac:dyDescent="0.2">
      <c r="A27" s="9" t="s">
        <v>59</v>
      </c>
      <c r="B27" s="8">
        <v>36007</v>
      </c>
      <c r="C27" s="8">
        <v>36358</v>
      </c>
      <c r="D27" s="8">
        <v>36400</v>
      </c>
      <c r="E27" s="8">
        <v>36241</v>
      </c>
      <c r="F27" s="8">
        <v>35899</v>
      </c>
      <c r="G27" s="8">
        <v>37439</v>
      </c>
      <c r="H27" s="8">
        <v>38262</v>
      </c>
      <c r="I27" s="8">
        <v>39647</v>
      </c>
      <c r="J27" s="8">
        <v>40595</v>
      </c>
      <c r="K27" s="8"/>
      <c r="M27" s="5" t="s">
        <v>15</v>
      </c>
      <c r="N27" s="9" t="s">
        <v>50</v>
      </c>
      <c r="O27" s="12">
        <f>J36</f>
        <v>130571</v>
      </c>
      <c r="P27" s="12">
        <f>J74</f>
        <v>50719</v>
      </c>
      <c r="Q27" s="12">
        <f>J606</f>
        <v>2573</v>
      </c>
      <c r="R27" s="12">
        <f>J644</f>
        <v>28012</v>
      </c>
      <c r="S27" s="12">
        <f>J721+J759</f>
        <v>1190</v>
      </c>
      <c r="T27" s="12">
        <f>J682</f>
        <v>45068</v>
      </c>
      <c r="U27" s="16">
        <f>SUM(P27:T27)/O27</f>
        <v>0.97695506659212228</v>
      </c>
      <c r="V27" s="12">
        <f>O27*U27</f>
        <v>127562</v>
      </c>
      <c r="X27" s="9" t="s">
        <v>50</v>
      </c>
      <c r="Y27" s="11">
        <f>P27/$V27</f>
        <v>0.39760273435662657</v>
      </c>
      <c r="Z27" s="11">
        <f>Q27/$V27</f>
        <v>2.0170583716153715E-2</v>
      </c>
      <c r="AA27" s="11">
        <f>R27/$V27</f>
        <v>0.21959517724714256</v>
      </c>
      <c r="AB27" s="11">
        <f>S27/$V27</f>
        <v>9.328796977156207E-3</v>
      </c>
      <c r="AC27" s="11">
        <f>T27/$V27</f>
        <v>0.35330270770292094</v>
      </c>
      <c r="AE27" s="11">
        <f>P68/$V27</f>
        <v>3.6068735203273701E-2</v>
      </c>
      <c r="AF27" s="11">
        <f>Q68/$V27</f>
        <v>3.4406798262805537E-2</v>
      </c>
      <c r="AG27" s="11">
        <f>R68/$V27</f>
        <v>2.3541493548235367E-2</v>
      </c>
      <c r="AH27" s="11">
        <f>S68/$V27</f>
        <v>7.9961116947053195E-3</v>
      </c>
      <c r="AI27" s="11">
        <f>T68/$V27</f>
        <v>1.5600257129866261E-2</v>
      </c>
      <c r="AJ27" s="11">
        <f>U68/$V27</f>
        <v>2.6645866323826845E-2</v>
      </c>
      <c r="AK27" s="11">
        <f>V68/$V27</f>
        <v>2.9225004311628854E-2</v>
      </c>
      <c r="AL27" s="11">
        <f>W68/$V27</f>
        <v>1.86027186779762E-2</v>
      </c>
      <c r="AM27" s="11">
        <f>X68/$V27</f>
        <v>0.15702168357347798</v>
      </c>
      <c r="AN27" s="11">
        <f>Y68/$V27</f>
        <v>1.4306768473369813E-2</v>
      </c>
      <c r="AO27" s="11">
        <f>Z68/$V27</f>
        <v>1.1625719258086264E-2</v>
      </c>
      <c r="AP27" s="11">
        <f>AA68/$V27</f>
        <v>1.5678650381775138E-3</v>
      </c>
      <c r="AQ27" s="11">
        <f>AB68/$V27</f>
        <v>2.0993712861196907E-2</v>
      </c>
    </row>
    <row r="28" spans="1:43" x14ac:dyDescent="0.2">
      <c r="A28" s="9" t="s">
        <v>58</v>
      </c>
      <c r="B28" s="8">
        <v>112300</v>
      </c>
      <c r="C28" s="8">
        <v>112958</v>
      </c>
      <c r="D28" s="8">
        <v>108902.769</v>
      </c>
      <c r="E28" s="8">
        <v>110319.452</v>
      </c>
      <c r="F28" s="8">
        <v>107291.285</v>
      </c>
      <c r="G28" s="8">
        <v>109928.342</v>
      </c>
      <c r="H28" s="8">
        <v>111446.02899999999</v>
      </c>
      <c r="I28" s="8">
        <v>112273.784</v>
      </c>
      <c r="J28" s="8">
        <v>114036.007</v>
      </c>
      <c r="K28" s="8"/>
      <c r="M28" s="5" t="s">
        <v>17</v>
      </c>
      <c r="N28" s="9" t="s">
        <v>49</v>
      </c>
      <c r="O28" s="12">
        <f>J37</f>
        <v>306584.397</v>
      </c>
      <c r="P28" s="12">
        <f>J75</f>
        <v>93135.524000000005</v>
      </c>
      <c r="Q28" s="12">
        <f>J607</f>
        <v>4983.55</v>
      </c>
      <c r="R28" s="12">
        <f>J645</f>
        <v>92256.781000000003</v>
      </c>
      <c r="S28" s="12">
        <f>J722+J760</f>
        <v>4319.7160000000003</v>
      </c>
      <c r="T28" s="12">
        <f>J683</f>
        <v>105064.54700000001</v>
      </c>
      <c r="U28" s="16">
        <f>SUM(P28:T28)/O28</f>
        <v>0.97774094485310681</v>
      </c>
      <c r="V28" s="12">
        <f>O28*U28</f>
        <v>299760.11800000002</v>
      </c>
      <c r="X28" s="9" t="s">
        <v>49</v>
      </c>
      <c r="Y28" s="11">
        <f>P28/$V28</f>
        <v>0.31070018460561188</v>
      </c>
      <c r="Z28" s="11">
        <f>Q28/$V28</f>
        <v>1.6625126895633259E-2</v>
      </c>
      <c r="AA28" s="11">
        <f>R28/$V28</f>
        <v>0.3077686972354341</v>
      </c>
      <c r="AB28" s="11">
        <f>S28/$V28</f>
        <v>1.441057612607425E-2</v>
      </c>
      <c r="AC28" s="11">
        <f>T28/$V28</f>
        <v>0.35049541513724652</v>
      </c>
      <c r="AE28" s="11">
        <f>P69/$V28</f>
        <v>8.5408593280577767E-3</v>
      </c>
      <c r="AF28" s="11">
        <f>Q69/$V28</f>
        <v>5.093416396373316E-2</v>
      </c>
      <c r="AG28" s="11">
        <f>R69/$V28</f>
        <v>1.3637387879597779E-2</v>
      </c>
      <c r="AH28" s="11">
        <f>S69/$V28</f>
        <v>2.1049851601673039E-2</v>
      </c>
      <c r="AI28" s="11">
        <f>T69/$V28</f>
        <v>1.5904867638195954E-2</v>
      </c>
      <c r="AJ28" s="11">
        <f>U69/$V28</f>
        <v>4.2038003868146323E-2</v>
      </c>
      <c r="AK28" s="11">
        <f>V69/$V28</f>
        <v>3.839970465984404E-4</v>
      </c>
      <c r="AL28" s="11">
        <f>W69/$V28</f>
        <v>3.9426318880752508E-2</v>
      </c>
      <c r="AM28" s="11">
        <f>X69/$V28</f>
        <v>3.4634727492334386E-2</v>
      </c>
      <c r="AN28" s="11">
        <f>Y69/$V28</f>
        <v>0</v>
      </c>
      <c r="AO28" s="11">
        <f>Z69/$V28</f>
        <v>4.6558628589811269E-3</v>
      </c>
      <c r="AP28" s="11">
        <f>AA69/$V28</f>
        <v>9.0786493485434227E-3</v>
      </c>
      <c r="AQ28" s="11">
        <f>AB69/$V28</f>
        <v>7.0415494698997952E-2</v>
      </c>
    </row>
    <row r="29" spans="1:43" x14ac:dyDescent="0.2">
      <c r="A29" s="9" t="s">
        <v>57</v>
      </c>
      <c r="B29" s="8">
        <v>62071.792999999998</v>
      </c>
      <c r="C29" s="8">
        <v>62132.288999999997</v>
      </c>
      <c r="D29" s="8">
        <v>62952.101999999999</v>
      </c>
      <c r="E29" s="8">
        <v>63546.71</v>
      </c>
      <c r="F29" s="8">
        <v>62557.415999999997</v>
      </c>
      <c r="G29" s="8">
        <v>63583.964999999997</v>
      </c>
      <c r="H29" s="8">
        <v>64427.606</v>
      </c>
      <c r="I29" s="8">
        <v>65389.158000000003</v>
      </c>
      <c r="J29" s="8">
        <v>65473.555999999997</v>
      </c>
      <c r="K29" s="8"/>
      <c r="M29" s="5" t="s">
        <v>18</v>
      </c>
      <c r="N29" s="9" t="s">
        <v>48</v>
      </c>
      <c r="O29" s="12">
        <f>J38</f>
        <v>125125.361</v>
      </c>
      <c r="P29" s="12">
        <f>J76</f>
        <v>47004.317999999999</v>
      </c>
      <c r="Q29" s="12">
        <f>J608</f>
        <v>1061.575</v>
      </c>
      <c r="R29" s="12">
        <f>J646</f>
        <v>25446.355</v>
      </c>
      <c r="S29" s="12">
        <f>J723+J761</f>
        <v>2095.48</v>
      </c>
      <c r="T29" s="12">
        <f>J684</f>
        <v>40299.33</v>
      </c>
      <c r="U29" s="16">
        <f>SUM(P29:T29)/O29</f>
        <v>0.92632746130498667</v>
      </c>
      <c r="V29" s="12">
        <f>O29*U29</f>
        <v>115907.05799999999</v>
      </c>
      <c r="X29" s="9" t="s">
        <v>48</v>
      </c>
      <c r="Y29" s="11">
        <f>P29/$V29</f>
        <v>0.40553456201088295</v>
      </c>
      <c r="Z29" s="11">
        <f>Q29/$V29</f>
        <v>9.1588469099094915E-3</v>
      </c>
      <c r="AA29" s="11">
        <f>R29/$V29</f>
        <v>0.21954103088355501</v>
      </c>
      <c r="AB29" s="11">
        <f>S29/$V29</f>
        <v>1.8078968064222632E-2</v>
      </c>
      <c r="AC29" s="11">
        <f>T29/$V29</f>
        <v>0.34768659213143005</v>
      </c>
      <c r="AE29" s="11">
        <f>P70/$V29</f>
        <v>4.699419598761622E-2</v>
      </c>
      <c r="AF29" s="11">
        <f>Q70/$V29</f>
        <v>6.5905494728371081E-2</v>
      </c>
      <c r="AG29" s="11">
        <f>R70/$V29</f>
        <v>0.18679784797919727</v>
      </c>
      <c r="AH29" s="11">
        <f>S70/$V29</f>
        <v>8.466533591077777E-3</v>
      </c>
      <c r="AI29" s="11">
        <f>T70/$V29</f>
        <v>3.7271155653006054E-3</v>
      </c>
      <c r="AJ29" s="11">
        <f>U70/$V29</f>
        <v>8.7193568488296899E-3</v>
      </c>
      <c r="AK29" s="11">
        <f>V70/$V29</f>
        <v>3.4445615900284524E-3</v>
      </c>
      <c r="AL29" s="11">
        <f>W70/$V29</f>
        <v>2.5753953654832653E-2</v>
      </c>
      <c r="AM29" s="11">
        <f>X70/$V29</f>
        <v>3.3359642343782032E-2</v>
      </c>
      <c r="AN29" s="11">
        <f>Y70/$V29</f>
        <v>5.2877711726580104E-3</v>
      </c>
      <c r="AO29" s="11">
        <f>Z70/$V29</f>
        <v>1.2201198308389468E-2</v>
      </c>
      <c r="AP29" s="11">
        <f>AA70/$V29</f>
        <v>6.3089341806950186E-4</v>
      </c>
      <c r="AQ29" s="11">
        <f>AB70/$V29</f>
        <v>4.2459968227301576E-3</v>
      </c>
    </row>
    <row r="30" spans="1:43" x14ac:dyDescent="0.2">
      <c r="A30" s="9" t="s">
        <v>56</v>
      </c>
      <c r="B30" s="8">
        <v>129424</v>
      </c>
      <c r="C30" s="8">
        <v>132388</v>
      </c>
      <c r="D30" s="8">
        <v>133278</v>
      </c>
      <c r="E30" s="8">
        <v>134481</v>
      </c>
      <c r="F30" s="8">
        <v>136307.473</v>
      </c>
      <c r="G30" s="8">
        <v>138926.62</v>
      </c>
      <c r="H30" s="8">
        <v>143762.5</v>
      </c>
      <c r="I30" s="8">
        <v>146424.864</v>
      </c>
      <c r="J30" s="8">
        <v>151398.37599999999</v>
      </c>
      <c r="K30" s="8"/>
      <c r="N30" s="9" t="s">
        <v>47</v>
      </c>
      <c r="O30" s="12">
        <f>J39</f>
        <v>2846.6</v>
      </c>
      <c r="P30" s="12">
        <f>J77</f>
        <v>737.4</v>
      </c>
      <c r="Q30" s="12">
        <f>J609</f>
        <v>19.2</v>
      </c>
      <c r="R30" s="12">
        <f>J647</f>
        <v>800.5</v>
      </c>
      <c r="S30" s="12">
        <f>J724+J762</f>
        <v>17.399999999999999</v>
      </c>
      <c r="T30" s="12">
        <f>J685</f>
        <v>1272.0999999999999</v>
      </c>
      <c r="U30" s="16">
        <f>SUM(P30:T30)/O30</f>
        <v>1</v>
      </c>
      <c r="V30" s="12">
        <f>O30*U30</f>
        <v>2846.6</v>
      </c>
      <c r="X30" s="9" t="s">
        <v>47</v>
      </c>
      <c r="Y30" s="11">
        <f>P30/$V30</f>
        <v>0.25904587929459705</v>
      </c>
      <c r="Z30" s="11">
        <f>Q30/$V30</f>
        <v>6.7448886390781984E-3</v>
      </c>
      <c r="AA30" s="11">
        <f>R30/$V30</f>
        <v>0.28121267476990092</v>
      </c>
      <c r="AB30" s="11">
        <f>S30/$V30</f>
        <v>6.112555329164617E-3</v>
      </c>
      <c r="AC30" s="11">
        <f>T30/$V30</f>
        <v>0.44688400196725919</v>
      </c>
      <c r="AE30" s="11">
        <f>P71/$V30</f>
        <v>1.3560036534813462E-2</v>
      </c>
      <c r="AF30" s="11">
        <f>Q71/$V30</f>
        <v>1.6510925314410175E-3</v>
      </c>
      <c r="AG30" s="11">
        <f>R71/$V30</f>
        <v>0.20930232558139533</v>
      </c>
      <c r="AH30" s="11">
        <f>S71/$V30</f>
        <v>3.3724443195390992E-3</v>
      </c>
      <c r="AI30" s="11">
        <f>T71/$V30</f>
        <v>0</v>
      </c>
      <c r="AJ30" s="11">
        <f>U71/$V30</f>
        <v>2.1077776997119372E-3</v>
      </c>
      <c r="AK30" s="11">
        <f>V71/$V30</f>
        <v>2.5293332396543245E-3</v>
      </c>
      <c r="AL30" s="11">
        <f>W71/$V30</f>
        <v>1.0960444038502073E-2</v>
      </c>
      <c r="AM30" s="11">
        <f>X71/$V30</f>
        <v>1.3700555048127591E-3</v>
      </c>
      <c r="AN30" s="11">
        <f>Y71/$V30</f>
        <v>4.6371109393662617E-3</v>
      </c>
      <c r="AO30" s="11">
        <f>Z71/$V30</f>
        <v>0</v>
      </c>
      <c r="AP30" s="11">
        <f>AA71/$V30</f>
        <v>2.4590739829972601E-4</v>
      </c>
      <c r="AQ30" s="11">
        <f>AB71/$V30</f>
        <v>9.309351507061055E-3</v>
      </c>
    </row>
    <row r="31" spans="1:43" x14ac:dyDescent="0.2">
      <c r="A31" s="9" t="s">
        <v>55</v>
      </c>
      <c r="B31" s="8">
        <v>50613</v>
      </c>
      <c r="C31" s="8">
        <v>49114</v>
      </c>
      <c r="D31" s="8">
        <v>47110</v>
      </c>
      <c r="E31" s="8">
        <v>46273</v>
      </c>
      <c r="F31" s="8">
        <v>46139</v>
      </c>
      <c r="G31" s="8">
        <v>46849</v>
      </c>
      <c r="H31" s="8">
        <v>47359.322</v>
      </c>
      <c r="I31" s="8">
        <v>47660.588000000003</v>
      </c>
      <c r="J31" s="8">
        <v>48897.004999999997</v>
      </c>
      <c r="K31" s="8"/>
      <c r="M31" s="5" t="s">
        <v>26</v>
      </c>
      <c r="N31" s="9" t="s">
        <v>46</v>
      </c>
      <c r="O31" s="12">
        <f>J40</f>
        <v>29302.61</v>
      </c>
      <c r="P31" s="12">
        <f>J78</f>
        <v>8735.2800000000007</v>
      </c>
      <c r="Q31" s="12">
        <f>J610</f>
        <v>374.68400000000003</v>
      </c>
      <c r="R31" s="12">
        <f>J648</f>
        <v>5183.1689999999999</v>
      </c>
      <c r="S31" s="12">
        <f>J725+J763</f>
        <v>340.947</v>
      </c>
      <c r="T31" s="12">
        <f>J686</f>
        <v>13414.571</v>
      </c>
      <c r="U31" s="16">
        <f>SUM(P31:T31)/O31</f>
        <v>0.95720657647902341</v>
      </c>
      <c r="V31" s="12">
        <f>O31*U31</f>
        <v>28048.650999999998</v>
      </c>
      <c r="X31" s="9" t="s">
        <v>46</v>
      </c>
      <c r="Y31" s="11">
        <f>P31/$V31</f>
        <v>0.3114331594770815</v>
      </c>
      <c r="Z31" s="11">
        <f>Q31/$V31</f>
        <v>1.3358360799597815E-2</v>
      </c>
      <c r="AA31" s="11">
        <f>R31/$V31</f>
        <v>0.18479209570542271</v>
      </c>
      <c r="AB31" s="11">
        <f>S31/$V31</f>
        <v>1.2155557855527526E-2</v>
      </c>
      <c r="AC31" s="11">
        <f>T31/$V31</f>
        <v>0.47826082616237053</v>
      </c>
      <c r="AE31" s="11">
        <f>P72/$V31</f>
        <v>4.7865011404648307E-2</v>
      </c>
      <c r="AF31" s="11">
        <f>Q72/$V31</f>
        <v>4.8044627886025607E-2</v>
      </c>
      <c r="AG31" s="11">
        <f>R72/$V31</f>
        <v>1.5685602847709146E-2</v>
      </c>
      <c r="AH31" s="11">
        <f>S72/$V31</f>
        <v>2.6312281471219421E-2</v>
      </c>
      <c r="AI31" s="11">
        <f>T72/$V31</f>
        <v>7.6033246661310026E-3</v>
      </c>
      <c r="AJ31" s="11">
        <f>U72/$V31</f>
        <v>2.3348787790186419E-2</v>
      </c>
      <c r="AK31" s="11">
        <f>V72/$V31</f>
        <v>1.4518167023433675E-2</v>
      </c>
      <c r="AL31" s="11">
        <f>W72/$V31</f>
        <v>5.6935108929124616E-2</v>
      </c>
      <c r="AM31" s="11">
        <f>X72/$V31</f>
        <v>1.4877364333849783E-2</v>
      </c>
      <c r="AN31" s="11">
        <f>Y72/$V31</f>
        <v>3.7717321948923677E-3</v>
      </c>
      <c r="AO31" s="11">
        <f>Z72/$V31</f>
        <v>1.2089707986312783E-2</v>
      </c>
      <c r="AP31" s="11">
        <f>AA72/$V31</f>
        <v>1.2243155651229003E-2</v>
      </c>
      <c r="AQ31" s="11">
        <f>AB72/$V31</f>
        <v>2.8138287292319337E-2</v>
      </c>
    </row>
    <row r="32" spans="1:43" x14ac:dyDescent="0.2">
      <c r="A32" s="9" t="s">
        <v>54</v>
      </c>
      <c r="B32" s="8">
        <v>45972</v>
      </c>
      <c r="C32" s="8">
        <v>47250</v>
      </c>
      <c r="D32" s="8">
        <v>46861</v>
      </c>
      <c r="E32" s="8">
        <v>44952</v>
      </c>
      <c r="F32" s="8">
        <v>45808</v>
      </c>
      <c r="G32" s="8">
        <v>46798</v>
      </c>
      <c r="H32" s="8">
        <v>47142</v>
      </c>
      <c r="I32" s="8">
        <v>48860.709000000003</v>
      </c>
      <c r="J32" s="8">
        <v>49777.627999999997</v>
      </c>
      <c r="K32" s="8"/>
    </row>
    <row r="33" spans="1:43" x14ac:dyDescent="0.2">
      <c r="A33" s="9" t="s">
        <v>53</v>
      </c>
      <c r="B33" s="8">
        <v>12063</v>
      </c>
      <c r="C33" s="8">
        <v>12612</v>
      </c>
      <c r="D33" s="8">
        <v>12540</v>
      </c>
      <c r="E33" s="8">
        <v>12587</v>
      </c>
      <c r="F33" s="8">
        <v>12559</v>
      </c>
      <c r="G33" s="8">
        <v>12895</v>
      </c>
      <c r="H33" s="8">
        <v>13120</v>
      </c>
      <c r="I33" s="8">
        <v>13622.626</v>
      </c>
      <c r="J33" s="8">
        <v>13812.887000000001</v>
      </c>
      <c r="K33" s="8"/>
    </row>
    <row r="34" spans="1:43" x14ac:dyDescent="0.2">
      <c r="A34" s="9" t="s">
        <v>52</v>
      </c>
      <c r="B34" s="8">
        <v>25077</v>
      </c>
      <c r="C34" s="8">
        <v>25793</v>
      </c>
      <c r="D34" s="8">
        <v>24880</v>
      </c>
      <c r="E34" s="8">
        <v>26039</v>
      </c>
      <c r="F34" s="8">
        <v>25083</v>
      </c>
      <c r="G34" s="8">
        <v>25359</v>
      </c>
      <c r="H34" s="8">
        <v>25966</v>
      </c>
      <c r="I34" s="8">
        <v>27016</v>
      </c>
      <c r="J34" s="8">
        <v>26872</v>
      </c>
      <c r="K34" s="8"/>
    </row>
    <row r="35" spans="1:43" x14ac:dyDescent="0.2">
      <c r="A35" s="9" t="s">
        <v>51</v>
      </c>
      <c r="B35" s="8">
        <v>84796</v>
      </c>
      <c r="C35" s="8">
        <v>81415</v>
      </c>
      <c r="D35" s="8">
        <v>82035</v>
      </c>
      <c r="E35" s="8">
        <v>81292</v>
      </c>
      <c r="F35" s="8">
        <v>80435</v>
      </c>
      <c r="G35" s="8">
        <v>79686</v>
      </c>
      <c r="H35" s="8">
        <v>82180</v>
      </c>
      <c r="I35" s="8">
        <v>82275</v>
      </c>
      <c r="J35" s="8">
        <v>84021</v>
      </c>
      <c r="K35" s="8"/>
    </row>
    <row r="36" spans="1:43" x14ac:dyDescent="0.2">
      <c r="A36" s="9" t="s">
        <v>50</v>
      </c>
      <c r="B36" s="8">
        <v>135021</v>
      </c>
      <c r="C36" s="8">
        <v>127628</v>
      </c>
      <c r="D36" s="8">
        <v>130323</v>
      </c>
      <c r="E36" s="8">
        <v>127882</v>
      </c>
      <c r="F36" s="8">
        <v>125041</v>
      </c>
      <c r="G36" s="8">
        <v>127801</v>
      </c>
      <c r="H36" s="8">
        <v>130614</v>
      </c>
      <c r="I36" s="8">
        <v>130459</v>
      </c>
      <c r="J36" s="8">
        <v>130571</v>
      </c>
      <c r="K36" s="8"/>
    </row>
    <row r="37" spans="1:43" x14ac:dyDescent="0.2">
      <c r="A37" s="9" t="s">
        <v>49</v>
      </c>
      <c r="B37" s="8">
        <v>337509</v>
      </c>
      <c r="C37" s="8">
        <v>325918</v>
      </c>
      <c r="D37" s="8">
        <v>325483</v>
      </c>
      <c r="E37" s="8">
        <v>324321</v>
      </c>
      <c r="F37" s="8">
        <v>310807</v>
      </c>
      <c r="G37" s="8">
        <v>311011.38400000002</v>
      </c>
      <c r="H37" s="8">
        <v>311296.87800000003</v>
      </c>
      <c r="I37" s="8">
        <v>306792.89</v>
      </c>
      <c r="J37" s="8">
        <v>306584.397</v>
      </c>
      <c r="K37" s="8"/>
    </row>
    <row r="38" spans="1:43" x14ac:dyDescent="0.2">
      <c r="A38" s="9" t="s">
        <v>48</v>
      </c>
      <c r="B38" s="8">
        <v>119321</v>
      </c>
      <c r="C38" s="8">
        <v>113867</v>
      </c>
      <c r="D38" s="8">
        <v>117382</v>
      </c>
      <c r="E38" s="8">
        <v>118074</v>
      </c>
      <c r="F38" s="8">
        <v>115676</v>
      </c>
      <c r="G38" s="8">
        <v>118643</v>
      </c>
      <c r="H38" s="8">
        <v>121245</v>
      </c>
      <c r="I38" s="8">
        <v>121958</v>
      </c>
      <c r="J38" s="8">
        <v>125125.361</v>
      </c>
      <c r="K38" s="8"/>
    </row>
    <row r="39" spans="1:43" x14ac:dyDescent="0.2">
      <c r="A39" s="9" t="s">
        <v>47</v>
      </c>
      <c r="B39" s="8">
        <v>3211</v>
      </c>
      <c r="C39" s="8">
        <v>3414</v>
      </c>
      <c r="D39" s="8">
        <v>3220</v>
      </c>
      <c r="E39" s="8">
        <v>2706</v>
      </c>
      <c r="F39" s="8">
        <v>2610</v>
      </c>
      <c r="G39" s="8">
        <v>2679</v>
      </c>
      <c r="H39" s="8">
        <v>2671</v>
      </c>
      <c r="I39" s="8">
        <v>2855</v>
      </c>
      <c r="J39" s="8">
        <v>2846.6</v>
      </c>
      <c r="K39" s="7"/>
    </row>
    <row r="40" spans="1:43" x14ac:dyDescent="0.2">
      <c r="A40" s="9" t="s">
        <v>46</v>
      </c>
      <c r="B40" s="8">
        <v>28331</v>
      </c>
      <c r="C40" s="8">
        <v>28811</v>
      </c>
      <c r="D40" s="8">
        <v>28108</v>
      </c>
      <c r="E40" s="8">
        <v>28125</v>
      </c>
      <c r="F40" s="8">
        <v>27401</v>
      </c>
      <c r="G40" s="8">
        <v>28462</v>
      </c>
      <c r="H40" s="8">
        <v>28869</v>
      </c>
      <c r="I40" s="8">
        <v>29379.421999999999</v>
      </c>
      <c r="J40" s="8">
        <v>29302.61</v>
      </c>
      <c r="K40" s="8"/>
    </row>
    <row r="42" spans="1:43" x14ac:dyDescent="0.2">
      <c r="A42" s="6" t="s">
        <v>45</v>
      </c>
    </row>
    <row r="43" spans="1:43" ht="43.5" customHeight="1" x14ac:dyDescent="0.2">
      <c r="A43" s="6" t="s">
        <v>44</v>
      </c>
      <c r="B43" s="6" t="s">
        <v>43</v>
      </c>
      <c r="N43" s="15" t="s">
        <v>124</v>
      </c>
      <c r="O43" s="15" t="s">
        <v>123</v>
      </c>
      <c r="P43" s="15" t="s">
        <v>121</v>
      </c>
      <c r="Q43" s="14" t="s">
        <v>120</v>
      </c>
      <c r="R43" s="14" t="s">
        <v>119</v>
      </c>
      <c r="S43" s="15" t="s">
        <v>118</v>
      </c>
      <c r="T43" s="15" t="s">
        <v>117</v>
      </c>
      <c r="U43" s="13" t="s">
        <v>116</v>
      </c>
      <c r="V43" s="15" t="s">
        <v>115</v>
      </c>
      <c r="W43" s="15" t="s">
        <v>114</v>
      </c>
      <c r="X43" s="15" t="s">
        <v>113</v>
      </c>
      <c r="Y43" s="15" t="s">
        <v>112</v>
      </c>
      <c r="Z43" s="13" t="s">
        <v>111</v>
      </c>
      <c r="AA43" s="14" t="s">
        <v>110</v>
      </c>
      <c r="AB43" s="13" t="s">
        <v>109</v>
      </c>
      <c r="AD43" s="15" t="s">
        <v>122</v>
      </c>
      <c r="AE43" s="15" t="s">
        <v>121</v>
      </c>
      <c r="AF43" s="14" t="s">
        <v>120</v>
      </c>
      <c r="AG43" s="14" t="s">
        <v>119</v>
      </c>
      <c r="AH43" s="15" t="s">
        <v>118</v>
      </c>
      <c r="AI43" s="15" t="s">
        <v>117</v>
      </c>
      <c r="AJ43" s="13" t="s">
        <v>116</v>
      </c>
      <c r="AK43" s="15" t="s">
        <v>115</v>
      </c>
      <c r="AL43" s="15" t="s">
        <v>114</v>
      </c>
      <c r="AM43" s="15" t="s">
        <v>113</v>
      </c>
      <c r="AN43" s="15" t="s">
        <v>112</v>
      </c>
      <c r="AO43" s="13" t="s">
        <v>111</v>
      </c>
      <c r="AP43" s="14" t="s">
        <v>110</v>
      </c>
      <c r="AQ43" s="13" t="s">
        <v>109</v>
      </c>
    </row>
    <row r="44" spans="1:43" x14ac:dyDescent="0.2">
      <c r="N44" s="9" t="s">
        <v>74</v>
      </c>
      <c r="O44" s="12">
        <f>J50</f>
        <v>949571.92500000005</v>
      </c>
      <c r="P44" s="12">
        <f>J88</f>
        <v>114471.06</v>
      </c>
      <c r="Q44" s="12">
        <f>J126</f>
        <v>168033.052</v>
      </c>
      <c r="R44" s="12">
        <f>J164</f>
        <v>63370.466</v>
      </c>
      <c r="S44" s="12">
        <f>J202</f>
        <v>64780.652999999998</v>
      </c>
      <c r="T44" s="12">
        <f>J240</f>
        <v>49822.292000000001</v>
      </c>
      <c r="U44" s="12">
        <f>J278</f>
        <v>112573.485</v>
      </c>
      <c r="V44" s="12">
        <f>J316</f>
        <v>20391.595000000001</v>
      </c>
      <c r="W44" s="12">
        <f>J354</f>
        <v>110417.576</v>
      </c>
      <c r="X44" s="12">
        <f>J392</f>
        <v>105050.795</v>
      </c>
      <c r="Y44" s="12">
        <f>J430</f>
        <v>25951.098000000002</v>
      </c>
      <c r="Z44" s="12">
        <f>J468</f>
        <v>22176.561000000002</v>
      </c>
      <c r="AA44" s="12">
        <f>J506</f>
        <v>18417.403999999999</v>
      </c>
      <c r="AB44" s="12">
        <f>J544</f>
        <v>74115.888000000006</v>
      </c>
      <c r="AD44" s="9" t="s">
        <v>74</v>
      </c>
      <c r="AE44" s="11">
        <f>P44/$O44</f>
        <v>0.12055017317408578</v>
      </c>
      <c r="AF44" s="11">
        <f>Q44/$O44</f>
        <v>0.17695663443293144</v>
      </c>
      <c r="AG44" s="11">
        <f>R44/$O44</f>
        <v>6.6735825198286053E-2</v>
      </c>
      <c r="AH44" s="11">
        <f>S44/$O44</f>
        <v>6.8220901750017507E-2</v>
      </c>
      <c r="AI44" s="11">
        <f>T44/$O44</f>
        <v>5.2468160323927017E-2</v>
      </c>
      <c r="AJ44" s="11">
        <f>U44/$O44</f>
        <v>0.11855182533961289</v>
      </c>
      <c r="AK44" s="11">
        <f>V44/$O44</f>
        <v>2.1474513370853925E-2</v>
      </c>
      <c r="AL44" s="11">
        <f>W44/$O44</f>
        <v>0.11628142439025879</v>
      </c>
      <c r="AM44" s="11">
        <f>X44/$O44</f>
        <v>0.11062963450609599</v>
      </c>
      <c r="AN44" s="11">
        <f>Y44/$O44</f>
        <v>2.7329259971539281E-2</v>
      </c>
      <c r="AO44" s="11">
        <f>Z44/$O44</f>
        <v>2.3354271978923556E-2</v>
      </c>
      <c r="AP44" s="11">
        <f>AA44/$O44</f>
        <v>1.9395480758342763E-2</v>
      </c>
      <c r="AQ44" s="11">
        <f>AB44/$O44</f>
        <v>7.8051894805124949E-2</v>
      </c>
    </row>
    <row r="45" spans="1:43" x14ac:dyDescent="0.2">
      <c r="A45" s="6" t="s">
        <v>90</v>
      </c>
      <c r="B45" s="10" t="s">
        <v>108</v>
      </c>
      <c r="N45" s="9" t="s">
        <v>73</v>
      </c>
      <c r="O45" s="12">
        <f>J51</f>
        <v>1042707.449</v>
      </c>
      <c r="P45" s="12">
        <f>J89</f>
        <v>117031.269</v>
      </c>
      <c r="Q45" s="12">
        <f>J127</f>
        <v>183301.08300000001</v>
      </c>
      <c r="R45" s="12">
        <f>J165</f>
        <v>67458.410999999993</v>
      </c>
      <c r="S45" s="12">
        <f>J203</f>
        <v>71090.558999999994</v>
      </c>
      <c r="T45" s="12">
        <f>J241</f>
        <v>54589.936999999998</v>
      </c>
      <c r="U45" s="12">
        <f>J279</f>
        <v>125174.802</v>
      </c>
      <c r="V45" s="12">
        <f>J317</f>
        <v>20506.702000000001</v>
      </c>
      <c r="W45" s="12">
        <f>J355</f>
        <v>122236.014</v>
      </c>
      <c r="X45" s="12">
        <f>J393</f>
        <v>115432.905</v>
      </c>
      <c r="Y45" s="12">
        <f>J431</f>
        <v>25951.098000000002</v>
      </c>
      <c r="Z45" s="12">
        <f>J469</f>
        <v>23572.203000000001</v>
      </c>
      <c r="AA45" s="12">
        <f>J507</f>
        <v>21138.821</v>
      </c>
      <c r="AB45" s="12">
        <f>J545</f>
        <v>95223.645000000004</v>
      </c>
      <c r="AD45" s="9" t="s">
        <v>73</v>
      </c>
      <c r="AE45" s="11">
        <f>P45/$O45</f>
        <v>0.11223787564981709</v>
      </c>
      <c r="AF45" s="11">
        <f>Q45/$O45</f>
        <v>0.17579339552603504</v>
      </c>
      <c r="AG45" s="11">
        <f>R45/$O45</f>
        <v>6.4695434049785894E-2</v>
      </c>
      <c r="AH45" s="11">
        <f>S45/$O45</f>
        <v>6.8178815705381993E-2</v>
      </c>
      <c r="AI45" s="11">
        <f>T45/$O45</f>
        <v>5.2354029936540709E-2</v>
      </c>
      <c r="AJ45" s="11">
        <f>U45/$O45</f>
        <v>0.12004786397186273</v>
      </c>
      <c r="AK45" s="11">
        <f>V45/$O45</f>
        <v>1.9666783832480324E-2</v>
      </c>
      <c r="AL45" s="11">
        <f>W45/$O45</f>
        <v>0.11722944351958878</v>
      </c>
      <c r="AM45" s="11">
        <f>X45/$O45</f>
        <v>0.11070497780629167</v>
      </c>
      <c r="AN45" s="11">
        <f>Y45/$O45</f>
        <v>2.4888187022053202E-2</v>
      </c>
      <c r="AO45" s="11">
        <f>Z45/$O45</f>
        <v>2.2606727344862385E-2</v>
      </c>
      <c r="AP45" s="11">
        <f>AA45/$O45</f>
        <v>2.0273012358617955E-2</v>
      </c>
      <c r="AQ45" s="11">
        <f>AB45/$O45</f>
        <v>9.1323453276682218E-2</v>
      </c>
    </row>
    <row r="46" spans="1:43" x14ac:dyDescent="0.2">
      <c r="A46" s="6" t="s">
        <v>88</v>
      </c>
      <c r="B46" s="6" t="s">
        <v>87</v>
      </c>
      <c r="M46" s="5" t="s">
        <v>4</v>
      </c>
      <c r="N46" s="9" t="s">
        <v>72</v>
      </c>
      <c r="O46" s="12">
        <f>J52</f>
        <v>38898.199999999997</v>
      </c>
      <c r="P46" s="12">
        <f>J90</f>
        <v>4357</v>
      </c>
      <c r="Q46" s="12">
        <f>J128</f>
        <v>14678.2</v>
      </c>
      <c r="R46" s="12">
        <f>J166</f>
        <v>2121</v>
      </c>
      <c r="S46" s="12">
        <f>J204</f>
        <v>2437.6999999999998</v>
      </c>
      <c r="T46" s="12">
        <f>J242</f>
        <v>803.1</v>
      </c>
      <c r="U46" s="12">
        <f>J280</f>
        <v>1838.1</v>
      </c>
      <c r="V46" s="12">
        <f>J318</f>
        <v>454.5</v>
      </c>
      <c r="W46" s="12">
        <f>J356</f>
        <v>6040.1</v>
      </c>
      <c r="X46" s="12">
        <f>J394</f>
        <v>1870.3</v>
      </c>
      <c r="Y46" s="12">
        <f>J432</f>
        <v>407.5</v>
      </c>
      <c r="Z46" s="12">
        <f>J470</f>
        <v>929.4</v>
      </c>
      <c r="AA46" s="12">
        <f>J508</f>
        <v>1094.4000000000001</v>
      </c>
      <c r="AB46" s="12">
        <f>J546</f>
        <v>1866.9</v>
      </c>
      <c r="AD46" s="9" t="s">
        <v>72</v>
      </c>
      <c r="AE46" s="11">
        <f>P46/$O46</f>
        <v>0.11201032438519007</v>
      </c>
      <c r="AF46" s="11">
        <f>Q46/$O46</f>
        <v>0.37734908042017373</v>
      </c>
      <c r="AG46" s="11">
        <f>R46/$O46</f>
        <v>5.4526944691528148E-2</v>
      </c>
      <c r="AH46" s="11">
        <f>S46/$O46</f>
        <v>6.266870960610002E-2</v>
      </c>
      <c r="AI46" s="11">
        <f>T46/$O46</f>
        <v>2.0646199567075085E-2</v>
      </c>
      <c r="AJ46" s="11">
        <f>U46/$O46</f>
        <v>4.725411458627906E-2</v>
      </c>
      <c r="AK46" s="11">
        <f>V46/$O46</f>
        <v>1.1684345291041745E-2</v>
      </c>
      <c r="AL46" s="11">
        <f>W46/$O46</f>
        <v>0.15527967875120188</v>
      </c>
      <c r="AM46" s="11">
        <f>X46/$O46</f>
        <v>4.8081916386876519E-2</v>
      </c>
      <c r="AN46" s="11">
        <f>Y46/$O46</f>
        <v>1.0476063159734898E-2</v>
      </c>
      <c r="AO46" s="11">
        <f>Z46/$O46</f>
        <v>2.3893136443331568E-2</v>
      </c>
      <c r="AP46" s="11">
        <f>AA46/$O46</f>
        <v>2.8134977968132205E-2</v>
      </c>
      <c r="AQ46" s="11">
        <f>AB46/$O46</f>
        <v>4.7994508743335176E-2</v>
      </c>
    </row>
    <row r="47" spans="1:43" x14ac:dyDescent="0.2">
      <c r="A47" s="6" t="s">
        <v>86</v>
      </c>
      <c r="B47" s="6" t="s">
        <v>85</v>
      </c>
      <c r="M47" s="5" t="s">
        <v>25</v>
      </c>
      <c r="N47" s="9" t="s">
        <v>71</v>
      </c>
      <c r="O47" s="12">
        <f>J53</f>
        <v>9871.6540000000005</v>
      </c>
      <c r="P47" s="12">
        <f>J91</f>
        <v>817.30499999999995</v>
      </c>
      <c r="Q47" s="12">
        <f>J129</f>
        <v>1363.568</v>
      </c>
      <c r="R47" s="12">
        <f>J167</f>
        <v>1081.7370000000001</v>
      </c>
      <c r="S47" s="12">
        <f>J205</f>
        <v>944.58699999999999</v>
      </c>
      <c r="T47" s="12">
        <f>J243</f>
        <v>133.72499999999999</v>
      </c>
      <c r="U47" s="12">
        <f>J281</f>
        <v>1070.636</v>
      </c>
      <c r="V47" s="12">
        <f>J319</f>
        <v>1123.423</v>
      </c>
      <c r="W47" s="12">
        <f>J357</f>
        <v>1329.0050000000001</v>
      </c>
      <c r="X47" s="12">
        <f>J395</f>
        <v>448.62799999999999</v>
      </c>
      <c r="Y47" s="12">
        <f>J433</f>
        <v>251.08699999999999</v>
      </c>
      <c r="Z47" s="12">
        <f>J471</f>
        <v>229.422</v>
      </c>
      <c r="AA47" s="12">
        <f>J509</f>
        <v>363.24900000000002</v>
      </c>
      <c r="AB47" s="12">
        <f>J547</f>
        <v>715.28200000000004</v>
      </c>
      <c r="AD47" s="9" t="s">
        <v>71</v>
      </c>
      <c r="AE47" s="11">
        <f>P47/$O47</f>
        <v>8.2793116533460345E-2</v>
      </c>
      <c r="AF47" s="11">
        <f>Q47/$O47</f>
        <v>0.13812963866035013</v>
      </c>
      <c r="AG47" s="11">
        <f>R47/$O47</f>
        <v>0.10958011696925359</v>
      </c>
      <c r="AH47" s="11">
        <f>S47/$O47</f>
        <v>9.5686801826725287E-2</v>
      </c>
      <c r="AI47" s="11">
        <f>T47/$O47</f>
        <v>1.3546362139515829E-2</v>
      </c>
      <c r="AJ47" s="11">
        <f>U47/$O47</f>
        <v>0.10845558403890573</v>
      </c>
      <c r="AK47" s="11">
        <f>V47/$O47</f>
        <v>0.113802914891466</v>
      </c>
      <c r="AL47" s="11">
        <f>W47/$O47</f>
        <v>0.13462840168425677</v>
      </c>
      <c r="AM47" s="11">
        <f>X47/$O47</f>
        <v>4.5446082287730095E-2</v>
      </c>
      <c r="AN47" s="11">
        <f>Y47/$O47</f>
        <v>2.5435149975880433E-2</v>
      </c>
      <c r="AO47" s="11">
        <f>Z47/$O47</f>
        <v>2.3240482294051228E-2</v>
      </c>
      <c r="AP47" s="11">
        <f>AA47/$O47</f>
        <v>3.6797177048547285E-2</v>
      </c>
      <c r="AQ47" s="11">
        <f>AB47/$O47</f>
        <v>7.2458171649857253E-2</v>
      </c>
    </row>
    <row r="48" spans="1:43" x14ac:dyDescent="0.2">
      <c r="M48" s="5" t="s">
        <v>6</v>
      </c>
      <c r="N48" s="9" t="s">
        <v>70</v>
      </c>
      <c r="O48" s="12">
        <f>J54</f>
        <v>24201.927</v>
      </c>
      <c r="P48" s="12">
        <f>J92</f>
        <v>2357.424</v>
      </c>
      <c r="Q48" s="12">
        <f>J130</f>
        <v>3295.6959999999999</v>
      </c>
      <c r="R48" s="12">
        <f>J168</f>
        <v>413.57</v>
      </c>
      <c r="S48" s="12">
        <f>J206</f>
        <v>2474.0619999999999</v>
      </c>
      <c r="T48" s="12">
        <f>J244</f>
        <v>3241.018</v>
      </c>
      <c r="U48" s="12">
        <f>J282</f>
        <v>4262.6899999999996</v>
      </c>
      <c r="V48" s="12">
        <f>J320</f>
        <v>372.09699999999998</v>
      </c>
      <c r="W48" s="12">
        <f>J358</f>
        <v>1667.5170000000001</v>
      </c>
      <c r="X48" s="12">
        <f>J396</f>
        <v>1810.1489999999999</v>
      </c>
      <c r="Y48" s="12">
        <f>J434</f>
        <v>559.351</v>
      </c>
      <c r="Z48" s="12">
        <f>J472</f>
        <v>619.68600000000004</v>
      </c>
      <c r="AA48" s="12">
        <f>J510</f>
        <v>757.11500000000001</v>
      </c>
      <c r="AB48" s="12">
        <f>J548</f>
        <v>2371.5520000000001</v>
      </c>
      <c r="AD48" s="9" t="s">
        <v>70</v>
      </c>
      <c r="AE48" s="11">
        <f>P48/$O48</f>
        <v>9.7406458584888722E-2</v>
      </c>
      <c r="AF48" s="11">
        <f>Q48/$O48</f>
        <v>0.13617494177219855</v>
      </c>
      <c r="AG48" s="11">
        <f>R48/$O48</f>
        <v>1.7088308711946779E-2</v>
      </c>
      <c r="AH48" s="11">
        <f>S48/$O48</f>
        <v>0.10222582689386675</v>
      </c>
      <c r="AI48" s="11">
        <f>T48/$O48</f>
        <v>0.13391570018370852</v>
      </c>
      <c r="AJ48" s="11">
        <f>U48/$O48</f>
        <v>0.17613018996379914</v>
      </c>
      <c r="AK48" s="11">
        <f>V48/$O48</f>
        <v>1.5374684833980369E-2</v>
      </c>
      <c r="AL48" s="11">
        <f>W48/$O48</f>
        <v>6.890017476707537E-2</v>
      </c>
      <c r="AM48" s="11">
        <f>X48/$O48</f>
        <v>7.4793589783160655E-2</v>
      </c>
      <c r="AN48" s="11">
        <f>Y48/$O48</f>
        <v>2.3111837334275076E-2</v>
      </c>
      <c r="AO48" s="11">
        <f>Z48/$O48</f>
        <v>2.5604820640934917E-2</v>
      </c>
      <c r="AP48" s="11">
        <f>AA48/$O48</f>
        <v>3.1283252775698399E-2</v>
      </c>
      <c r="AQ48" s="11">
        <f>AB48/$O48</f>
        <v>9.7990213754466746E-2</v>
      </c>
    </row>
    <row r="49" spans="1:43" x14ac:dyDescent="0.2">
      <c r="A49" s="9" t="s">
        <v>84</v>
      </c>
      <c r="B49" s="9" t="s">
        <v>83</v>
      </c>
      <c r="C49" s="9" t="s">
        <v>82</v>
      </c>
      <c r="D49" s="9" t="s">
        <v>81</v>
      </c>
      <c r="E49" s="9" t="s">
        <v>80</v>
      </c>
      <c r="F49" s="9" t="s">
        <v>79</v>
      </c>
      <c r="G49" s="9" t="s">
        <v>78</v>
      </c>
      <c r="H49" s="9" t="s">
        <v>77</v>
      </c>
      <c r="I49" s="9" t="s">
        <v>76</v>
      </c>
      <c r="J49" s="9" t="s">
        <v>75</v>
      </c>
      <c r="K49" s="9"/>
      <c r="M49" s="5" t="s">
        <v>7</v>
      </c>
      <c r="N49" s="9" t="s">
        <v>69</v>
      </c>
      <c r="O49" s="12">
        <f>J55</f>
        <v>8573.4539999999997</v>
      </c>
      <c r="P49" s="12">
        <f>J93</f>
        <v>421.74099999999999</v>
      </c>
      <c r="Q49" s="12">
        <f>J131</f>
        <v>1533.7139999999999</v>
      </c>
      <c r="R49" s="12">
        <f>J169</f>
        <v>0</v>
      </c>
      <c r="S49" s="12">
        <f>J207</f>
        <v>800.572</v>
      </c>
      <c r="T49" s="12">
        <f>J245</f>
        <v>88.271000000000001</v>
      </c>
      <c r="U49" s="12">
        <f>J283</f>
        <v>1338.7809999999999</v>
      </c>
      <c r="V49" s="12">
        <f>J321</f>
        <v>92.188000000000002</v>
      </c>
      <c r="W49" s="12">
        <f>J359</f>
        <v>2409.0720000000001</v>
      </c>
      <c r="X49" s="12">
        <f>J397</f>
        <v>318.75700000000001</v>
      </c>
      <c r="Y49" s="12">
        <f>J435</f>
        <v>212.096</v>
      </c>
      <c r="Z49" s="12">
        <f>J473</f>
        <v>409.346</v>
      </c>
      <c r="AA49" s="12">
        <f>J511</f>
        <v>111.565</v>
      </c>
      <c r="AB49" s="12">
        <f>J549</f>
        <v>837.351</v>
      </c>
      <c r="AD49" s="9" t="s">
        <v>69</v>
      </c>
      <c r="AE49" s="11">
        <f>P49/$O49</f>
        <v>4.9191492716937651E-2</v>
      </c>
      <c r="AF49" s="11">
        <f>Q49/$O49</f>
        <v>0.17889102805007176</v>
      </c>
      <c r="AG49" s="11">
        <f>R49/$O49</f>
        <v>0</v>
      </c>
      <c r="AH49" s="11">
        <f>S49/$O49</f>
        <v>9.3378001444925238E-2</v>
      </c>
      <c r="AI49" s="11">
        <f>T49/$O49</f>
        <v>1.0295850423878171E-2</v>
      </c>
      <c r="AJ49" s="11">
        <f>U49/$O49</f>
        <v>0.15615421742508911</v>
      </c>
      <c r="AK49" s="11">
        <f>V49/$O49</f>
        <v>1.0752725797560704E-2</v>
      </c>
      <c r="AL49" s="11">
        <f>W49/$O49</f>
        <v>0.2809920015900243</v>
      </c>
      <c r="AM49" s="11">
        <f>X49/$O49</f>
        <v>3.717953114345747E-2</v>
      </c>
      <c r="AN49" s="11">
        <f>Y49/$O49</f>
        <v>2.4738687581457836E-2</v>
      </c>
      <c r="AO49" s="11">
        <f>Z49/$O49</f>
        <v>4.7745751012369116E-2</v>
      </c>
      <c r="AP49" s="11">
        <f>AA49/$O49</f>
        <v>1.3012841732165357E-2</v>
      </c>
      <c r="AQ49" s="11">
        <f>AB49/$O49</f>
        <v>9.7667871082063318E-2</v>
      </c>
    </row>
    <row r="50" spans="1:43" x14ac:dyDescent="0.2">
      <c r="A50" s="9" t="s">
        <v>74</v>
      </c>
      <c r="B50" s="8">
        <v>926676.81</v>
      </c>
      <c r="C50" s="8">
        <v>938107.87899999996</v>
      </c>
      <c r="D50" s="8">
        <v>922560.46699999995</v>
      </c>
      <c r="E50" s="8">
        <v>909905.478</v>
      </c>
      <c r="F50" s="8">
        <v>912916.86300000001</v>
      </c>
      <c r="G50" s="8">
        <v>917058.42200000002</v>
      </c>
      <c r="H50" s="8">
        <v>929486.06299999997</v>
      </c>
      <c r="I50" s="8">
        <v>945902.48400000005</v>
      </c>
      <c r="J50" s="8">
        <v>949571.92500000005</v>
      </c>
      <c r="K50" s="7"/>
      <c r="M50" s="5" t="s">
        <v>141</v>
      </c>
      <c r="N50" s="9" t="s">
        <v>68</v>
      </c>
      <c r="O50" s="12">
        <f>J56</f>
        <v>230527</v>
      </c>
      <c r="P50" s="12">
        <f>J94</f>
        <v>26341</v>
      </c>
      <c r="Q50" s="12">
        <f>J132</f>
        <v>53566</v>
      </c>
      <c r="R50" s="12">
        <f>J170</f>
        <v>15785</v>
      </c>
      <c r="S50" s="12">
        <f>J208</f>
        <v>12701</v>
      </c>
      <c r="T50" s="12">
        <f>J246</f>
        <v>17747</v>
      </c>
      <c r="U50" s="12">
        <f>J284</f>
        <v>34020</v>
      </c>
      <c r="V50" s="12">
        <f>J322</f>
        <v>1774</v>
      </c>
      <c r="W50" s="12">
        <f>J360</f>
        <v>18962</v>
      </c>
      <c r="X50" s="12">
        <f>J398</f>
        <v>20856</v>
      </c>
      <c r="Y50" s="12">
        <f>J436</f>
        <v>4668</v>
      </c>
      <c r="Z50" s="12">
        <f>J474</f>
        <v>4460</v>
      </c>
      <c r="AA50" s="12">
        <f>J512</f>
        <v>2132</v>
      </c>
      <c r="AB50" s="12">
        <f>J550</f>
        <v>17515</v>
      </c>
      <c r="AD50" s="9" t="s">
        <v>68</v>
      </c>
      <c r="AE50" s="11">
        <f>P50/$O50</f>
        <v>0.11426427273161062</v>
      </c>
      <c r="AF50" s="11">
        <f>Q50/$O50</f>
        <v>0.23236323727806288</v>
      </c>
      <c r="AG50" s="11">
        <f>R50/$O50</f>
        <v>6.8473541060266263E-2</v>
      </c>
      <c r="AH50" s="11">
        <f>S50/$O50</f>
        <v>5.5095498575004231E-2</v>
      </c>
      <c r="AI50" s="11">
        <f>T50/$O50</f>
        <v>7.6984474703613887E-2</v>
      </c>
      <c r="AJ50" s="11">
        <f>U50/$O50</f>
        <v>0.14757490445804614</v>
      </c>
      <c r="AK50" s="11">
        <f>V50/$O50</f>
        <v>7.6954109496935284E-3</v>
      </c>
      <c r="AL50" s="11">
        <f>W50/$O50</f>
        <v>8.225500700568697E-2</v>
      </c>
      <c r="AM50" s="11">
        <f>X50/$O50</f>
        <v>9.0470964355585243E-2</v>
      </c>
      <c r="AN50" s="11">
        <f>Y50/$O50</f>
        <v>2.0249254967964706E-2</v>
      </c>
      <c r="AO50" s="11">
        <f>Z50/$O50</f>
        <v>1.9346974540943144E-2</v>
      </c>
      <c r="AP50" s="11">
        <f>AA50/$O50</f>
        <v>9.2483743769710275E-3</v>
      </c>
      <c r="AQ50" s="11">
        <f>AB50/$O50</f>
        <v>7.5978084996551384E-2</v>
      </c>
    </row>
    <row r="51" spans="1:43" x14ac:dyDescent="0.2">
      <c r="A51" s="9" t="s">
        <v>73</v>
      </c>
      <c r="B51" s="8">
        <v>1031344.81</v>
      </c>
      <c r="C51" s="8">
        <v>1040638.879</v>
      </c>
      <c r="D51" s="8">
        <v>1021139.4669999999</v>
      </c>
      <c r="E51" s="8">
        <v>1006972.478</v>
      </c>
      <c r="F51" s="8">
        <v>1006073.863</v>
      </c>
      <c r="G51" s="8">
        <v>1010102.71</v>
      </c>
      <c r="H51" s="8">
        <v>1022909.331</v>
      </c>
      <c r="I51" s="8">
        <v>1038242.449</v>
      </c>
      <c r="J51" s="8">
        <v>1042707.449</v>
      </c>
      <c r="K51" s="7"/>
      <c r="M51" s="5" t="s">
        <v>19</v>
      </c>
      <c r="N51" s="9" t="s">
        <v>67</v>
      </c>
      <c r="O51" s="12">
        <f>J57</f>
        <v>2360</v>
      </c>
      <c r="P51" s="12">
        <f>J95</f>
        <v>3</v>
      </c>
      <c r="Q51" s="12">
        <f>J133</f>
        <v>116</v>
      </c>
      <c r="R51" s="12">
        <f>J171</f>
        <v>3</v>
      </c>
      <c r="S51" s="12">
        <f>J209</f>
        <v>194</v>
      </c>
      <c r="T51" s="12">
        <f>J247</f>
        <v>82</v>
      </c>
      <c r="U51" s="12">
        <f>J285</f>
        <v>320</v>
      </c>
      <c r="V51" s="12">
        <f>J323</f>
        <v>20</v>
      </c>
      <c r="W51" s="12">
        <f>J361</f>
        <v>290</v>
      </c>
      <c r="X51" s="12">
        <f>J399</f>
        <v>482</v>
      </c>
      <c r="Y51" s="12">
        <f>J437</f>
        <v>539</v>
      </c>
      <c r="Z51" s="12">
        <f>J475</f>
        <v>71</v>
      </c>
      <c r="AA51" s="12">
        <f>J513</f>
        <v>61</v>
      </c>
      <c r="AB51" s="12">
        <f>J551</f>
        <v>179</v>
      </c>
      <c r="AD51" s="9" t="s">
        <v>67</v>
      </c>
      <c r="AE51" s="11">
        <f>P51/$O51</f>
        <v>1.271186440677966E-3</v>
      </c>
      <c r="AF51" s="11">
        <f>Q51/$O51</f>
        <v>4.9152542372881358E-2</v>
      </c>
      <c r="AG51" s="11">
        <f>R51/$O51</f>
        <v>1.271186440677966E-3</v>
      </c>
      <c r="AH51" s="11">
        <f>S51/$O51</f>
        <v>8.2203389830508469E-2</v>
      </c>
      <c r="AI51" s="11">
        <f>T51/$O51</f>
        <v>3.4745762711864407E-2</v>
      </c>
      <c r="AJ51" s="11">
        <f>U51/$O51</f>
        <v>0.13559322033898305</v>
      </c>
      <c r="AK51" s="11">
        <f>V51/$O51</f>
        <v>8.4745762711864406E-3</v>
      </c>
      <c r="AL51" s="11">
        <f>W51/$O51</f>
        <v>0.1228813559322034</v>
      </c>
      <c r="AM51" s="11">
        <f>X51/$O51</f>
        <v>0.20423728813559322</v>
      </c>
      <c r="AN51" s="11">
        <f>Y51/$O51</f>
        <v>0.22838983050847458</v>
      </c>
      <c r="AO51" s="11">
        <f>Z51/$O51</f>
        <v>3.0084745762711865E-2</v>
      </c>
      <c r="AP51" s="11">
        <f>AA51/$O51</f>
        <v>2.5847457627118643E-2</v>
      </c>
      <c r="AQ51" s="11">
        <f>AB51/$O51</f>
        <v>7.5847457627118642E-2</v>
      </c>
    </row>
    <row r="52" spans="1:43" x14ac:dyDescent="0.2">
      <c r="A52" s="9" t="s">
        <v>72</v>
      </c>
      <c r="B52" s="8">
        <v>38137</v>
      </c>
      <c r="C52" s="8">
        <v>37261</v>
      </c>
      <c r="D52" s="8">
        <v>37490</v>
      </c>
      <c r="E52" s="8">
        <v>37787</v>
      </c>
      <c r="F52" s="8">
        <v>37819.800000000003</v>
      </c>
      <c r="G52" s="8">
        <v>37976.1</v>
      </c>
      <c r="H52" s="8">
        <v>38264.9</v>
      </c>
      <c r="I52" s="8">
        <v>38712.699999999997</v>
      </c>
      <c r="J52" s="8">
        <v>38898.199999999997</v>
      </c>
      <c r="K52" s="7"/>
      <c r="M52" s="5" t="s">
        <v>23</v>
      </c>
      <c r="N52" s="9" t="s">
        <v>66</v>
      </c>
      <c r="O52" s="12">
        <f>J58</f>
        <v>12413.5</v>
      </c>
      <c r="P52" s="12">
        <f>J96</f>
        <v>1063</v>
      </c>
      <c r="Q52" s="12">
        <f>J134</f>
        <v>936.39</v>
      </c>
      <c r="R52" s="12">
        <f>J172</f>
        <v>4867.25</v>
      </c>
      <c r="S52" s="12">
        <f>J210</f>
        <v>1163.05</v>
      </c>
      <c r="T52" s="12">
        <f>J248</f>
        <v>74.72</v>
      </c>
      <c r="U52" s="12">
        <f>J286</f>
        <v>554.47</v>
      </c>
      <c r="V52" s="12">
        <f>J324</f>
        <v>204.95</v>
      </c>
      <c r="W52" s="12">
        <f>J362</f>
        <v>1523.18</v>
      </c>
      <c r="X52" s="12">
        <f>J400</f>
        <v>203.76</v>
      </c>
      <c r="Y52" s="12">
        <f>J438</f>
        <v>265.74</v>
      </c>
      <c r="Z52" s="12">
        <f>J476</f>
        <v>468.15</v>
      </c>
      <c r="AA52" s="12">
        <f>J514</f>
        <v>869.99</v>
      </c>
      <c r="AB52" s="12">
        <f>J552</f>
        <v>218.85</v>
      </c>
      <c r="AD52" s="9" t="s">
        <v>66</v>
      </c>
      <c r="AE52" s="11">
        <f>P52/$O52</f>
        <v>8.563257743585613E-2</v>
      </c>
      <c r="AF52" s="11">
        <f>Q52/$O52</f>
        <v>7.5433197728279694E-2</v>
      </c>
      <c r="AG52" s="11">
        <f>R52/$O52</f>
        <v>0.3920932855359085</v>
      </c>
      <c r="AH52" s="11">
        <f>S52/$O52</f>
        <v>9.3692351069400243E-2</v>
      </c>
      <c r="AI52" s="11">
        <f>T52/$O52</f>
        <v>6.0192532323679864E-3</v>
      </c>
      <c r="AJ52" s="11">
        <f>U52/$O52</f>
        <v>4.4666693519152541E-2</v>
      </c>
      <c r="AK52" s="11">
        <f>V52/$O52</f>
        <v>1.6510250936480442E-2</v>
      </c>
      <c r="AL52" s="11">
        <f>W52/$O52</f>
        <v>0.12270350827727877</v>
      </c>
      <c r="AM52" s="11">
        <f>X52/$O52</f>
        <v>1.6414387561928544E-2</v>
      </c>
      <c r="AN52" s="11">
        <f>Y52/$O52</f>
        <v>2.1407338784387966E-2</v>
      </c>
      <c r="AO52" s="11">
        <f>Z52/$O52</f>
        <v>3.771297377854755E-2</v>
      </c>
      <c r="AP52" s="11">
        <f>AA52/$O52</f>
        <v>7.0084182543198939E-2</v>
      </c>
      <c r="AQ52" s="11">
        <f>AB52/$O52</f>
        <v>1.762999959721271E-2</v>
      </c>
    </row>
    <row r="53" spans="1:43" x14ac:dyDescent="0.2">
      <c r="A53" s="9" t="s">
        <v>71</v>
      </c>
      <c r="B53" s="8">
        <v>7818</v>
      </c>
      <c r="C53" s="8">
        <v>8422</v>
      </c>
      <c r="D53" s="8">
        <v>8267</v>
      </c>
      <c r="E53" s="8">
        <v>8511</v>
      </c>
      <c r="F53" s="8">
        <v>8706</v>
      </c>
      <c r="G53" s="8">
        <v>9033</v>
      </c>
      <c r="H53" s="8">
        <v>9083</v>
      </c>
      <c r="I53" s="8">
        <v>9737.2800000000007</v>
      </c>
      <c r="J53" s="8">
        <v>9871.6540000000005</v>
      </c>
      <c r="K53" s="7"/>
      <c r="M53" s="5" t="s">
        <v>21</v>
      </c>
      <c r="N53" s="9" t="s">
        <v>65</v>
      </c>
      <c r="O53" s="12">
        <f>J59</f>
        <v>78659</v>
      </c>
      <c r="P53" s="12">
        <f>J97</f>
        <v>15136</v>
      </c>
      <c r="Q53" s="12">
        <f>J135</f>
        <v>9140</v>
      </c>
      <c r="R53" s="12">
        <f>J173</f>
        <v>9137</v>
      </c>
      <c r="S53" s="12">
        <f>J211</f>
        <v>6290</v>
      </c>
      <c r="T53" s="12">
        <f>J249</f>
        <v>4335</v>
      </c>
      <c r="U53" s="12">
        <f>J287</f>
        <v>5015</v>
      </c>
      <c r="V53" s="12">
        <f>J325</f>
        <v>1895</v>
      </c>
      <c r="W53" s="12">
        <f>J363</f>
        <v>9994</v>
      </c>
      <c r="X53" s="12">
        <f>J401</f>
        <v>5539</v>
      </c>
      <c r="Y53" s="12">
        <f>J439</f>
        <v>1414</v>
      </c>
      <c r="Z53" s="12">
        <f>J477</f>
        <v>3052</v>
      </c>
      <c r="AA53" s="12">
        <f>J515</f>
        <v>1533</v>
      </c>
      <c r="AB53" s="12">
        <f>J553</f>
        <v>6179</v>
      </c>
      <c r="AD53" s="9" t="s">
        <v>65</v>
      </c>
      <c r="AE53" s="11">
        <f>P53/$O53</f>
        <v>0.19242553299685985</v>
      </c>
      <c r="AF53" s="11">
        <f>Q53/$O53</f>
        <v>0.11619776503642304</v>
      </c>
      <c r="AG53" s="11">
        <f>R53/$O53</f>
        <v>0.11615962572623603</v>
      </c>
      <c r="AH53" s="11">
        <f>S53/$O53</f>
        <v>7.9965420358763778E-2</v>
      </c>
      <c r="AI53" s="11">
        <f>T53/$O53</f>
        <v>5.5111303220229092E-2</v>
      </c>
      <c r="AJ53" s="11">
        <f>U53/$O53</f>
        <v>6.3756213529284636E-2</v>
      </c>
      <c r="AK53" s="11">
        <f>V53/$O53</f>
        <v>2.4091330934794493E-2</v>
      </c>
      <c r="AL53" s="11">
        <f>W53/$O53</f>
        <v>0.12705475533632515</v>
      </c>
      <c r="AM53" s="11">
        <f>X53/$O53</f>
        <v>7.0417879708615669E-2</v>
      </c>
      <c r="AN53" s="11">
        <f>Y53/$O53</f>
        <v>1.7976328201477262E-2</v>
      </c>
      <c r="AO53" s="11">
        <f>Z53/$O53</f>
        <v>3.8800391563584585E-2</v>
      </c>
      <c r="AP53" s="11">
        <f>AA53/$O53</f>
        <v>1.9489187505561983E-2</v>
      </c>
      <c r="AQ53" s="11">
        <f>AB53/$O53</f>
        <v>7.8554265881844415E-2</v>
      </c>
    </row>
    <row r="54" spans="1:43" x14ac:dyDescent="0.2">
      <c r="A54" s="9" t="s">
        <v>70</v>
      </c>
      <c r="B54" s="8">
        <v>21793</v>
      </c>
      <c r="C54" s="8">
        <v>22494</v>
      </c>
      <c r="D54" s="8">
        <v>22377</v>
      </c>
      <c r="E54" s="8">
        <v>21286</v>
      </c>
      <c r="F54" s="8">
        <v>22130</v>
      </c>
      <c r="G54" s="8">
        <v>22645</v>
      </c>
      <c r="H54" s="8">
        <v>23006</v>
      </c>
      <c r="I54" s="8">
        <v>23874.365000000002</v>
      </c>
      <c r="J54" s="8">
        <v>24201.927</v>
      </c>
      <c r="K54" s="7"/>
      <c r="M54" s="5" t="s">
        <v>8</v>
      </c>
      <c r="N54" s="9" t="s">
        <v>64</v>
      </c>
      <c r="O54" s="12">
        <f>J60</f>
        <v>116923.49400000001</v>
      </c>
      <c r="P54" s="12">
        <f>J98</f>
        <v>13866.187</v>
      </c>
      <c r="Q54" s="12">
        <f>J136</f>
        <v>19187.963</v>
      </c>
      <c r="R54" s="12">
        <f>J174</f>
        <v>7993.0079999999998</v>
      </c>
      <c r="S54" s="12">
        <f>J212</f>
        <v>8219.3690000000006</v>
      </c>
      <c r="T54" s="12">
        <f>J250</f>
        <v>6727.4409999999998</v>
      </c>
      <c r="U54" s="12">
        <f>J288</f>
        <v>12417.93</v>
      </c>
      <c r="V54" s="12">
        <f>J326</f>
        <v>1640.2670000000001</v>
      </c>
      <c r="W54" s="12">
        <f>J364</f>
        <v>23261.962</v>
      </c>
      <c r="X54" s="12">
        <f>J402</f>
        <v>7924.9489999999996</v>
      </c>
      <c r="Y54" s="12">
        <f>J440</f>
        <v>2209.1880000000001</v>
      </c>
      <c r="Z54" s="12">
        <f>J478</f>
        <v>3971.5970000000002</v>
      </c>
      <c r="AA54" s="12">
        <f>J516</f>
        <v>1531.816</v>
      </c>
      <c r="AB54" s="12">
        <f>J554</f>
        <v>7971.817</v>
      </c>
      <c r="AD54" s="9" t="s">
        <v>64</v>
      </c>
      <c r="AE54" s="11">
        <f>P54/$O54</f>
        <v>0.11859196578576414</v>
      </c>
      <c r="AF54" s="11">
        <f>Q54/$O54</f>
        <v>0.16410699290255557</v>
      </c>
      <c r="AG54" s="11">
        <f>R54/$O54</f>
        <v>6.8361008780664728E-2</v>
      </c>
      <c r="AH54" s="11">
        <f>S54/$O54</f>
        <v>7.0296984111679048E-2</v>
      </c>
      <c r="AI54" s="11">
        <f>T54/$O54</f>
        <v>5.7537119101144889E-2</v>
      </c>
      <c r="AJ54" s="11">
        <f>U54/$O54</f>
        <v>0.1062056014165981</v>
      </c>
      <c r="AK54" s="11">
        <f>V54/$O54</f>
        <v>1.4028549300793218E-2</v>
      </c>
      <c r="AL54" s="11">
        <f>W54/$O54</f>
        <v>0.1989502811128788</v>
      </c>
      <c r="AM54" s="11">
        <f>X54/$O54</f>
        <v>6.7778927304379039E-2</v>
      </c>
      <c r="AN54" s="11">
        <f>Y54/$O54</f>
        <v>1.8894303654661569E-2</v>
      </c>
      <c r="AO54" s="11">
        <f>Z54/$O54</f>
        <v>3.3967484755458986E-2</v>
      </c>
      <c r="AP54" s="11">
        <f>AA54/$O54</f>
        <v>1.3101011162050973E-2</v>
      </c>
      <c r="AQ54" s="11">
        <f>AB54/$O54</f>
        <v>6.8179770611370885E-2</v>
      </c>
    </row>
    <row r="55" spans="1:43" x14ac:dyDescent="0.2">
      <c r="A55" s="9" t="s">
        <v>69</v>
      </c>
      <c r="B55" s="8">
        <v>8514</v>
      </c>
      <c r="C55" s="8">
        <v>8648</v>
      </c>
      <c r="D55" s="8">
        <v>8543</v>
      </c>
      <c r="E55" s="8">
        <v>8359</v>
      </c>
      <c r="F55" s="8">
        <v>8214</v>
      </c>
      <c r="G55" s="8">
        <v>8363.6890000000003</v>
      </c>
      <c r="H55" s="8">
        <v>8421.5589999999993</v>
      </c>
      <c r="I55" s="8">
        <v>8574.7690000000002</v>
      </c>
      <c r="J55" s="8">
        <v>8573.4539999999997</v>
      </c>
      <c r="K55" s="7"/>
      <c r="M55" s="5" t="s">
        <v>24</v>
      </c>
      <c r="N55" s="9" t="s">
        <v>63</v>
      </c>
      <c r="O55" s="12">
        <f>J61</f>
        <v>3683</v>
      </c>
      <c r="P55" s="12">
        <f>J99</f>
        <v>175.3</v>
      </c>
      <c r="Q55" s="12">
        <f>J137</f>
        <v>312.10000000000002</v>
      </c>
      <c r="R55" s="12">
        <f>J175</f>
        <v>98.7</v>
      </c>
      <c r="S55" s="12">
        <f>J213</f>
        <v>684.2</v>
      </c>
      <c r="T55" s="12">
        <f>J251</f>
        <v>93</v>
      </c>
      <c r="U55" s="12">
        <f>J289</f>
        <v>413.7</v>
      </c>
      <c r="V55" s="12">
        <f>J327</f>
        <v>28.8</v>
      </c>
      <c r="W55" s="12">
        <f>J365</f>
        <v>679.1</v>
      </c>
      <c r="X55" s="12">
        <f>J403</f>
        <v>317.39999999999998</v>
      </c>
      <c r="Y55" s="12">
        <f>J441</f>
        <v>316.39999999999998</v>
      </c>
      <c r="Z55" s="12">
        <f>J479</f>
        <v>77.900000000000006</v>
      </c>
      <c r="AA55" s="12">
        <f>J517</f>
        <v>148</v>
      </c>
      <c r="AB55" s="12">
        <f>J555</f>
        <v>338.4</v>
      </c>
      <c r="AD55" s="9" t="s">
        <v>63</v>
      </c>
      <c r="AE55" s="11">
        <f>P55/$O55</f>
        <v>4.7597067607928326E-2</v>
      </c>
      <c r="AF55" s="11">
        <f>Q55/$O55</f>
        <v>8.4740700515883796E-2</v>
      </c>
      <c r="AG55" s="11">
        <f>R55/$O55</f>
        <v>2.6798805321748574E-2</v>
      </c>
      <c r="AH55" s="11">
        <f>S55/$O55</f>
        <v>0.18577246809666034</v>
      </c>
      <c r="AI55" s="11">
        <f>T55/$O55</f>
        <v>2.5251153950583763E-2</v>
      </c>
      <c r="AJ55" s="11">
        <f>U55/$O55</f>
        <v>0.11232690741243551</v>
      </c>
      <c r="AK55" s="11">
        <f>V55/$O55</f>
        <v>7.8197121911485201E-3</v>
      </c>
      <c r="AL55" s="11">
        <f>W55/$O55</f>
        <v>0.18438772739614445</v>
      </c>
      <c r="AM55" s="11">
        <f>X55/$O55</f>
        <v>8.6179744773282649E-2</v>
      </c>
      <c r="AN55" s="11">
        <f>Y55/$O55</f>
        <v>8.590822698886777E-2</v>
      </c>
      <c r="AO55" s="11">
        <f>Z55/$O55</f>
        <v>2.1151235405919091E-2</v>
      </c>
      <c r="AP55" s="11">
        <f>AA55/$O55</f>
        <v>4.0184632093402117E-2</v>
      </c>
      <c r="AQ55" s="11">
        <f>AB55/$O55</f>
        <v>9.1881618245995111E-2</v>
      </c>
    </row>
    <row r="56" spans="1:43" x14ac:dyDescent="0.2">
      <c r="A56" s="9" t="s">
        <v>68</v>
      </c>
      <c r="B56" s="8">
        <v>228505</v>
      </c>
      <c r="C56" s="8">
        <v>234234</v>
      </c>
      <c r="D56" s="8">
        <v>230592</v>
      </c>
      <c r="E56" s="8">
        <v>227850</v>
      </c>
      <c r="F56" s="8">
        <v>232862</v>
      </c>
      <c r="G56" s="8">
        <v>228825</v>
      </c>
      <c r="H56" s="8">
        <v>230574</v>
      </c>
      <c r="I56" s="8">
        <v>232227</v>
      </c>
      <c r="J56" s="8">
        <v>230527</v>
      </c>
      <c r="K56" s="7"/>
      <c r="M56" s="5" t="s">
        <v>11</v>
      </c>
      <c r="N56" s="9" t="s">
        <v>62</v>
      </c>
      <c r="O56" s="12">
        <f>J62</f>
        <v>116070.141</v>
      </c>
      <c r="P56" s="12">
        <f>J100</f>
        <v>18908.468000000001</v>
      </c>
      <c r="Q56" s="12">
        <f>J138</f>
        <v>14463.6</v>
      </c>
      <c r="R56" s="12">
        <f>J176</f>
        <v>2528.1849999999999</v>
      </c>
      <c r="S56" s="12">
        <f>J214</f>
        <v>8926.027</v>
      </c>
      <c r="T56" s="12">
        <f>J252</f>
        <v>3566.1669999999999</v>
      </c>
      <c r="U56" s="12">
        <f>J290</f>
        <v>21138.065999999999</v>
      </c>
      <c r="V56" s="12">
        <f>J328</f>
        <v>615.05999999999995</v>
      </c>
      <c r="W56" s="12">
        <f>J366</f>
        <v>12532.748</v>
      </c>
      <c r="X56" s="12">
        <f>J404</f>
        <v>8480.6059999999998</v>
      </c>
      <c r="Y56" s="12">
        <f>J442</f>
        <v>2988.6869999999999</v>
      </c>
      <c r="Z56" s="12">
        <f>J480</f>
        <v>1419.489</v>
      </c>
      <c r="AA56" s="12">
        <f>J518</f>
        <v>5119.7640000000001</v>
      </c>
      <c r="AB56" s="12">
        <f>J556</f>
        <v>15383.273999999999</v>
      </c>
      <c r="AD56" s="9" t="s">
        <v>62</v>
      </c>
      <c r="AE56" s="11">
        <f>P56/$O56</f>
        <v>0.16290553140622099</v>
      </c>
      <c r="AF56" s="11">
        <f>Q56/$O56</f>
        <v>0.12461085922175281</v>
      </c>
      <c r="AG56" s="11">
        <f>R56/$O56</f>
        <v>2.1781527774658256E-2</v>
      </c>
      <c r="AH56" s="11">
        <f>S56/$O56</f>
        <v>7.6902008760375326E-2</v>
      </c>
      <c r="AI56" s="11">
        <f>T56/$O56</f>
        <v>3.072424112933575E-2</v>
      </c>
      <c r="AJ56" s="11">
        <f>U56/$O56</f>
        <v>0.18211458879850934</v>
      </c>
      <c r="AK56" s="11">
        <f>V56/$O56</f>
        <v>5.299037243350983E-3</v>
      </c>
      <c r="AL56" s="11">
        <f>W56/$O56</f>
        <v>0.107975642073184</v>
      </c>
      <c r="AM56" s="11">
        <f>X56/$O56</f>
        <v>7.3064492960338526E-2</v>
      </c>
      <c r="AN56" s="11">
        <f>Y56/$O56</f>
        <v>2.5748973631383801E-2</v>
      </c>
      <c r="AO56" s="11">
        <f>Z56/$O56</f>
        <v>1.222957935409073E-2</v>
      </c>
      <c r="AP56" s="11">
        <f>AA56/$O56</f>
        <v>4.4109225300243235E-2</v>
      </c>
      <c r="AQ56" s="11">
        <f>AB56/$O56</f>
        <v>0.1325342923465562</v>
      </c>
    </row>
    <row r="57" spans="1:43" x14ac:dyDescent="0.2">
      <c r="A57" s="9" t="s">
        <v>67</v>
      </c>
      <c r="B57" s="8">
        <v>2095</v>
      </c>
      <c r="C57" s="8">
        <v>2046</v>
      </c>
      <c r="D57" s="8">
        <v>2187</v>
      </c>
      <c r="E57" s="8">
        <v>2156</v>
      </c>
      <c r="F57" s="8">
        <v>2117</v>
      </c>
      <c r="G57" s="8">
        <v>2059</v>
      </c>
      <c r="H57" s="8">
        <v>2152</v>
      </c>
      <c r="I57" s="8">
        <v>2281</v>
      </c>
      <c r="J57" s="8">
        <v>2360</v>
      </c>
      <c r="K57" s="7"/>
      <c r="M57" s="5" t="s">
        <v>35</v>
      </c>
      <c r="N57" s="9" t="s">
        <v>61</v>
      </c>
      <c r="O57" s="12">
        <f>J63</f>
        <v>1841.9670000000001</v>
      </c>
      <c r="P57" s="12">
        <f>J101</f>
        <v>13.706</v>
      </c>
      <c r="Q57" s="12">
        <f>J139</f>
        <v>65.269000000000005</v>
      </c>
      <c r="R57" s="12">
        <f>J177</f>
        <v>5.0039999999999996</v>
      </c>
      <c r="S57" s="12">
        <f>J215</f>
        <v>281.08600000000001</v>
      </c>
      <c r="T57" s="12">
        <f>J253</f>
        <v>46.521999999999998</v>
      </c>
      <c r="U57" s="12">
        <f>J291</f>
        <v>91.846999999999994</v>
      </c>
      <c r="V57" s="12">
        <f>J329</f>
        <v>30.074999999999999</v>
      </c>
      <c r="W57" s="12">
        <f>J367</f>
        <v>284.16000000000003</v>
      </c>
      <c r="X57" s="12">
        <f>J405</f>
        <v>27.85</v>
      </c>
      <c r="Y57" s="12">
        <f>J443</f>
        <v>806.59699999999998</v>
      </c>
      <c r="Z57" s="12">
        <f>J481</f>
        <v>70.355999999999995</v>
      </c>
      <c r="AA57" s="12">
        <f>J519</f>
        <v>29.384</v>
      </c>
      <c r="AB57" s="12">
        <f>J557</f>
        <v>90.111000000000004</v>
      </c>
      <c r="AD57" s="9" t="s">
        <v>61</v>
      </c>
      <c r="AE57" s="11">
        <f>P57/$O57</f>
        <v>7.4409584970849089E-3</v>
      </c>
      <c r="AF57" s="11">
        <f>Q57/$O57</f>
        <v>3.5434402462150516E-2</v>
      </c>
      <c r="AG57" s="11">
        <f>R57/$O57</f>
        <v>2.7166610476734923E-3</v>
      </c>
      <c r="AH57" s="11">
        <f>S57/$O57</f>
        <v>0.15260099665194871</v>
      </c>
      <c r="AI57" s="11">
        <f>T57/$O57</f>
        <v>2.5256695695416907E-2</v>
      </c>
      <c r="AJ57" s="11">
        <f>U57/$O57</f>
        <v>4.9863542615041417E-2</v>
      </c>
      <c r="AK57" s="11">
        <f>V57/$O57</f>
        <v>1.6327654078493261E-2</v>
      </c>
      <c r="AL57" s="11">
        <f>W57/$O57</f>
        <v>0.15426986476956428</v>
      </c>
      <c r="AM57" s="11">
        <f>X57/$O57</f>
        <v>1.5119706270524934E-2</v>
      </c>
      <c r="AN57" s="11">
        <f>Y57/$O57</f>
        <v>0.43789981036576658</v>
      </c>
      <c r="AO57" s="11">
        <f>Z57/$O57</f>
        <v>3.8196124034795408E-2</v>
      </c>
      <c r="AP57" s="11">
        <f>AA57/$O57</f>
        <v>1.5952511635659052E-2</v>
      </c>
      <c r="AQ57" s="11">
        <f>AB57/$O57</f>
        <v>4.892107187588051E-2</v>
      </c>
    </row>
    <row r="58" spans="1:43" x14ac:dyDescent="0.2">
      <c r="A58" s="9" t="s">
        <v>66</v>
      </c>
      <c r="B58" s="8">
        <v>14142</v>
      </c>
      <c r="C58" s="8">
        <v>14640</v>
      </c>
      <c r="D58" s="8">
        <v>11573</v>
      </c>
      <c r="E58" s="8">
        <v>11366</v>
      </c>
      <c r="F58" s="8">
        <v>12869</v>
      </c>
      <c r="G58" s="8">
        <v>12668</v>
      </c>
      <c r="H58" s="8">
        <v>11285</v>
      </c>
      <c r="I58" s="8">
        <v>12284.003000000001</v>
      </c>
      <c r="J58" s="8">
        <v>12413.5</v>
      </c>
      <c r="K58" s="7"/>
      <c r="M58" s="5" t="s">
        <v>20</v>
      </c>
      <c r="N58" s="9" t="s">
        <v>60</v>
      </c>
      <c r="O58" s="12">
        <f>J64</f>
        <v>3685.7</v>
      </c>
      <c r="P58" s="12">
        <f>J102</f>
        <v>16.600000000000001</v>
      </c>
      <c r="Q58" s="12">
        <f>J140</f>
        <v>804.7</v>
      </c>
      <c r="R58" s="12">
        <f>J178</f>
        <v>0</v>
      </c>
      <c r="S58" s="12">
        <f>J216</f>
        <v>283.8</v>
      </c>
      <c r="T58" s="12">
        <f>J254</f>
        <v>32.1</v>
      </c>
      <c r="U58" s="12">
        <f>J292</f>
        <v>219</v>
      </c>
      <c r="V58" s="12">
        <f>J330</f>
        <v>30.6</v>
      </c>
      <c r="W58" s="12">
        <f>J368</f>
        <v>763.7</v>
      </c>
      <c r="X58" s="12">
        <f>J406</f>
        <v>176.7</v>
      </c>
      <c r="Y58" s="12">
        <f>J444</f>
        <v>355.7</v>
      </c>
      <c r="Z58" s="12">
        <f>J482</f>
        <v>157.1</v>
      </c>
      <c r="AA58" s="12">
        <f>J520</f>
        <v>158.9</v>
      </c>
      <c r="AB58" s="12">
        <f>J558</f>
        <v>686.8</v>
      </c>
      <c r="AD58" s="9" t="s">
        <v>60</v>
      </c>
      <c r="AE58" s="11">
        <f>P58/$O58</f>
        <v>4.5038934259435124E-3</v>
      </c>
      <c r="AF58" s="11">
        <f>Q58/$O58</f>
        <v>0.21833030360582795</v>
      </c>
      <c r="AG58" s="11">
        <f>R58/$O58</f>
        <v>0</v>
      </c>
      <c r="AH58" s="11">
        <f>S58/$O58</f>
        <v>7.7000298450769195E-2</v>
      </c>
      <c r="AI58" s="11">
        <f>T58/$O58</f>
        <v>8.7093360826979958E-3</v>
      </c>
      <c r="AJ58" s="11">
        <f>U58/$O58</f>
        <v>5.9418834956724641E-2</v>
      </c>
      <c r="AK58" s="11">
        <f>V58/$O58</f>
        <v>8.3023577610765939E-3</v>
      </c>
      <c r="AL58" s="11">
        <f>W58/$O58</f>
        <v>0.20720622948150963</v>
      </c>
      <c r="AM58" s="11">
        <f>X58/$O58</f>
        <v>4.7942046287001112E-2</v>
      </c>
      <c r="AN58" s="11">
        <f>Y58/$O58</f>
        <v>9.6508126000488373E-2</v>
      </c>
      <c r="AO58" s="11">
        <f>Z58/$O58</f>
        <v>4.2624196217814797E-2</v>
      </c>
      <c r="AP58" s="11">
        <f>AA58/$O58</f>
        <v>4.3112570203760484E-2</v>
      </c>
      <c r="AQ58" s="11">
        <f>AB58/$O58</f>
        <v>0.18634180752638577</v>
      </c>
    </row>
    <row r="59" spans="1:43" x14ac:dyDescent="0.2">
      <c r="A59" s="9" t="s">
        <v>65</v>
      </c>
      <c r="B59" s="8">
        <v>73490</v>
      </c>
      <c r="C59" s="8">
        <v>73451</v>
      </c>
      <c r="D59" s="8">
        <v>72466</v>
      </c>
      <c r="E59" s="8">
        <v>70828</v>
      </c>
      <c r="F59" s="8">
        <v>71657</v>
      </c>
      <c r="G59" s="8">
        <v>76055</v>
      </c>
      <c r="H59" s="8">
        <v>77899</v>
      </c>
      <c r="I59" s="8">
        <v>81019</v>
      </c>
      <c r="J59" s="8">
        <v>78659</v>
      </c>
      <c r="K59" s="7"/>
      <c r="M59" s="5" t="s">
        <v>9</v>
      </c>
      <c r="N59" s="9" t="s">
        <v>59</v>
      </c>
      <c r="O59" s="12">
        <f>J65</f>
        <v>17257</v>
      </c>
      <c r="P59" s="12">
        <f>J103</f>
        <v>732</v>
      </c>
      <c r="Q59" s="12">
        <f>J141</f>
        <v>3333</v>
      </c>
      <c r="R59" s="12">
        <f>J179</f>
        <v>438</v>
      </c>
      <c r="S59" s="12">
        <f>J217</f>
        <v>1426</v>
      </c>
      <c r="T59" s="12">
        <f>J255</f>
        <v>1760</v>
      </c>
      <c r="U59" s="12">
        <f>J293</f>
        <v>2827</v>
      </c>
      <c r="V59" s="12">
        <f>J331</f>
        <v>117</v>
      </c>
      <c r="W59" s="12">
        <f>J369</f>
        <v>2526</v>
      </c>
      <c r="X59" s="12">
        <f>J407</f>
        <v>888</v>
      </c>
      <c r="Y59" s="12">
        <f>J445</f>
        <v>378</v>
      </c>
      <c r="Z59" s="12">
        <f>J483</f>
        <v>466</v>
      </c>
      <c r="AA59" s="12">
        <f>J521</f>
        <v>244</v>
      </c>
      <c r="AB59" s="12">
        <f>J559</f>
        <v>2122</v>
      </c>
      <c r="AD59" s="9" t="s">
        <v>59</v>
      </c>
      <c r="AE59" s="11">
        <f>P59/$O59</f>
        <v>4.2417569681868231E-2</v>
      </c>
      <c r="AF59" s="11">
        <f>Q59/$O59</f>
        <v>0.19313901605145739</v>
      </c>
      <c r="AG59" s="11">
        <f>R59/$O59</f>
        <v>2.5381004809642463E-2</v>
      </c>
      <c r="AH59" s="11">
        <f>S59/$O59</f>
        <v>8.2633134380251494E-2</v>
      </c>
      <c r="AI59" s="11">
        <f>T59/$O59</f>
        <v>0.101987599235093</v>
      </c>
      <c r="AJ59" s="11">
        <f>U59/$O59</f>
        <v>0.16381758127136814</v>
      </c>
      <c r="AK59" s="11">
        <f>V59/$O59</f>
        <v>6.779857449151069E-3</v>
      </c>
      <c r="AL59" s="11">
        <f>W59/$O59</f>
        <v>0.14637538390218463</v>
      </c>
      <c r="AM59" s="11">
        <f>X59/$O59</f>
        <v>5.1457379614069654E-2</v>
      </c>
      <c r="AN59" s="11">
        <f>Y59/$O59</f>
        <v>2.190415483571884E-2</v>
      </c>
      <c r="AO59" s="11">
        <f>Z59/$O59</f>
        <v>2.7003534797473489E-2</v>
      </c>
      <c r="AP59" s="11">
        <f>AA59/$O59</f>
        <v>1.4139189893956076E-2</v>
      </c>
      <c r="AQ59" s="11">
        <f>AB59/$O59</f>
        <v>0.12296459407776554</v>
      </c>
    </row>
    <row r="60" spans="1:43" x14ac:dyDescent="0.2">
      <c r="A60" s="9" t="s">
        <v>64</v>
      </c>
      <c r="B60" s="8">
        <v>117444</v>
      </c>
      <c r="C60" s="8">
        <v>119173.777</v>
      </c>
      <c r="D60" s="8">
        <v>119710.048</v>
      </c>
      <c r="E60" s="8">
        <v>118137.069</v>
      </c>
      <c r="F60" s="8">
        <v>117114.065</v>
      </c>
      <c r="G60" s="8">
        <v>115907.879</v>
      </c>
      <c r="H60" s="8">
        <v>117705.933</v>
      </c>
      <c r="I60" s="8">
        <v>116738.12300000001</v>
      </c>
      <c r="J60" s="8">
        <v>116923.49400000001</v>
      </c>
      <c r="K60" s="8"/>
      <c r="M60" s="5" t="s">
        <v>12</v>
      </c>
      <c r="N60" s="9" t="s">
        <v>58</v>
      </c>
      <c r="O60" s="12">
        <f>J66</f>
        <v>36058.444000000003</v>
      </c>
      <c r="P60" s="12">
        <f>J104</f>
        <v>2498.0410000000002</v>
      </c>
      <c r="Q60" s="12">
        <f>J142</f>
        <v>12925.1</v>
      </c>
      <c r="R60" s="12">
        <f>J180</f>
        <v>2237.9940000000001</v>
      </c>
      <c r="S60" s="12">
        <f>J218</f>
        <v>1334.076</v>
      </c>
      <c r="T60" s="12">
        <f>J256</f>
        <v>717.30399999999997</v>
      </c>
      <c r="U60" s="12">
        <f>J294</f>
        <v>3145.5630000000001</v>
      </c>
      <c r="V60" s="12">
        <f>J332</f>
        <v>273.07600000000002</v>
      </c>
      <c r="W60" s="12">
        <f>J370</f>
        <v>6858.44</v>
      </c>
      <c r="X60" s="12">
        <f>J408</f>
        <v>2247.1999999999998</v>
      </c>
      <c r="Y60" s="12">
        <f>J446</f>
        <v>145.12200000000001</v>
      </c>
      <c r="Z60" s="12">
        <f>J484</f>
        <v>1037.4749999999999</v>
      </c>
      <c r="AA60" s="12">
        <f>J522</f>
        <v>402.57400000000001</v>
      </c>
      <c r="AB60" s="12">
        <f>J560</f>
        <v>2236.4789999999998</v>
      </c>
      <c r="AD60" s="9" t="s">
        <v>58</v>
      </c>
      <c r="AE60" s="11">
        <f>P60/$O60</f>
        <v>6.9277559508668762E-2</v>
      </c>
      <c r="AF60" s="11">
        <f>Q60/$O60</f>
        <v>0.35844863411188788</v>
      </c>
      <c r="AG60" s="11">
        <f>R60/$O60</f>
        <v>6.2065739719661776E-2</v>
      </c>
      <c r="AH60" s="11">
        <f>S60/$O60</f>
        <v>3.6997603113434398E-2</v>
      </c>
      <c r="AI60" s="11">
        <f>T60/$O60</f>
        <v>1.9892816229119589E-2</v>
      </c>
      <c r="AJ60" s="11">
        <f>U60/$O60</f>
        <v>8.7235128615089433E-2</v>
      </c>
      <c r="AK60" s="11">
        <f>V60/$O60</f>
        <v>7.573149856383154E-3</v>
      </c>
      <c r="AL60" s="11">
        <f>W60/$O60</f>
        <v>0.19020343750828514</v>
      </c>
      <c r="AM60" s="11">
        <f>X60/$O60</f>
        <v>6.2321047463944915E-2</v>
      </c>
      <c r="AN60" s="11">
        <f>Y60/$O60</f>
        <v>4.0246328987462686E-3</v>
      </c>
      <c r="AO60" s="11">
        <f>Z60/$O60</f>
        <v>2.8772040191196266E-2</v>
      </c>
      <c r="AP60" s="11">
        <f>AA60/$O60</f>
        <v>1.116448618803407E-2</v>
      </c>
      <c r="AQ60" s="11">
        <f>AB60/$O60</f>
        <v>6.2023724595548259E-2</v>
      </c>
    </row>
    <row r="61" spans="1:43" x14ac:dyDescent="0.2">
      <c r="A61" s="9" t="s">
        <v>63</v>
      </c>
      <c r="B61" s="8">
        <v>3478</v>
      </c>
      <c r="C61" s="8">
        <v>3349</v>
      </c>
      <c r="D61" s="8">
        <v>3039</v>
      </c>
      <c r="E61" s="8">
        <v>3148</v>
      </c>
      <c r="F61" s="8">
        <v>3291</v>
      </c>
      <c r="G61" s="8">
        <v>3429</v>
      </c>
      <c r="H61" s="8">
        <v>3426</v>
      </c>
      <c r="I61" s="8">
        <v>3606.9</v>
      </c>
      <c r="J61" s="8">
        <v>3683</v>
      </c>
      <c r="K61" s="7"/>
      <c r="M61" s="5" t="s">
        <v>142</v>
      </c>
      <c r="N61" s="9" t="s">
        <v>57</v>
      </c>
      <c r="O61" s="12">
        <f>J67</f>
        <v>28670.084999999999</v>
      </c>
      <c r="P61" s="12">
        <f>J105</f>
        <v>2500.17</v>
      </c>
      <c r="Q61" s="12">
        <f>J143</f>
        <v>4634.7719999999999</v>
      </c>
      <c r="R61" s="12">
        <f>J181</f>
        <v>1060.201</v>
      </c>
      <c r="S61" s="12">
        <f>J219</f>
        <v>2453.116</v>
      </c>
      <c r="T61" s="12">
        <f>J257</f>
        <v>960.976</v>
      </c>
      <c r="U61" s="12">
        <f>J295</f>
        <v>4129.4470000000001</v>
      </c>
      <c r="V61" s="12">
        <f>J333</f>
        <v>1986.646</v>
      </c>
      <c r="W61" s="12">
        <f>J371</f>
        <v>2068.098</v>
      </c>
      <c r="X61" s="12">
        <f>J409</f>
        <v>4827.9859999999999</v>
      </c>
      <c r="Y61" s="12">
        <f>J447</f>
        <v>1821.5719999999999</v>
      </c>
      <c r="Z61" s="12">
        <f>J485</f>
        <v>540.13400000000001</v>
      </c>
      <c r="AA61" s="12">
        <f>J523</f>
        <v>314.464</v>
      </c>
      <c r="AB61" s="12">
        <f>J561</f>
        <v>1372.5029999999999</v>
      </c>
      <c r="AD61" s="9" t="s">
        <v>57</v>
      </c>
      <c r="AE61" s="11">
        <f>P61/$O61</f>
        <v>8.7204833888703162E-2</v>
      </c>
      <c r="AF61" s="11">
        <f>Q61/$O61</f>
        <v>0.16165881614930686</v>
      </c>
      <c r="AG61" s="11">
        <f>R61/$O61</f>
        <v>3.6979346241910342E-2</v>
      </c>
      <c r="AH61" s="11">
        <f>S61/$O61</f>
        <v>8.5563610990340627E-2</v>
      </c>
      <c r="AI61" s="11">
        <f>T61/$O61</f>
        <v>3.3518421727734678E-2</v>
      </c>
      <c r="AJ61" s="11">
        <f>U61/$O61</f>
        <v>0.14403330161037192</v>
      </c>
      <c r="AK61" s="11">
        <f>V61/$O61</f>
        <v>6.9293341823018662E-2</v>
      </c>
      <c r="AL61" s="11">
        <f>W61/$O61</f>
        <v>7.2134351886295425E-2</v>
      </c>
      <c r="AM61" s="11">
        <f>X61/$O61</f>
        <v>0.16839803579235987</v>
      </c>
      <c r="AN61" s="11">
        <f>Y61/$O61</f>
        <v>6.3535633047477877E-2</v>
      </c>
      <c r="AO61" s="11">
        <f>Z61/$O61</f>
        <v>1.8839637203726462E-2</v>
      </c>
      <c r="AP61" s="11">
        <f>AA61/$O61</f>
        <v>1.0968366504668543E-2</v>
      </c>
      <c r="AQ61" s="11">
        <f>AB61/$O61</f>
        <v>4.7872303134085581E-2</v>
      </c>
    </row>
    <row r="62" spans="1:43" x14ac:dyDescent="0.2">
      <c r="A62" s="9" t="s">
        <v>62</v>
      </c>
      <c r="B62" s="8">
        <v>127868</v>
      </c>
      <c r="C62" s="8">
        <v>128076</v>
      </c>
      <c r="D62" s="8">
        <v>120323</v>
      </c>
      <c r="E62" s="8">
        <v>114981</v>
      </c>
      <c r="F62" s="8">
        <v>112918</v>
      </c>
      <c r="G62" s="8">
        <v>112665</v>
      </c>
      <c r="H62" s="8">
        <v>113257</v>
      </c>
      <c r="I62" s="8">
        <v>115609.428</v>
      </c>
      <c r="J62" s="8">
        <v>116070.141</v>
      </c>
      <c r="K62" s="7"/>
      <c r="M62" s="5" t="s">
        <v>13</v>
      </c>
      <c r="N62" s="9" t="s">
        <v>56</v>
      </c>
      <c r="O62" s="12">
        <f>J68</f>
        <v>56424.095000000001</v>
      </c>
      <c r="P62" s="12">
        <f>J106</f>
        <v>6827.1440000000002</v>
      </c>
      <c r="Q62" s="12">
        <f>J144</f>
        <v>8867.232</v>
      </c>
      <c r="R62" s="12">
        <f>J182</f>
        <v>2389.3789999999999</v>
      </c>
      <c r="S62" s="12">
        <f>J220</f>
        <v>5699.4769999999999</v>
      </c>
      <c r="T62" s="12">
        <f>J258</f>
        <v>3061.085</v>
      </c>
      <c r="U62" s="12">
        <f>J296</f>
        <v>5125.9539999999997</v>
      </c>
      <c r="V62" s="12">
        <f>J334</f>
        <v>2817.4879999999998</v>
      </c>
      <c r="W62" s="12">
        <f>J372</f>
        <v>7358.4530000000004</v>
      </c>
      <c r="X62" s="12">
        <f>J410</f>
        <v>4648.6189999999997</v>
      </c>
      <c r="Y62" s="12">
        <f>J448</f>
        <v>2518.636</v>
      </c>
      <c r="Z62" s="12">
        <f>J486</f>
        <v>984.80499999999995</v>
      </c>
      <c r="AA62" s="12">
        <f>J524</f>
        <v>824.81500000000005</v>
      </c>
      <c r="AB62" s="12">
        <f>J562</f>
        <v>5301.0079999999998</v>
      </c>
      <c r="AD62" s="9" t="s">
        <v>56</v>
      </c>
      <c r="AE62" s="11">
        <f>P62/$O62</f>
        <v>0.12099696060698892</v>
      </c>
      <c r="AF62" s="11">
        <f>Q62/$O62</f>
        <v>0.15715328708417919</v>
      </c>
      <c r="AG62" s="11">
        <f>R62/$O62</f>
        <v>4.234678464935946E-2</v>
      </c>
      <c r="AH62" s="11">
        <f>S62/$O62</f>
        <v>0.1010114030185154</v>
      </c>
      <c r="AI62" s="11">
        <f>T62/$O62</f>
        <v>5.4251379663244934E-2</v>
      </c>
      <c r="AJ62" s="11">
        <f>U62/$O62</f>
        <v>9.0846897943157076E-2</v>
      </c>
      <c r="AK62" s="11">
        <f>V62/$O62</f>
        <v>4.9934128318761685E-2</v>
      </c>
      <c r="AL62" s="11">
        <f>W62/$O62</f>
        <v>0.13041331012929849</v>
      </c>
      <c r="AM62" s="11">
        <f>X62/$O62</f>
        <v>8.2387125571088016E-2</v>
      </c>
      <c r="AN62" s="11">
        <f>Y62/$O62</f>
        <v>4.4637596757200977E-2</v>
      </c>
      <c r="AO62" s="11">
        <f>Z62/$O62</f>
        <v>1.7453625086942023E-2</v>
      </c>
      <c r="AP62" s="11">
        <f>AA62/$O62</f>
        <v>1.4618134327187704E-2</v>
      </c>
      <c r="AQ62" s="11">
        <f>AB62/$O62</f>
        <v>9.3949366844076093E-2</v>
      </c>
    </row>
    <row r="63" spans="1:43" x14ac:dyDescent="0.2">
      <c r="A63" s="9" t="s">
        <v>61</v>
      </c>
      <c r="B63" s="8">
        <v>1590</v>
      </c>
      <c r="C63" s="8">
        <v>1670</v>
      </c>
      <c r="D63" s="8">
        <v>1993</v>
      </c>
      <c r="E63" s="8">
        <v>1808</v>
      </c>
      <c r="F63" s="8">
        <v>1667</v>
      </c>
      <c r="G63" s="8">
        <v>1703</v>
      </c>
      <c r="H63" s="8">
        <v>1667</v>
      </c>
      <c r="I63" s="8">
        <v>1762.644</v>
      </c>
      <c r="J63" s="8">
        <v>1841.9670000000001</v>
      </c>
      <c r="K63" s="7"/>
      <c r="M63" s="5" t="s">
        <v>22</v>
      </c>
      <c r="N63" s="9" t="s">
        <v>55</v>
      </c>
      <c r="O63" s="12">
        <f>J69</f>
        <v>16396.898000000001</v>
      </c>
      <c r="P63" s="12">
        <f>J107</f>
        <v>1681.4860000000001</v>
      </c>
      <c r="Q63" s="12">
        <f>J145</f>
        <v>2382.5909999999999</v>
      </c>
      <c r="R63" s="12">
        <f>J183</f>
        <v>111.753</v>
      </c>
      <c r="S63" s="12">
        <f>J221</f>
        <v>1930.202</v>
      </c>
      <c r="T63" s="12">
        <f>J259</f>
        <v>551.40099999999995</v>
      </c>
      <c r="U63" s="12">
        <f>J297</f>
        <v>1162.7070000000001</v>
      </c>
      <c r="V63" s="12">
        <f>J335</f>
        <v>440.27100000000002</v>
      </c>
      <c r="W63" s="12">
        <f>J373</f>
        <v>2032.8869999999999</v>
      </c>
      <c r="X63" s="12">
        <f>J411</f>
        <v>3051.6289999999999</v>
      </c>
      <c r="Y63" s="12">
        <f>J449</f>
        <v>723.75400000000002</v>
      </c>
      <c r="Z63" s="12">
        <f>J487</f>
        <v>511.70699999999999</v>
      </c>
      <c r="AA63" s="12">
        <f>J525</f>
        <v>1279.829</v>
      </c>
      <c r="AB63" s="12">
        <f>J563</f>
        <v>536.68100000000004</v>
      </c>
      <c r="AD63" s="9" t="s">
        <v>55</v>
      </c>
      <c r="AE63" s="11">
        <f>P63/$O63</f>
        <v>0.10254903092036066</v>
      </c>
      <c r="AF63" s="11">
        <f>Q63/$O63</f>
        <v>0.14530742339191227</v>
      </c>
      <c r="AG63" s="11">
        <f>R63/$O63</f>
        <v>6.8154964432906757E-3</v>
      </c>
      <c r="AH63" s="11">
        <f>S63/$O63</f>
        <v>0.11771750973873228</v>
      </c>
      <c r="AI63" s="11">
        <f>T63/$O63</f>
        <v>3.3628372878821346E-2</v>
      </c>
      <c r="AJ63" s="11">
        <f>U63/$O63</f>
        <v>7.0910180693933691E-2</v>
      </c>
      <c r="AK63" s="11">
        <f>V63/$O63</f>
        <v>2.6850871427022353E-2</v>
      </c>
      <c r="AL63" s="11">
        <f>W63/$O63</f>
        <v>0.12397997474888237</v>
      </c>
      <c r="AM63" s="11">
        <f>X63/$O63</f>
        <v>0.18611014107668411</v>
      </c>
      <c r="AN63" s="11">
        <f>Y63/$O63</f>
        <v>4.4139690324352811E-2</v>
      </c>
      <c r="AO63" s="11">
        <f>Z63/$O63</f>
        <v>3.1207549135208377E-2</v>
      </c>
      <c r="AP63" s="11">
        <f>AA63/$O63</f>
        <v>7.805311712007966E-2</v>
      </c>
      <c r="AQ63" s="11">
        <f>AB63/$O63</f>
        <v>3.2730642100719298E-2</v>
      </c>
    </row>
    <row r="64" spans="1:43" x14ac:dyDescent="0.2">
      <c r="A64" s="9" t="s">
        <v>60</v>
      </c>
      <c r="B64" s="8">
        <v>2654</v>
      </c>
      <c r="C64" s="8">
        <v>2768</v>
      </c>
      <c r="D64" s="8">
        <v>2908</v>
      </c>
      <c r="E64" s="8">
        <v>2986</v>
      </c>
      <c r="F64" s="8">
        <v>3119</v>
      </c>
      <c r="G64" s="8">
        <v>3313</v>
      </c>
      <c r="H64" s="8">
        <v>3417</v>
      </c>
      <c r="I64" s="8">
        <v>3635.3</v>
      </c>
      <c r="J64" s="8">
        <v>3685.7</v>
      </c>
      <c r="K64" s="7"/>
      <c r="M64" s="5" t="s">
        <v>14</v>
      </c>
      <c r="N64" s="9" t="s">
        <v>54</v>
      </c>
      <c r="O64" s="12">
        <f>J70</f>
        <v>22224.841</v>
      </c>
      <c r="P64" s="12">
        <f>J108</f>
        <v>2414.2109999999998</v>
      </c>
      <c r="Q64" s="12">
        <f>J146</f>
        <v>3240.2530000000002</v>
      </c>
      <c r="R64" s="12">
        <f>J184</f>
        <v>3485.1869999999999</v>
      </c>
      <c r="S64" s="12">
        <f>J222</f>
        <v>2521.5590000000002</v>
      </c>
      <c r="T64" s="12">
        <f>J260</f>
        <v>1657.626</v>
      </c>
      <c r="U64" s="12">
        <f>J298</f>
        <v>2758.6610000000001</v>
      </c>
      <c r="V64" s="12">
        <f>J336</f>
        <v>247.52</v>
      </c>
      <c r="W64" s="12">
        <f>J374</f>
        <v>1912.35</v>
      </c>
      <c r="X64" s="12">
        <f>J412</f>
        <v>759.83399999999995</v>
      </c>
      <c r="Y64" s="12">
        <f>J450</f>
        <v>1035.8240000000001</v>
      </c>
      <c r="Z64" s="12">
        <f>J488</f>
        <v>387.899</v>
      </c>
      <c r="AA64" s="12">
        <f>J526</f>
        <v>663.19799999999998</v>
      </c>
      <c r="AB64" s="12">
        <f>J564</f>
        <v>1140.7190000000001</v>
      </c>
      <c r="AD64" s="9" t="s">
        <v>54</v>
      </c>
      <c r="AE64" s="11">
        <f>P64/$O64</f>
        <v>0.10862669388725885</v>
      </c>
      <c r="AF64" s="11">
        <f>Q64/$O64</f>
        <v>0.14579420388204353</v>
      </c>
      <c r="AG64" s="11">
        <f>R64/$O64</f>
        <v>0.15681493514396797</v>
      </c>
      <c r="AH64" s="11">
        <f>S64/$O64</f>
        <v>0.11345678468520878</v>
      </c>
      <c r="AI64" s="11">
        <f>T64/$O64</f>
        <v>7.458438060366776E-2</v>
      </c>
      <c r="AJ64" s="11">
        <f>U64/$O64</f>
        <v>0.12412511747553109</v>
      </c>
      <c r="AK64" s="11">
        <f>V64/$O64</f>
        <v>1.1137087549917679E-2</v>
      </c>
      <c r="AL64" s="11">
        <f>W64/$O64</f>
        <v>8.6045609955094832E-2</v>
      </c>
      <c r="AM64" s="11">
        <f>X64/$O64</f>
        <v>3.4188501056093043E-2</v>
      </c>
      <c r="AN64" s="11">
        <f>Y64/$O64</f>
        <v>4.6606587646678778E-2</v>
      </c>
      <c r="AO64" s="11">
        <f>Z64/$O64</f>
        <v>1.7453398204288616E-2</v>
      </c>
      <c r="AP64" s="11">
        <f>AA64/$O64</f>
        <v>2.9840393458832843E-2</v>
      </c>
      <c r="AQ64" s="11">
        <f>AB64/$O64</f>
        <v>5.1326306451416233E-2</v>
      </c>
    </row>
    <row r="65" spans="1:43" x14ac:dyDescent="0.2">
      <c r="A65" s="9" t="s">
        <v>59</v>
      </c>
      <c r="B65" s="8">
        <v>9784</v>
      </c>
      <c r="C65" s="8">
        <v>9878</v>
      </c>
      <c r="D65" s="8">
        <v>14802</v>
      </c>
      <c r="E65" s="8">
        <v>14840</v>
      </c>
      <c r="F65" s="8">
        <v>14696</v>
      </c>
      <c r="G65" s="8">
        <v>15403</v>
      </c>
      <c r="H65" s="8">
        <v>16002</v>
      </c>
      <c r="I65" s="8">
        <v>16735</v>
      </c>
      <c r="J65" s="8">
        <v>17257</v>
      </c>
      <c r="K65" s="7"/>
      <c r="M65" s="5" t="s">
        <v>27</v>
      </c>
      <c r="N65" s="9" t="s">
        <v>53</v>
      </c>
      <c r="O65" s="12">
        <f>J71</f>
        <v>6847.1959999999999</v>
      </c>
      <c r="P65" s="12">
        <f>J109</f>
        <v>778.59</v>
      </c>
      <c r="Q65" s="12">
        <f>J147</f>
        <v>641.35599999999999</v>
      </c>
      <c r="R65" s="12">
        <f>J185</f>
        <v>1324.769</v>
      </c>
      <c r="S65" s="12">
        <f>J223</f>
        <v>399.46100000000001</v>
      </c>
      <c r="T65" s="12">
        <f>J261</f>
        <v>239.78800000000001</v>
      </c>
      <c r="U65" s="12">
        <f>J299</f>
        <v>1345.384</v>
      </c>
      <c r="V65" s="12">
        <f>J337</f>
        <v>161.54900000000001</v>
      </c>
      <c r="W65" s="12">
        <f>J375</f>
        <v>326.589</v>
      </c>
      <c r="X65" s="12">
        <f>J413</f>
        <v>742.27300000000002</v>
      </c>
      <c r="Y65" s="12">
        <f>J451</f>
        <v>172.96199999999999</v>
      </c>
      <c r="Z65" s="12">
        <f>J489</f>
        <v>80.132999999999996</v>
      </c>
      <c r="AA65" s="12">
        <f>J527</f>
        <v>96.914000000000001</v>
      </c>
      <c r="AB65" s="12">
        <f>J565</f>
        <v>537.428</v>
      </c>
      <c r="AD65" s="9" t="s">
        <v>53</v>
      </c>
      <c r="AE65" s="11">
        <f>P65/$O65</f>
        <v>0.11370931984421069</v>
      </c>
      <c r="AF65" s="11">
        <f>Q65/$O65</f>
        <v>9.3666955057223431E-2</v>
      </c>
      <c r="AG65" s="11">
        <f>R65/$O65</f>
        <v>0.19347613241975256</v>
      </c>
      <c r="AH65" s="11">
        <f>S65/$O65</f>
        <v>5.833935526308872E-2</v>
      </c>
      <c r="AI65" s="11">
        <f>T65/$O65</f>
        <v>3.5019882591355647E-2</v>
      </c>
      <c r="AJ65" s="11">
        <f>U65/$O65</f>
        <v>0.19648685388880355</v>
      </c>
      <c r="AK65" s="11">
        <f>V65/$O65</f>
        <v>2.3593453436998153E-2</v>
      </c>
      <c r="AL65" s="11">
        <f>W65/$O65</f>
        <v>4.7696750611491187E-2</v>
      </c>
      <c r="AM65" s="11">
        <f>X65/$O65</f>
        <v>0.10840539689531306</v>
      </c>
      <c r="AN65" s="11">
        <f>Y65/$O65</f>
        <v>2.5260267122483422E-2</v>
      </c>
      <c r="AO65" s="11">
        <f>Z65/$O65</f>
        <v>1.170303873293535E-2</v>
      </c>
      <c r="AP65" s="11">
        <f>AA65/$O65</f>
        <v>1.4153822966364625E-2</v>
      </c>
      <c r="AQ65" s="11">
        <f>AB65/$O65</f>
        <v>7.8488771169979654E-2</v>
      </c>
    </row>
    <row r="66" spans="1:43" x14ac:dyDescent="0.2">
      <c r="A66" s="9" t="s">
        <v>58</v>
      </c>
      <c r="B66" s="8">
        <v>39210</v>
      </c>
      <c r="C66" s="8">
        <v>39122</v>
      </c>
      <c r="D66" s="8">
        <v>35077.603000000003</v>
      </c>
      <c r="E66" s="8">
        <v>34906.175000000003</v>
      </c>
      <c r="F66" s="8">
        <v>33294.783000000003</v>
      </c>
      <c r="G66" s="8">
        <v>34329.243000000002</v>
      </c>
      <c r="H66" s="8">
        <v>35846.468000000001</v>
      </c>
      <c r="I66" s="8">
        <v>35758.608999999997</v>
      </c>
      <c r="J66" s="8">
        <v>36058.444000000003</v>
      </c>
      <c r="K66" s="7"/>
      <c r="M66" s="5" t="s">
        <v>16</v>
      </c>
      <c r="N66" s="9" t="s">
        <v>52</v>
      </c>
      <c r="O66" s="12">
        <f>J72</f>
        <v>12794</v>
      </c>
      <c r="P66" s="12">
        <f>J110</f>
        <v>2541</v>
      </c>
      <c r="Q66" s="12">
        <f>J148</f>
        <v>961</v>
      </c>
      <c r="R66" s="12">
        <f>J186</f>
        <v>2530</v>
      </c>
      <c r="S66" s="12">
        <f>J224</f>
        <v>773</v>
      </c>
      <c r="T66" s="12">
        <f>J262</f>
        <v>1357</v>
      </c>
      <c r="U66" s="12">
        <f>J300</f>
        <v>1818</v>
      </c>
      <c r="V66" s="12">
        <f>J338</f>
        <v>72</v>
      </c>
      <c r="W66" s="12">
        <f>J376</f>
        <v>490</v>
      </c>
      <c r="X66" s="12">
        <f>J414</f>
        <v>791</v>
      </c>
      <c r="Y66" s="12">
        <f>J452</f>
        <v>194</v>
      </c>
      <c r="Z66" s="12">
        <f>J490</f>
        <v>104</v>
      </c>
      <c r="AA66" s="12">
        <f>J528</f>
        <v>130</v>
      </c>
      <c r="AB66" s="12">
        <f>J566</f>
        <v>1033</v>
      </c>
      <c r="AD66" s="9" t="s">
        <v>52</v>
      </c>
      <c r="AE66" s="11">
        <f>P66/$O66</f>
        <v>0.19860872283883071</v>
      </c>
      <c r="AF66" s="11">
        <f>Q66/$O66</f>
        <v>7.5113334375488505E-2</v>
      </c>
      <c r="AG66" s="11">
        <f>R66/$O66</f>
        <v>0.19774894481788338</v>
      </c>
      <c r="AH66" s="11">
        <f>S66/$O66</f>
        <v>6.0418946381116147E-2</v>
      </c>
      <c r="AI66" s="11">
        <f>T66/$O66</f>
        <v>0.106065343129592</v>
      </c>
      <c r="AJ66" s="11">
        <f>U66/$O66</f>
        <v>0.14209785837111147</v>
      </c>
      <c r="AK66" s="11">
        <f>V66/$O66</f>
        <v>5.6276379552915425E-3</v>
      </c>
      <c r="AL66" s="11">
        <f>W66/$O66</f>
        <v>3.8299202751289667E-2</v>
      </c>
      <c r="AM66" s="11">
        <f>X66/$O66</f>
        <v>6.1825855869939036E-2</v>
      </c>
      <c r="AN66" s="11">
        <f>Y66/$O66</f>
        <v>1.5163357823979991E-2</v>
      </c>
      <c r="AO66" s="11">
        <f>Z66/$O66</f>
        <v>8.1288103798655628E-3</v>
      </c>
      <c r="AP66" s="11">
        <f>AA66/$O66</f>
        <v>1.0161012974831952E-2</v>
      </c>
      <c r="AQ66" s="11">
        <f>AB66/$O66</f>
        <v>8.074097233078005E-2</v>
      </c>
    </row>
    <row r="67" spans="1:43" x14ac:dyDescent="0.2">
      <c r="A67" s="9" t="s">
        <v>57</v>
      </c>
      <c r="B67" s="8">
        <v>25987.482</v>
      </c>
      <c r="C67" s="8">
        <v>26561.832999999999</v>
      </c>
      <c r="D67" s="8">
        <v>26834.797999999999</v>
      </c>
      <c r="E67" s="8">
        <v>27263.362000000001</v>
      </c>
      <c r="F67" s="8">
        <v>27068.537</v>
      </c>
      <c r="G67" s="8">
        <v>27353.859</v>
      </c>
      <c r="H67" s="8">
        <v>28225.659</v>
      </c>
      <c r="I67" s="8">
        <v>28248.018</v>
      </c>
      <c r="J67" s="8">
        <v>28670.084999999999</v>
      </c>
      <c r="K67" s="7"/>
      <c r="M67" s="5" t="s">
        <v>143</v>
      </c>
      <c r="N67" s="9" t="s">
        <v>51</v>
      </c>
      <c r="O67" s="12">
        <f>J73</f>
        <v>39487</v>
      </c>
      <c r="P67" s="12">
        <f>J111</f>
        <v>4308</v>
      </c>
      <c r="Q67" s="12">
        <f>J149</f>
        <v>4887</v>
      </c>
      <c r="R67" s="12">
        <f>J187</f>
        <v>1933</v>
      </c>
      <c r="S67" s="12">
        <f>J225</f>
        <v>806</v>
      </c>
      <c r="T67" s="12">
        <f>J263</f>
        <v>295</v>
      </c>
      <c r="U67" s="12">
        <f>J301</f>
        <v>2338</v>
      </c>
      <c r="V67" s="12">
        <f>J339</f>
        <v>1446</v>
      </c>
      <c r="W67" s="12">
        <f>J377</f>
        <v>2048</v>
      </c>
      <c r="X67" s="12">
        <f>J415</f>
        <v>18285</v>
      </c>
      <c r="Y67" s="12">
        <f>J453</f>
        <v>1661</v>
      </c>
      <c r="Z67" s="12">
        <f>J491</f>
        <v>415</v>
      </c>
      <c r="AA67" s="12">
        <f>J529</f>
        <v>114</v>
      </c>
      <c r="AB67" s="12">
        <f>J567</f>
        <v>951</v>
      </c>
      <c r="AD67" s="9" t="s">
        <v>51</v>
      </c>
      <c r="AE67" s="11">
        <f>P67/$O67</f>
        <v>0.10909919720414314</v>
      </c>
      <c r="AF67" s="11">
        <f>Q67/$O67</f>
        <v>0.12376225086737407</v>
      </c>
      <c r="AG67" s="11">
        <f>R67/$O67</f>
        <v>4.8952819915415197E-2</v>
      </c>
      <c r="AH67" s="11">
        <f>S67/$O67</f>
        <v>2.0411781092511461E-2</v>
      </c>
      <c r="AI67" s="11">
        <f>T67/$O67</f>
        <v>7.4708131790209437E-3</v>
      </c>
      <c r="AJ67" s="11">
        <f>U67/$O67</f>
        <v>5.920936004254565E-2</v>
      </c>
      <c r="AK67" s="11">
        <f>V67/$O67</f>
        <v>3.6619646972421302E-2</v>
      </c>
      <c r="AL67" s="11">
        <f>W67/$O67</f>
        <v>5.18651708157115E-2</v>
      </c>
      <c r="AM67" s="11">
        <f>X67/$O67</f>
        <v>0.46306379314711171</v>
      </c>
      <c r="AN67" s="11">
        <f>Y67/$O67</f>
        <v>4.2064476916453514E-2</v>
      </c>
      <c r="AO67" s="11">
        <f>Z67/$O67</f>
        <v>1.050978803150404E-2</v>
      </c>
      <c r="AP67" s="11">
        <f>AA67/$O67</f>
        <v>2.887026109858941E-3</v>
      </c>
      <c r="AQ67" s="11">
        <f>AB67/$O67</f>
        <v>2.4083875705928532E-2</v>
      </c>
    </row>
    <row r="68" spans="1:43" x14ac:dyDescent="0.2">
      <c r="A68" s="9" t="s">
        <v>56</v>
      </c>
      <c r="B68" s="8">
        <v>41452</v>
      </c>
      <c r="C68" s="8">
        <v>44132</v>
      </c>
      <c r="D68" s="8">
        <v>44714</v>
      </c>
      <c r="E68" s="8">
        <v>47290</v>
      </c>
      <c r="F68" s="8">
        <v>47585</v>
      </c>
      <c r="G68" s="8">
        <v>49482</v>
      </c>
      <c r="H68" s="8">
        <v>51210</v>
      </c>
      <c r="I68" s="8">
        <v>54543.192999999999</v>
      </c>
      <c r="J68" s="8">
        <v>56424.095000000001</v>
      </c>
      <c r="K68" s="7"/>
      <c r="M68" s="5" t="s">
        <v>15</v>
      </c>
      <c r="N68" s="9" t="s">
        <v>50</v>
      </c>
      <c r="O68" s="12">
        <f>J74</f>
        <v>50719</v>
      </c>
      <c r="P68" s="12">
        <f>J112</f>
        <v>4601</v>
      </c>
      <c r="Q68" s="12">
        <f>J150</f>
        <v>4389</v>
      </c>
      <c r="R68" s="12">
        <f>J188</f>
        <v>3003</v>
      </c>
      <c r="S68" s="12">
        <f>J226</f>
        <v>1020</v>
      </c>
      <c r="T68" s="12">
        <f>J264</f>
        <v>1990</v>
      </c>
      <c r="U68" s="12">
        <f>J302</f>
        <v>3399</v>
      </c>
      <c r="V68" s="12">
        <f>J340</f>
        <v>3728</v>
      </c>
      <c r="W68" s="12">
        <f>J378</f>
        <v>2373</v>
      </c>
      <c r="X68" s="12">
        <f>J416</f>
        <v>20030</v>
      </c>
      <c r="Y68" s="12">
        <f>J454</f>
        <v>1825</v>
      </c>
      <c r="Z68" s="12">
        <f>J492</f>
        <v>1483</v>
      </c>
      <c r="AA68" s="12">
        <f>J530</f>
        <v>200</v>
      </c>
      <c r="AB68" s="12">
        <f>J568</f>
        <v>2678</v>
      </c>
      <c r="AD68" s="9" t="s">
        <v>50</v>
      </c>
      <c r="AE68" s="11">
        <f>P68/$O68</f>
        <v>9.0715510952503006E-2</v>
      </c>
      <c r="AF68" s="11">
        <f>Q68/$O68</f>
        <v>8.6535617815808666E-2</v>
      </c>
      <c r="AG68" s="11">
        <f>R68/$O68</f>
        <v>5.9208580610816457E-2</v>
      </c>
      <c r="AH68" s="11">
        <f>S68/$O68</f>
        <v>2.011080660107652E-2</v>
      </c>
      <c r="AI68" s="11">
        <f>T68/$O68</f>
        <v>3.9235789349159091E-2</v>
      </c>
      <c r="AJ68" s="11">
        <f>U68/$O68</f>
        <v>6.7016305526528513E-2</v>
      </c>
      <c r="AK68" s="11">
        <f>V68/$O68</f>
        <v>7.3503026479228697E-2</v>
      </c>
      <c r="AL68" s="11">
        <f>W68/$O68</f>
        <v>4.6787200063092726E-2</v>
      </c>
      <c r="AM68" s="11">
        <f>X68/$O68</f>
        <v>0.39492103550937518</v>
      </c>
      <c r="AN68" s="11">
        <f>Y68/$O68</f>
        <v>3.5982570634279065E-2</v>
      </c>
      <c r="AO68" s="11">
        <f>Z68/$O68</f>
        <v>2.9239535479800471E-2</v>
      </c>
      <c r="AP68" s="11">
        <f>AA68/$O68</f>
        <v>3.943295411975788E-3</v>
      </c>
      <c r="AQ68" s="11">
        <f>AB68/$O68</f>
        <v>5.2800725566355802E-2</v>
      </c>
    </row>
    <row r="69" spans="1:43" x14ac:dyDescent="0.2">
      <c r="A69" s="9" t="s">
        <v>55</v>
      </c>
      <c r="B69" s="8">
        <v>17468</v>
      </c>
      <c r="C69" s="8">
        <v>16957</v>
      </c>
      <c r="D69" s="8">
        <v>15932</v>
      </c>
      <c r="E69" s="8">
        <v>15993</v>
      </c>
      <c r="F69" s="8">
        <v>15395</v>
      </c>
      <c r="G69" s="8">
        <v>15481</v>
      </c>
      <c r="H69" s="8">
        <v>15643.578</v>
      </c>
      <c r="I69" s="8">
        <v>16142.587</v>
      </c>
      <c r="J69" s="8">
        <v>16396.898000000001</v>
      </c>
      <c r="K69" s="8"/>
      <c r="M69" s="5" t="s">
        <v>17</v>
      </c>
      <c r="N69" s="9" t="s">
        <v>49</v>
      </c>
      <c r="O69" s="12">
        <f>J75</f>
        <v>93135.524000000005</v>
      </c>
      <c r="P69" s="12">
        <f>J113</f>
        <v>2560.2089999999998</v>
      </c>
      <c r="Q69" s="12">
        <f>J151</f>
        <v>15268.031000000001</v>
      </c>
      <c r="R69" s="12">
        <f>J189</f>
        <v>4087.9450000000002</v>
      </c>
      <c r="S69" s="12">
        <f>J227</f>
        <v>6309.9059999999999</v>
      </c>
      <c r="T69" s="12">
        <f>J265</f>
        <v>4767.6450000000004</v>
      </c>
      <c r="U69" s="12">
        <f>J303</f>
        <v>12601.316999999999</v>
      </c>
      <c r="V69" s="12">
        <f>J341</f>
        <v>115.107</v>
      </c>
      <c r="W69" s="12">
        <f>J379</f>
        <v>11818.438</v>
      </c>
      <c r="X69" s="12">
        <f>J417</f>
        <v>10382.11</v>
      </c>
      <c r="Y69" s="12">
        <f>J455</f>
        <v>0</v>
      </c>
      <c r="Z69" s="12">
        <f>J493</f>
        <v>1395.6420000000001</v>
      </c>
      <c r="AA69" s="12">
        <f>J531</f>
        <v>2721.4169999999999</v>
      </c>
      <c r="AB69" s="12">
        <f>J569</f>
        <v>21107.757000000001</v>
      </c>
      <c r="AD69" s="9" t="s">
        <v>49</v>
      </c>
      <c r="AE69" s="11">
        <f>P69/$O69</f>
        <v>2.7489070657937133E-2</v>
      </c>
      <c r="AF69" s="11">
        <f>Q69/$O69</f>
        <v>0.16393348471416772</v>
      </c>
      <c r="AG69" s="11">
        <f>R69/$O69</f>
        <v>4.3892435715506363E-2</v>
      </c>
      <c r="AH69" s="11">
        <f>S69/$O69</f>
        <v>6.7749723510440549E-2</v>
      </c>
      <c r="AI69" s="11">
        <f>T69/$O69</f>
        <v>5.1190402922949144E-2</v>
      </c>
      <c r="AJ69" s="11">
        <f>U69/$O69</f>
        <v>0.13530086543562045</v>
      </c>
      <c r="AK69" s="11">
        <f>V69/$O69</f>
        <v>1.2359086528573135E-3</v>
      </c>
      <c r="AL69" s="11">
        <f>W69/$O69</f>
        <v>0.12689506100808537</v>
      </c>
      <c r="AM69" s="11">
        <f>X69/$O69</f>
        <v>0.11147314745338202</v>
      </c>
      <c r="AN69" s="11">
        <f>Y69/$O69</f>
        <v>0</v>
      </c>
      <c r="AO69" s="11">
        <f>Z69/$O69</f>
        <v>1.49850662782549E-2</v>
      </c>
      <c r="AP69" s="11">
        <f>AA69/$O69</f>
        <v>2.9219967667761228E-2</v>
      </c>
      <c r="AQ69" s="11">
        <f>AB69/$O69</f>
        <v>0.22663486598303781</v>
      </c>
    </row>
    <row r="70" spans="1:43" x14ac:dyDescent="0.2">
      <c r="A70" s="9" t="s">
        <v>54</v>
      </c>
      <c r="B70" s="8">
        <v>20381</v>
      </c>
      <c r="C70" s="8">
        <v>21083</v>
      </c>
      <c r="D70" s="8">
        <v>20405</v>
      </c>
      <c r="E70" s="8">
        <v>18823</v>
      </c>
      <c r="F70" s="8">
        <v>19855</v>
      </c>
      <c r="G70" s="8">
        <v>20525</v>
      </c>
      <c r="H70" s="8">
        <v>20817</v>
      </c>
      <c r="I70" s="8">
        <v>21723.913</v>
      </c>
      <c r="J70" s="8">
        <v>22224.841</v>
      </c>
      <c r="K70" s="7"/>
      <c r="M70" s="5" t="s">
        <v>18</v>
      </c>
      <c r="N70" s="9" t="s">
        <v>48</v>
      </c>
      <c r="O70" s="12">
        <f>J76</f>
        <v>47004.317999999999</v>
      </c>
      <c r="P70" s="12">
        <f>J114</f>
        <v>5446.9589999999998</v>
      </c>
      <c r="Q70" s="12">
        <f>J152</f>
        <v>7638.9120000000003</v>
      </c>
      <c r="R70" s="12">
        <f>J190</f>
        <v>21651.188999999998</v>
      </c>
      <c r="S70" s="12">
        <f>J228</f>
        <v>981.33100000000002</v>
      </c>
      <c r="T70" s="12">
        <f>J266</f>
        <v>431.99900000000002</v>
      </c>
      <c r="U70" s="12">
        <f>J304</f>
        <v>1010.635</v>
      </c>
      <c r="V70" s="12">
        <f>J342</f>
        <v>399.24900000000002</v>
      </c>
      <c r="W70" s="12">
        <f>J380</f>
        <v>2985.0650000000001</v>
      </c>
      <c r="X70" s="12">
        <f>J418</f>
        <v>3866.6179999999999</v>
      </c>
      <c r="Y70" s="12">
        <f>J456</f>
        <v>612.89</v>
      </c>
      <c r="Z70" s="12">
        <f>J494</f>
        <v>1414.2049999999999</v>
      </c>
      <c r="AA70" s="12">
        <f>J532</f>
        <v>73.125</v>
      </c>
      <c r="AB70" s="12">
        <f>J570</f>
        <v>492.14100000000002</v>
      </c>
      <c r="AD70" s="9" t="s">
        <v>48</v>
      </c>
      <c r="AE70" s="11">
        <f>P70/$O70</f>
        <v>0.11588209832126486</v>
      </c>
      <c r="AF70" s="11">
        <f>Q70/$O70</f>
        <v>0.16251511190950585</v>
      </c>
      <c r="AG70" s="11">
        <f>R70/$O70</f>
        <v>0.46062127738987724</v>
      </c>
      <c r="AH70" s="11">
        <f>S70/$O70</f>
        <v>2.0877464917159312E-2</v>
      </c>
      <c r="AI70" s="11">
        <f>T70/$O70</f>
        <v>9.1906237209951648E-3</v>
      </c>
      <c r="AJ70" s="11">
        <f>U70/$O70</f>
        <v>2.1500897002696646E-2</v>
      </c>
      <c r="AK70" s="11">
        <f>V70/$O70</f>
        <v>8.493879221904678E-3</v>
      </c>
      <c r="AL70" s="11">
        <f>W70/$O70</f>
        <v>6.3506186814581589E-2</v>
      </c>
      <c r="AM70" s="11">
        <f>X70/$O70</f>
        <v>8.226091058272561E-2</v>
      </c>
      <c r="AN70" s="11">
        <f>Y70/$O70</f>
        <v>1.3039014841147147E-2</v>
      </c>
      <c r="AO70" s="11">
        <f>Z70/$O70</f>
        <v>3.0086703949198879E-2</v>
      </c>
      <c r="AP70" s="11">
        <f>AA70/$O70</f>
        <v>1.5557081372821961E-3</v>
      </c>
      <c r="AQ70" s="11">
        <f>AB70/$O70</f>
        <v>1.0470123191660817E-2</v>
      </c>
    </row>
    <row r="71" spans="1:43" x14ac:dyDescent="0.2">
      <c r="A71" s="9" t="s">
        <v>53</v>
      </c>
      <c r="B71" s="8">
        <v>5487</v>
      </c>
      <c r="C71" s="8">
        <v>5864</v>
      </c>
      <c r="D71" s="8">
        <v>5922</v>
      </c>
      <c r="E71" s="8">
        <v>5878</v>
      </c>
      <c r="F71" s="8">
        <v>6057</v>
      </c>
      <c r="G71" s="8">
        <v>6199</v>
      </c>
      <c r="H71" s="8">
        <v>6234</v>
      </c>
      <c r="I71" s="8">
        <v>6446.2259999999997</v>
      </c>
      <c r="J71" s="8">
        <v>6847.1959999999999</v>
      </c>
      <c r="K71" s="7"/>
      <c r="N71" s="9" t="s">
        <v>47</v>
      </c>
      <c r="O71" s="12">
        <f>J77</f>
        <v>737.4</v>
      </c>
      <c r="P71" s="12">
        <f>J115</f>
        <v>38.6</v>
      </c>
      <c r="Q71" s="12">
        <f>J153</f>
        <v>4.7</v>
      </c>
      <c r="R71" s="12">
        <f>J191</f>
        <v>595.79999999999995</v>
      </c>
      <c r="S71" s="12">
        <f>J229</f>
        <v>9.6</v>
      </c>
      <c r="T71" s="12">
        <f>J267</f>
        <v>0</v>
      </c>
      <c r="U71" s="12">
        <f>J305</f>
        <v>6</v>
      </c>
      <c r="V71" s="12">
        <f>J343</f>
        <v>7.2</v>
      </c>
      <c r="W71" s="12">
        <f>J381</f>
        <v>31.2</v>
      </c>
      <c r="X71" s="12">
        <f>J419</f>
        <v>3.9</v>
      </c>
      <c r="Y71" s="12">
        <f>J457</f>
        <v>13.2</v>
      </c>
      <c r="Z71" s="12">
        <f>J495</f>
        <v>0</v>
      </c>
      <c r="AA71" s="12">
        <f>J533</f>
        <v>0.7</v>
      </c>
      <c r="AB71" s="12">
        <f>J571</f>
        <v>26.5</v>
      </c>
      <c r="AD71" s="9" t="s">
        <v>47</v>
      </c>
      <c r="AE71" s="11">
        <f>P71/$O71</f>
        <v>5.2346080824518582E-2</v>
      </c>
      <c r="AF71" s="11">
        <f>Q71/$O71</f>
        <v>6.3737455926227288E-3</v>
      </c>
      <c r="AG71" s="11">
        <f>R71/$O71</f>
        <v>0.80797396257119602</v>
      </c>
      <c r="AH71" s="11">
        <f>S71/$O71</f>
        <v>1.3018714401952807E-2</v>
      </c>
      <c r="AI71" s="11">
        <f>T71/$O71</f>
        <v>0</v>
      </c>
      <c r="AJ71" s="11">
        <f>U71/$O71</f>
        <v>8.1366965012205049E-3</v>
      </c>
      <c r="AK71" s="11">
        <f>V71/$O71</f>
        <v>9.7640358014646055E-3</v>
      </c>
      <c r="AL71" s="11">
        <f>W71/$O71</f>
        <v>4.2310821806346627E-2</v>
      </c>
      <c r="AM71" s="11">
        <f>X71/$O71</f>
        <v>5.2888527257933284E-3</v>
      </c>
      <c r="AN71" s="11">
        <f>Y71/$O71</f>
        <v>1.7900732302685109E-2</v>
      </c>
      <c r="AO71" s="11">
        <f>Z71/$O71</f>
        <v>0</v>
      </c>
      <c r="AP71" s="11">
        <f>AA71/$O71</f>
        <v>9.4928125847572548E-4</v>
      </c>
      <c r="AQ71" s="11">
        <f>AB71/$O71</f>
        <v>3.5937076213723898E-2</v>
      </c>
    </row>
    <row r="72" spans="1:43" x14ac:dyDescent="0.2">
      <c r="A72" s="9" t="s">
        <v>52</v>
      </c>
      <c r="B72" s="8">
        <v>10927</v>
      </c>
      <c r="C72" s="8">
        <v>11241</v>
      </c>
      <c r="D72" s="8">
        <v>11908</v>
      </c>
      <c r="E72" s="8">
        <v>11785</v>
      </c>
      <c r="F72" s="8">
        <v>12237</v>
      </c>
      <c r="G72" s="8">
        <v>11605</v>
      </c>
      <c r="H72" s="8">
        <v>12085</v>
      </c>
      <c r="I72" s="8">
        <v>12356</v>
      </c>
      <c r="J72" s="8">
        <v>12794</v>
      </c>
      <c r="K72" s="7"/>
      <c r="M72" s="5" t="s">
        <v>26</v>
      </c>
      <c r="N72" s="9" t="s">
        <v>46</v>
      </c>
      <c r="O72" s="12">
        <f>J78</f>
        <v>8735.2800000000007</v>
      </c>
      <c r="P72" s="12">
        <f>J116</f>
        <v>1342.549</v>
      </c>
      <c r="Q72" s="12">
        <f>J154</f>
        <v>1347.587</v>
      </c>
      <c r="R72" s="12">
        <f>J192</f>
        <v>439.96</v>
      </c>
      <c r="S72" s="12">
        <f>J230</f>
        <v>738.024</v>
      </c>
      <c r="T72" s="12">
        <f>J268</f>
        <v>213.26300000000001</v>
      </c>
      <c r="U72" s="12">
        <f>J306</f>
        <v>654.90200000000004</v>
      </c>
      <c r="V72" s="12">
        <f>J344</f>
        <v>407.21499999999997</v>
      </c>
      <c r="W72" s="12">
        <f>J382</f>
        <v>1596.953</v>
      </c>
      <c r="X72" s="12">
        <f>J420</f>
        <v>417.29</v>
      </c>
      <c r="Y72" s="12">
        <f>J458</f>
        <v>105.792</v>
      </c>
      <c r="Z72" s="12">
        <f>J496</f>
        <v>339.1</v>
      </c>
      <c r="AA72" s="12">
        <f>J534</f>
        <v>343.404</v>
      </c>
      <c r="AB72" s="12">
        <f>J572</f>
        <v>789.24099999999999</v>
      </c>
      <c r="AD72" s="9" t="s">
        <v>46</v>
      </c>
      <c r="AE72" s="11">
        <f>P72/$O72</f>
        <v>0.15369272650676336</v>
      </c>
      <c r="AF72" s="11">
        <f>Q72/$O72</f>
        <v>0.15426946817961185</v>
      </c>
      <c r="AG72" s="11">
        <f>R72/$O72</f>
        <v>5.0365872645181373E-2</v>
      </c>
      <c r="AH72" s="11">
        <f>S72/$O72</f>
        <v>8.4487732505426266E-2</v>
      </c>
      <c r="AI72" s="11">
        <f>T72/$O72</f>
        <v>2.4413985584892526E-2</v>
      </c>
      <c r="AJ72" s="11">
        <f>U72/$O72</f>
        <v>7.4972067294923575E-2</v>
      </c>
      <c r="AK72" s="11">
        <f>V72/$O72</f>
        <v>4.6617280728265147E-2</v>
      </c>
      <c r="AL72" s="11">
        <f>W72/$O72</f>
        <v>0.18281646381111993</v>
      </c>
      <c r="AM72" s="11">
        <f>X72/$O72</f>
        <v>4.7770649595662643E-2</v>
      </c>
      <c r="AN72" s="11">
        <f>Y72/$O72</f>
        <v>1.211088826002143E-2</v>
      </c>
      <c r="AO72" s="11">
        <f>Z72/$O72</f>
        <v>3.8819591358262129E-2</v>
      </c>
      <c r="AP72" s="11">
        <f>AA72/$O72</f>
        <v>3.9312305959282354E-2</v>
      </c>
      <c r="AQ72" s="11">
        <f>AB72/$O72</f>
        <v>9.0350967570587318E-2</v>
      </c>
    </row>
    <row r="73" spans="1:43" x14ac:dyDescent="0.2">
      <c r="A73" s="9" t="s">
        <v>51</v>
      </c>
      <c r="B73" s="8">
        <v>40360</v>
      </c>
      <c r="C73" s="8">
        <v>39241</v>
      </c>
      <c r="D73" s="8">
        <v>38165</v>
      </c>
      <c r="E73" s="8">
        <v>38705</v>
      </c>
      <c r="F73" s="8">
        <v>38173</v>
      </c>
      <c r="G73" s="8">
        <v>37893</v>
      </c>
      <c r="H73" s="8">
        <v>38503</v>
      </c>
      <c r="I73" s="8">
        <v>38709</v>
      </c>
      <c r="J73" s="8">
        <v>39487</v>
      </c>
      <c r="K73" s="7"/>
    </row>
    <row r="74" spans="1:43" x14ac:dyDescent="0.2">
      <c r="A74" s="9" t="s">
        <v>50</v>
      </c>
      <c r="B74" s="8">
        <v>54386</v>
      </c>
      <c r="C74" s="8">
        <v>53802</v>
      </c>
      <c r="D74" s="8">
        <v>54077</v>
      </c>
      <c r="E74" s="8">
        <v>52014</v>
      </c>
      <c r="F74" s="8">
        <v>50730</v>
      </c>
      <c r="G74" s="8">
        <v>50281</v>
      </c>
      <c r="H74" s="8">
        <v>50289</v>
      </c>
      <c r="I74" s="8">
        <v>50939</v>
      </c>
      <c r="J74" s="8">
        <v>50719</v>
      </c>
      <c r="K74" s="7"/>
    </row>
    <row r="75" spans="1:43" x14ac:dyDescent="0.2">
      <c r="A75" s="9" t="s">
        <v>49</v>
      </c>
      <c r="B75" s="8">
        <v>104668</v>
      </c>
      <c r="C75" s="8">
        <v>102531</v>
      </c>
      <c r="D75" s="8">
        <v>98579</v>
      </c>
      <c r="E75" s="8">
        <v>97067</v>
      </c>
      <c r="F75" s="8">
        <v>93157</v>
      </c>
      <c r="G75" s="8">
        <v>93044.288</v>
      </c>
      <c r="H75" s="8">
        <v>93423.267999999996</v>
      </c>
      <c r="I75" s="8">
        <v>92339.964999999997</v>
      </c>
      <c r="J75" s="8">
        <v>93135.524000000005</v>
      </c>
      <c r="K75" s="7"/>
    </row>
    <row r="76" spans="1:43" x14ac:dyDescent="0.2">
      <c r="A76" s="9" t="s">
        <v>48</v>
      </c>
      <c r="B76" s="8">
        <v>44524</v>
      </c>
      <c r="C76" s="8">
        <v>44195</v>
      </c>
      <c r="D76" s="8">
        <v>43492</v>
      </c>
      <c r="E76" s="8">
        <v>43348</v>
      </c>
      <c r="F76" s="8">
        <v>44446</v>
      </c>
      <c r="G76" s="8">
        <v>45012</v>
      </c>
      <c r="H76" s="8">
        <v>45756</v>
      </c>
      <c r="I76" s="8">
        <v>46010</v>
      </c>
      <c r="J76" s="8">
        <v>47004.317999999999</v>
      </c>
      <c r="K76" s="7"/>
    </row>
    <row r="77" spans="1:43" x14ac:dyDescent="0.2">
      <c r="A77" s="9" t="s">
        <v>47</v>
      </c>
      <c r="B77" s="8">
        <v>1853</v>
      </c>
      <c r="C77" s="8">
        <v>2162</v>
      </c>
      <c r="D77" s="8">
        <v>1855</v>
      </c>
      <c r="E77" s="8">
        <v>1326</v>
      </c>
      <c r="F77" s="8">
        <v>760</v>
      </c>
      <c r="G77" s="8">
        <v>767</v>
      </c>
      <c r="H77" s="8">
        <v>660</v>
      </c>
      <c r="I77" s="8">
        <v>731.7</v>
      </c>
      <c r="J77" s="8">
        <v>737.4</v>
      </c>
      <c r="K77" s="7"/>
    </row>
    <row r="78" spans="1:43" x14ac:dyDescent="0.2">
      <c r="A78" s="9" t="s">
        <v>46</v>
      </c>
      <c r="B78" s="8">
        <v>7489</v>
      </c>
      <c r="C78" s="8">
        <v>7685</v>
      </c>
      <c r="D78" s="8">
        <v>7104</v>
      </c>
      <c r="E78" s="8">
        <v>7251</v>
      </c>
      <c r="F78" s="8">
        <v>7223</v>
      </c>
      <c r="G78" s="8">
        <v>7539</v>
      </c>
      <c r="H78" s="8">
        <v>8001</v>
      </c>
      <c r="I78" s="8">
        <v>8402.0079999999998</v>
      </c>
      <c r="J78" s="8">
        <v>8735.2800000000007</v>
      </c>
      <c r="K78" s="7"/>
    </row>
    <row r="80" spans="1:43" x14ac:dyDescent="0.2">
      <c r="A80" s="6" t="s">
        <v>45</v>
      </c>
    </row>
    <row r="81" spans="1:11" x14ac:dyDescent="0.2">
      <c r="A81" s="6" t="s">
        <v>44</v>
      </c>
      <c r="B81" s="6" t="s">
        <v>43</v>
      </c>
    </row>
    <row r="83" spans="1:11" x14ac:dyDescent="0.2">
      <c r="A83" s="6" t="s">
        <v>90</v>
      </c>
      <c r="B83" s="10" t="s">
        <v>107</v>
      </c>
    </row>
    <row r="84" spans="1:11" x14ac:dyDescent="0.2">
      <c r="A84" s="6" t="s">
        <v>88</v>
      </c>
      <c r="B84" s="6" t="s">
        <v>87</v>
      </c>
    </row>
    <row r="85" spans="1:11" x14ac:dyDescent="0.2">
      <c r="A85" s="6" t="s">
        <v>86</v>
      </c>
      <c r="B85" s="6" t="s">
        <v>85</v>
      </c>
    </row>
    <row r="87" spans="1:11" x14ac:dyDescent="0.2">
      <c r="A87" s="9" t="s">
        <v>84</v>
      </c>
      <c r="B87" s="9" t="s">
        <v>83</v>
      </c>
      <c r="C87" s="9" t="s">
        <v>82</v>
      </c>
      <c r="D87" s="9" t="s">
        <v>81</v>
      </c>
      <c r="E87" s="9" t="s">
        <v>80</v>
      </c>
      <c r="F87" s="9" t="s">
        <v>79</v>
      </c>
      <c r="G87" s="9" t="s">
        <v>78</v>
      </c>
      <c r="H87" s="9" t="s">
        <v>77</v>
      </c>
      <c r="I87" s="9" t="s">
        <v>76</v>
      </c>
      <c r="J87" s="9" t="s">
        <v>75</v>
      </c>
      <c r="K87" s="9"/>
    </row>
    <row r="88" spans="1:11" x14ac:dyDescent="0.2">
      <c r="A88" s="9" t="s">
        <v>74</v>
      </c>
      <c r="B88" s="8">
        <v>113936.849</v>
      </c>
      <c r="C88" s="8">
        <v>120926.41099999999</v>
      </c>
      <c r="D88" s="8">
        <v>117568.88499999999</v>
      </c>
      <c r="E88" s="8">
        <v>111547.269</v>
      </c>
      <c r="F88" s="8">
        <v>111896.833</v>
      </c>
      <c r="G88" s="8">
        <v>111511.145</v>
      </c>
      <c r="H88" s="8">
        <v>114596.764</v>
      </c>
      <c r="I88" s="8">
        <v>113104.515</v>
      </c>
      <c r="J88" s="8">
        <v>114471.06</v>
      </c>
      <c r="K88" s="7"/>
    </row>
    <row r="89" spans="1:11" x14ac:dyDescent="0.2">
      <c r="A89" s="9" t="s">
        <v>73</v>
      </c>
      <c r="B89" s="8">
        <v>117778.849</v>
      </c>
      <c r="C89" s="8">
        <v>124778.41099999999</v>
      </c>
      <c r="D89" s="8">
        <v>121147.88499999999</v>
      </c>
      <c r="E89" s="8">
        <v>115346.269</v>
      </c>
      <c r="F89" s="8">
        <v>115683.833</v>
      </c>
      <c r="G89" s="8">
        <v>115198.712</v>
      </c>
      <c r="H89" s="8">
        <v>117426.886</v>
      </c>
      <c r="I89" s="8">
        <v>115807.09699999999</v>
      </c>
      <c r="J89" s="8">
        <v>117031.269</v>
      </c>
      <c r="K89" s="7"/>
    </row>
    <row r="90" spans="1:11" x14ac:dyDescent="0.2">
      <c r="A90" s="9" t="s">
        <v>72</v>
      </c>
      <c r="B90" s="8">
        <v>5986</v>
      </c>
      <c r="C90" s="8">
        <v>5028</v>
      </c>
      <c r="D90" s="8">
        <v>5668</v>
      </c>
      <c r="E90" s="8">
        <v>4551</v>
      </c>
      <c r="F90" s="8">
        <v>4358.3</v>
      </c>
      <c r="G90" s="8">
        <v>4426.2</v>
      </c>
      <c r="H90" s="8">
        <v>4345.3</v>
      </c>
      <c r="I90" s="8">
        <v>4425.2</v>
      </c>
      <c r="J90" s="8">
        <v>4357</v>
      </c>
      <c r="K90" s="7"/>
    </row>
    <row r="91" spans="1:11" x14ac:dyDescent="0.2">
      <c r="A91" s="9" t="s">
        <v>71</v>
      </c>
      <c r="B91" s="8">
        <v>838</v>
      </c>
      <c r="C91" s="8">
        <v>867</v>
      </c>
      <c r="D91" s="8">
        <v>715</v>
      </c>
      <c r="E91" s="8">
        <v>655</v>
      </c>
      <c r="F91" s="8">
        <v>716</v>
      </c>
      <c r="G91" s="8">
        <v>707</v>
      </c>
      <c r="H91" s="8">
        <v>724</v>
      </c>
      <c r="I91" s="8">
        <v>787.23599999999999</v>
      </c>
      <c r="J91" s="8">
        <v>817.30499999999995</v>
      </c>
      <c r="K91" s="7"/>
    </row>
    <row r="92" spans="1:11" x14ac:dyDescent="0.2">
      <c r="A92" s="9" t="s">
        <v>70</v>
      </c>
      <c r="B92" s="8">
        <v>2537</v>
      </c>
      <c r="C92" s="8">
        <v>2611</v>
      </c>
      <c r="D92" s="8">
        <v>2296</v>
      </c>
      <c r="E92" s="8">
        <v>2300</v>
      </c>
      <c r="F92" s="8">
        <v>2354</v>
      </c>
      <c r="G92" s="8">
        <v>2346</v>
      </c>
      <c r="H92" s="8">
        <v>2374</v>
      </c>
      <c r="I92" s="8">
        <v>2316.4810000000002</v>
      </c>
      <c r="J92" s="8">
        <v>2357.424</v>
      </c>
      <c r="K92" s="7"/>
    </row>
    <row r="93" spans="1:11" x14ac:dyDescent="0.2">
      <c r="A93" s="9" t="s">
        <v>69</v>
      </c>
      <c r="B93" s="8">
        <v>238</v>
      </c>
      <c r="C93" s="8">
        <v>279</v>
      </c>
      <c r="D93" s="8">
        <v>402</v>
      </c>
      <c r="E93" s="8">
        <v>397</v>
      </c>
      <c r="F93" s="8">
        <v>438</v>
      </c>
      <c r="G93" s="8">
        <v>434.80399999999997</v>
      </c>
      <c r="H93" s="8">
        <v>415.77199999999999</v>
      </c>
      <c r="I93" s="8">
        <v>422.15100000000001</v>
      </c>
      <c r="J93" s="8">
        <v>421.74099999999999</v>
      </c>
      <c r="K93" s="7"/>
    </row>
    <row r="94" spans="1:11" x14ac:dyDescent="0.2">
      <c r="A94" s="9" t="s">
        <v>68</v>
      </c>
      <c r="B94" s="8">
        <v>27093</v>
      </c>
      <c r="C94" s="8">
        <v>28220</v>
      </c>
      <c r="D94" s="8">
        <v>26873</v>
      </c>
      <c r="E94" s="8">
        <v>26144</v>
      </c>
      <c r="F94" s="8">
        <v>26321</v>
      </c>
      <c r="G94" s="8">
        <v>26063</v>
      </c>
      <c r="H94" s="8">
        <v>27062</v>
      </c>
      <c r="I94" s="8">
        <v>26695</v>
      </c>
      <c r="J94" s="8">
        <v>26341</v>
      </c>
      <c r="K94" s="7"/>
    </row>
    <row r="95" spans="1:11" x14ac:dyDescent="0.2">
      <c r="A95" s="9" t="s">
        <v>67</v>
      </c>
      <c r="B95" s="8">
        <v>3</v>
      </c>
      <c r="C95" s="8">
        <v>3</v>
      </c>
      <c r="D95" s="8">
        <v>1</v>
      </c>
      <c r="E95" s="8">
        <v>1</v>
      </c>
      <c r="F95" s="8">
        <v>1</v>
      </c>
      <c r="G95" s="8">
        <v>1</v>
      </c>
      <c r="H95" s="8">
        <v>1</v>
      </c>
      <c r="I95" s="8">
        <v>2</v>
      </c>
      <c r="J95" s="8">
        <v>3</v>
      </c>
      <c r="K95" s="7"/>
    </row>
    <row r="96" spans="1:11" x14ac:dyDescent="0.2">
      <c r="A96" s="9" t="s">
        <v>66</v>
      </c>
      <c r="B96" s="8">
        <v>1302</v>
      </c>
      <c r="C96" s="8">
        <v>1398</v>
      </c>
      <c r="D96" s="8">
        <v>919</v>
      </c>
      <c r="E96" s="8">
        <v>761</v>
      </c>
      <c r="F96" s="8">
        <v>777</v>
      </c>
      <c r="G96" s="8">
        <v>706</v>
      </c>
      <c r="H96" s="8">
        <v>870</v>
      </c>
      <c r="I96" s="8">
        <v>1001</v>
      </c>
      <c r="J96" s="8">
        <v>1063</v>
      </c>
      <c r="K96" s="7"/>
    </row>
    <row r="97" spans="1:11" x14ac:dyDescent="0.2">
      <c r="A97" s="9" t="s">
        <v>65</v>
      </c>
      <c r="B97" s="8">
        <v>14318</v>
      </c>
      <c r="C97" s="8">
        <v>13434</v>
      </c>
      <c r="D97" s="8">
        <v>13254</v>
      </c>
      <c r="E97" s="8">
        <v>12326</v>
      </c>
      <c r="F97" s="8">
        <v>12310</v>
      </c>
      <c r="G97" s="8">
        <v>12610</v>
      </c>
      <c r="H97" s="8">
        <v>13499</v>
      </c>
      <c r="I97" s="8">
        <v>14412</v>
      </c>
      <c r="J97" s="8">
        <v>15136</v>
      </c>
      <c r="K97" s="7"/>
    </row>
    <row r="98" spans="1:11" x14ac:dyDescent="0.2">
      <c r="A98" s="9" t="s">
        <v>64</v>
      </c>
      <c r="B98" s="8">
        <v>10217</v>
      </c>
      <c r="C98" s="8">
        <v>14566.752</v>
      </c>
      <c r="D98" s="8">
        <v>14456.066000000001</v>
      </c>
      <c r="E98" s="8">
        <v>14235.686</v>
      </c>
      <c r="F98" s="8">
        <v>14485.991</v>
      </c>
      <c r="G98" s="8">
        <v>13848.374</v>
      </c>
      <c r="H98" s="8">
        <v>14131.944</v>
      </c>
      <c r="I98" s="8">
        <v>13640.819</v>
      </c>
      <c r="J98" s="8">
        <v>13866.187</v>
      </c>
      <c r="K98" s="8"/>
    </row>
    <row r="99" spans="1:11" x14ac:dyDescent="0.2">
      <c r="A99" s="9" t="s">
        <v>63</v>
      </c>
      <c r="B99" s="8">
        <v>181</v>
      </c>
      <c r="C99" s="8">
        <v>176</v>
      </c>
      <c r="D99" s="8">
        <v>82</v>
      </c>
      <c r="E99" s="8">
        <v>168</v>
      </c>
      <c r="F99" s="8">
        <v>176</v>
      </c>
      <c r="G99" s="8">
        <v>170</v>
      </c>
      <c r="H99" s="8">
        <v>50</v>
      </c>
      <c r="I99" s="8">
        <v>53.7</v>
      </c>
      <c r="J99" s="8">
        <v>175.3</v>
      </c>
      <c r="K99" s="7"/>
    </row>
    <row r="100" spans="1:11" x14ac:dyDescent="0.2">
      <c r="A100" s="9" t="s">
        <v>62</v>
      </c>
      <c r="B100" s="8">
        <v>18675</v>
      </c>
      <c r="C100" s="8">
        <v>20640</v>
      </c>
      <c r="D100" s="8">
        <v>19772</v>
      </c>
      <c r="E100" s="8">
        <v>18300</v>
      </c>
      <c r="F100" s="8">
        <v>18355</v>
      </c>
      <c r="G100" s="8">
        <v>17439</v>
      </c>
      <c r="H100" s="8">
        <v>18262</v>
      </c>
      <c r="I100" s="8">
        <v>18724.677</v>
      </c>
      <c r="J100" s="8">
        <v>18908.468000000001</v>
      </c>
      <c r="K100" s="7"/>
    </row>
    <row r="101" spans="1:11" x14ac:dyDescent="0.2">
      <c r="A101" s="9" t="s">
        <v>61</v>
      </c>
      <c r="B101" s="8">
        <v>148</v>
      </c>
      <c r="C101" s="8">
        <v>189</v>
      </c>
      <c r="D101" s="8">
        <v>486</v>
      </c>
      <c r="E101" s="8">
        <v>141</v>
      </c>
      <c r="F101" s="8">
        <v>15</v>
      </c>
      <c r="G101" s="8">
        <v>49</v>
      </c>
      <c r="H101" s="8">
        <v>14</v>
      </c>
      <c r="I101" s="8">
        <v>14.581</v>
      </c>
      <c r="J101" s="8">
        <v>13.706</v>
      </c>
      <c r="K101" s="7"/>
    </row>
    <row r="102" spans="1:11" x14ac:dyDescent="0.2">
      <c r="A102" s="9" t="s">
        <v>60</v>
      </c>
      <c r="B102" s="8">
        <v>19</v>
      </c>
      <c r="C102" s="8">
        <v>21</v>
      </c>
      <c r="D102" s="8">
        <v>24</v>
      </c>
      <c r="E102" s="8">
        <v>21</v>
      </c>
      <c r="F102" s="8">
        <v>20</v>
      </c>
      <c r="G102" s="8">
        <v>19</v>
      </c>
      <c r="H102" s="8">
        <v>19</v>
      </c>
      <c r="I102" s="8">
        <v>19.100000000000001</v>
      </c>
      <c r="J102" s="8">
        <v>16.600000000000001</v>
      </c>
      <c r="K102" s="7"/>
    </row>
    <row r="103" spans="1:11" x14ac:dyDescent="0.2">
      <c r="A103" s="9" t="s">
        <v>59</v>
      </c>
      <c r="B103" s="8">
        <v>517</v>
      </c>
      <c r="C103" s="8">
        <v>522</v>
      </c>
      <c r="D103" s="8">
        <v>544</v>
      </c>
      <c r="E103" s="8">
        <v>579</v>
      </c>
      <c r="F103" s="8">
        <v>592</v>
      </c>
      <c r="G103" s="8">
        <v>613</v>
      </c>
      <c r="H103" s="8">
        <v>613</v>
      </c>
      <c r="I103" s="8">
        <v>688</v>
      </c>
      <c r="J103" s="8">
        <v>732</v>
      </c>
      <c r="K103" s="7"/>
    </row>
    <row r="104" spans="1:11" x14ac:dyDescent="0.2">
      <c r="A104" s="9" t="s">
        <v>58</v>
      </c>
      <c r="B104" s="8">
        <v>2638</v>
      </c>
      <c r="C104" s="8">
        <v>2691</v>
      </c>
      <c r="D104" s="8">
        <v>2706</v>
      </c>
      <c r="E104" s="8">
        <v>2648</v>
      </c>
      <c r="F104" s="8">
        <v>2704</v>
      </c>
      <c r="G104" s="8">
        <v>2687.663</v>
      </c>
      <c r="H104" s="8">
        <v>2605.9549999999999</v>
      </c>
      <c r="I104" s="8">
        <v>2584.8040000000001</v>
      </c>
      <c r="J104" s="8">
        <v>2498.0410000000002</v>
      </c>
      <c r="K104" s="7"/>
    </row>
    <row r="105" spans="1:11" x14ac:dyDescent="0.2">
      <c r="A105" s="9" t="s">
        <v>57</v>
      </c>
      <c r="B105" s="8">
        <v>2284.3890000000001</v>
      </c>
      <c r="C105" s="8">
        <v>2340.0650000000001</v>
      </c>
      <c r="D105" s="8">
        <v>2386.0169999999998</v>
      </c>
      <c r="E105" s="8">
        <v>2429.3719999999998</v>
      </c>
      <c r="F105" s="8">
        <v>2370.0659999999998</v>
      </c>
      <c r="G105" s="8">
        <v>2592.491</v>
      </c>
      <c r="H105" s="8">
        <v>2597.5940000000001</v>
      </c>
      <c r="I105" s="8">
        <v>2579.9009999999998</v>
      </c>
      <c r="J105" s="8">
        <v>2500.17</v>
      </c>
      <c r="K105" s="7"/>
    </row>
    <row r="106" spans="1:11" x14ac:dyDescent="0.2">
      <c r="A106" s="9" t="s">
        <v>56</v>
      </c>
      <c r="B106" s="8">
        <v>5888</v>
      </c>
      <c r="C106" s="8">
        <v>6323</v>
      </c>
      <c r="D106" s="8">
        <v>6323</v>
      </c>
      <c r="E106" s="8">
        <v>6085</v>
      </c>
      <c r="F106" s="8">
        <v>6015</v>
      </c>
      <c r="G106" s="8">
        <v>6236</v>
      </c>
      <c r="H106" s="8">
        <v>6149</v>
      </c>
      <c r="I106" s="8">
        <v>6808.4459999999999</v>
      </c>
      <c r="J106" s="8">
        <v>6827.1440000000002</v>
      </c>
      <c r="K106" s="7"/>
    </row>
    <row r="107" spans="1:11" x14ac:dyDescent="0.2">
      <c r="A107" s="9" t="s">
        <v>55</v>
      </c>
      <c r="B107" s="8">
        <v>1103</v>
      </c>
      <c r="C107" s="8">
        <v>1286</v>
      </c>
      <c r="D107" s="8">
        <v>1353</v>
      </c>
      <c r="E107" s="8">
        <v>1377</v>
      </c>
      <c r="F107" s="8">
        <v>1401</v>
      </c>
      <c r="G107" s="8">
        <v>1391</v>
      </c>
      <c r="H107" s="8">
        <v>1495.6120000000001</v>
      </c>
      <c r="I107" s="8">
        <v>1554.5519999999999</v>
      </c>
      <c r="J107" s="8">
        <v>1681.4860000000001</v>
      </c>
      <c r="K107" s="8"/>
    </row>
    <row r="108" spans="1:11" x14ac:dyDescent="0.2">
      <c r="A108" s="9" t="s">
        <v>54</v>
      </c>
      <c r="B108" s="8">
        <v>6703</v>
      </c>
      <c r="C108" s="8">
        <v>6757</v>
      </c>
      <c r="D108" s="8">
        <v>6352</v>
      </c>
      <c r="E108" s="8">
        <v>5263</v>
      </c>
      <c r="F108" s="8">
        <v>5375</v>
      </c>
      <c r="G108" s="8">
        <v>5694</v>
      </c>
      <c r="H108" s="8">
        <v>5635</v>
      </c>
      <c r="I108" s="8">
        <v>2540.6489999999999</v>
      </c>
      <c r="J108" s="8">
        <v>2414.2109999999998</v>
      </c>
      <c r="K108" s="7"/>
    </row>
    <row r="109" spans="1:11" x14ac:dyDescent="0.2">
      <c r="A109" s="9" t="s">
        <v>53</v>
      </c>
      <c r="B109" s="8">
        <v>738</v>
      </c>
      <c r="C109" s="8">
        <v>728</v>
      </c>
      <c r="D109" s="8">
        <v>768</v>
      </c>
      <c r="E109" s="8">
        <v>769</v>
      </c>
      <c r="F109" s="8">
        <v>758</v>
      </c>
      <c r="G109" s="8">
        <v>760</v>
      </c>
      <c r="H109" s="8">
        <v>787</v>
      </c>
      <c r="I109" s="8">
        <v>822.23900000000003</v>
      </c>
      <c r="J109" s="8">
        <v>778.59</v>
      </c>
      <c r="K109" s="7"/>
    </row>
    <row r="110" spans="1:11" x14ac:dyDescent="0.2">
      <c r="A110" s="9" t="s">
        <v>52</v>
      </c>
      <c r="B110" s="8">
        <v>2349</v>
      </c>
      <c r="C110" s="8">
        <v>2336</v>
      </c>
      <c r="D110" s="8">
        <v>2597</v>
      </c>
      <c r="E110" s="8">
        <v>2454</v>
      </c>
      <c r="F110" s="8">
        <v>2485</v>
      </c>
      <c r="G110" s="8">
        <v>2337</v>
      </c>
      <c r="H110" s="8">
        <v>2303</v>
      </c>
      <c r="I110" s="8">
        <v>2614</v>
      </c>
      <c r="J110" s="8">
        <v>2541</v>
      </c>
      <c r="K110" s="7"/>
    </row>
    <row r="111" spans="1:11" x14ac:dyDescent="0.2">
      <c r="A111" s="9" t="s">
        <v>51</v>
      </c>
      <c r="B111" s="8">
        <v>3276</v>
      </c>
      <c r="C111" s="8">
        <v>3497</v>
      </c>
      <c r="D111" s="8">
        <v>3349</v>
      </c>
      <c r="E111" s="8">
        <v>3902</v>
      </c>
      <c r="F111" s="8">
        <v>4002</v>
      </c>
      <c r="G111" s="8">
        <v>4353</v>
      </c>
      <c r="H111" s="8">
        <v>4414</v>
      </c>
      <c r="I111" s="8">
        <v>4222</v>
      </c>
      <c r="J111" s="8">
        <v>4308</v>
      </c>
      <c r="K111" s="7"/>
    </row>
    <row r="112" spans="1:11" x14ac:dyDescent="0.2">
      <c r="A112" s="9" t="s">
        <v>50</v>
      </c>
      <c r="B112" s="8">
        <v>4572</v>
      </c>
      <c r="C112" s="8">
        <v>4986</v>
      </c>
      <c r="D112" s="8">
        <v>4507</v>
      </c>
      <c r="E112" s="8">
        <v>4438</v>
      </c>
      <c r="F112" s="8">
        <v>4329</v>
      </c>
      <c r="G112" s="8">
        <v>4399</v>
      </c>
      <c r="H112" s="8">
        <v>4387</v>
      </c>
      <c r="I112" s="8">
        <v>4562</v>
      </c>
      <c r="J112" s="8">
        <v>4601</v>
      </c>
      <c r="K112" s="7"/>
    </row>
    <row r="113" spans="1:11" x14ac:dyDescent="0.2">
      <c r="A113" s="9" t="s">
        <v>49</v>
      </c>
      <c r="B113" s="8">
        <v>3842</v>
      </c>
      <c r="C113" s="8">
        <v>3852</v>
      </c>
      <c r="D113" s="8">
        <v>3579</v>
      </c>
      <c r="E113" s="8">
        <v>3799</v>
      </c>
      <c r="F113" s="8">
        <v>3787</v>
      </c>
      <c r="G113" s="8">
        <v>3687.567</v>
      </c>
      <c r="H113" s="8">
        <v>2830.1219999999998</v>
      </c>
      <c r="I113" s="8">
        <v>2702.5819999999999</v>
      </c>
      <c r="J113" s="8">
        <v>2560.2089999999998</v>
      </c>
      <c r="K113" s="7"/>
    </row>
    <row r="114" spans="1:11" x14ac:dyDescent="0.2">
      <c r="A114" s="9" t="s">
        <v>48</v>
      </c>
      <c r="B114" s="8">
        <v>4678</v>
      </c>
      <c r="C114" s="8">
        <v>5154</v>
      </c>
      <c r="D114" s="8">
        <v>5048</v>
      </c>
      <c r="E114" s="8">
        <v>5022</v>
      </c>
      <c r="F114" s="8">
        <v>5280</v>
      </c>
      <c r="G114" s="8">
        <v>5053</v>
      </c>
      <c r="H114" s="8">
        <v>5175</v>
      </c>
      <c r="I114" s="8">
        <v>5542</v>
      </c>
      <c r="J114" s="8">
        <v>5446.9589999999998</v>
      </c>
      <c r="K114" s="7"/>
    </row>
    <row r="115" spans="1:11" x14ac:dyDescent="0.2">
      <c r="A115" s="9" t="s">
        <v>47</v>
      </c>
      <c r="B115" s="8">
        <v>82</v>
      </c>
      <c r="C115" s="8">
        <v>86</v>
      </c>
      <c r="D115" s="8">
        <v>47</v>
      </c>
      <c r="E115" s="8">
        <v>29</v>
      </c>
      <c r="F115" s="8">
        <v>17</v>
      </c>
      <c r="G115" s="8">
        <v>42</v>
      </c>
      <c r="H115" s="8">
        <v>35</v>
      </c>
      <c r="I115" s="8">
        <v>40.4</v>
      </c>
      <c r="J115" s="8">
        <v>38.6</v>
      </c>
      <c r="K115" s="7"/>
    </row>
    <row r="116" spans="1:11" x14ac:dyDescent="0.2">
      <c r="A116" s="9" t="s">
        <v>46</v>
      </c>
      <c r="B116" s="8">
        <v>759</v>
      </c>
      <c r="C116" s="8">
        <v>886</v>
      </c>
      <c r="D116" s="8">
        <v>756</v>
      </c>
      <c r="E116" s="8">
        <v>396</v>
      </c>
      <c r="F116" s="8">
        <v>557</v>
      </c>
      <c r="G116" s="8">
        <v>732</v>
      </c>
      <c r="H116" s="8">
        <v>876</v>
      </c>
      <c r="I116" s="8">
        <v>919.89</v>
      </c>
      <c r="J116" s="8">
        <v>1342.549</v>
      </c>
      <c r="K116" s="7"/>
    </row>
    <row r="118" spans="1:11" x14ac:dyDescent="0.2">
      <c r="A118" s="6" t="s">
        <v>45</v>
      </c>
    </row>
    <row r="119" spans="1:11" x14ac:dyDescent="0.2">
      <c r="A119" s="6" t="s">
        <v>44</v>
      </c>
      <c r="B119" s="6" t="s">
        <v>43</v>
      </c>
    </row>
    <row r="121" spans="1:11" x14ac:dyDescent="0.2">
      <c r="A121" s="6" t="s">
        <v>90</v>
      </c>
      <c r="B121" s="10" t="s">
        <v>106</v>
      </c>
    </row>
    <row r="122" spans="1:11" x14ac:dyDescent="0.2">
      <c r="A122" s="6" t="s">
        <v>88</v>
      </c>
      <c r="B122" s="6" t="s">
        <v>87</v>
      </c>
    </row>
    <row r="123" spans="1:11" x14ac:dyDescent="0.2">
      <c r="A123" s="6" t="s">
        <v>86</v>
      </c>
      <c r="B123" s="6" t="s">
        <v>85</v>
      </c>
    </row>
    <row r="125" spans="1:11" x14ac:dyDescent="0.2">
      <c r="A125" s="9" t="s">
        <v>84</v>
      </c>
      <c r="B125" s="9" t="s">
        <v>83</v>
      </c>
      <c r="C125" s="9" t="s">
        <v>82</v>
      </c>
      <c r="D125" s="9" t="s">
        <v>81</v>
      </c>
      <c r="E125" s="9" t="s">
        <v>80</v>
      </c>
      <c r="F125" s="9" t="s">
        <v>79</v>
      </c>
      <c r="G125" s="9" t="s">
        <v>78</v>
      </c>
      <c r="H125" s="9" t="s">
        <v>77</v>
      </c>
      <c r="I125" s="9" t="s">
        <v>76</v>
      </c>
      <c r="J125" s="9" t="s">
        <v>75</v>
      </c>
      <c r="K125" s="9"/>
    </row>
    <row r="126" spans="1:11" x14ac:dyDescent="0.2">
      <c r="A126" s="9" t="s">
        <v>74</v>
      </c>
      <c r="B126" s="8">
        <v>171458.005</v>
      </c>
      <c r="C126" s="8">
        <v>162945.46299999999</v>
      </c>
      <c r="D126" s="8">
        <v>161025.19899999999</v>
      </c>
      <c r="E126" s="8">
        <v>161997.68400000001</v>
      </c>
      <c r="F126" s="8">
        <v>163863.12899999999</v>
      </c>
      <c r="G126" s="8">
        <v>164428.959</v>
      </c>
      <c r="H126" s="8">
        <v>165935.133</v>
      </c>
      <c r="I126" s="8">
        <v>169402.742</v>
      </c>
      <c r="J126" s="8">
        <v>168033.052</v>
      </c>
      <c r="K126" s="7"/>
    </row>
    <row r="127" spans="1:11" x14ac:dyDescent="0.2">
      <c r="A127" s="9" t="s">
        <v>73</v>
      </c>
      <c r="B127" s="8">
        <v>189926.005</v>
      </c>
      <c r="C127" s="8">
        <v>180585.46299999999</v>
      </c>
      <c r="D127" s="8">
        <v>178532.19899999999</v>
      </c>
      <c r="E127" s="8">
        <v>178522.68400000001</v>
      </c>
      <c r="F127" s="8">
        <v>179339.12899999999</v>
      </c>
      <c r="G127" s="8">
        <v>180043.837</v>
      </c>
      <c r="H127" s="8">
        <v>181023.253</v>
      </c>
      <c r="I127" s="8">
        <v>184636.45499999999</v>
      </c>
      <c r="J127" s="8">
        <v>183301.08300000001</v>
      </c>
      <c r="K127" s="7"/>
    </row>
    <row r="128" spans="1:11" x14ac:dyDescent="0.2">
      <c r="A128" s="9" t="s">
        <v>72</v>
      </c>
      <c r="B128" s="8">
        <v>13500</v>
      </c>
      <c r="C128" s="8">
        <v>12829</v>
      </c>
      <c r="D128" s="8">
        <v>11357</v>
      </c>
      <c r="E128" s="8">
        <v>12770</v>
      </c>
      <c r="F128" s="8">
        <v>12922.5</v>
      </c>
      <c r="G128" s="8">
        <v>13172.8</v>
      </c>
      <c r="H128" s="8">
        <v>13575.1</v>
      </c>
      <c r="I128" s="8">
        <v>14861</v>
      </c>
      <c r="J128" s="8">
        <v>14678.2</v>
      </c>
      <c r="K128" s="7"/>
    </row>
    <row r="129" spans="1:11" x14ac:dyDescent="0.2">
      <c r="A129" s="9" t="s">
        <v>71</v>
      </c>
      <c r="B129" s="8">
        <v>939</v>
      </c>
      <c r="C129" s="8">
        <v>1005</v>
      </c>
      <c r="D129" s="8">
        <v>1156</v>
      </c>
      <c r="E129" s="8">
        <v>1234</v>
      </c>
      <c r="F129" s="8">
        <v>1236</v>
      </c>
      <c r="G129" s="8">
        <v>1410</v>
      </c>
      <c r="H129" s="8">
        <v>1435</v>
      </c>
      <c r="I129" s="8">
        <v>1486.09</v>
      </c>
      <c r="J129" s="8">
        <v>1363.568</v>
      </c>
      <c r="K129" s="7"/>
    </row>
    <row r="130" spans="1:11" x14ac:dyDescent="0.2">
      <c r="A130" s="9" t="s">
        <v>70</v>
      </c>
      <c r="B130" s="8">
        <v>3626</v>
      </c>
      <c r="C130" s="8">
        <v>3651</v>
      </c>
      <c r="D130" s="8">
        <v>3706</v>
      </c>
      <c r="E130" s="8">
        <v>3451</v>
      </c>
      <c r="F130" s="8">
        <v>3721</v>
      </c>
      <c r="G130" s="8">
        <v>3538</v>
      </c>
      <c r="H130" s="8">
        <v>3226</v>
      </c>
      <c r="I130" s="8">
        <v>3384.1689999999999</v>
      </c>
      <c r="J130" s="8">
        <v>3295.6959999999999</v>
      </c>
      <c r="K130" s="7"/>
    </row>
    <row r="131" spans="1:11" x14ac:dyDescent="0.2">
      <c r="A131" s="9" t="s">
        <v>69</v>
      </c>
      <c r="B131" s="8">
        <v>1249</v>
      </c>
      <c r="C131" s="8">
        <v>1300</v>
      </c>
      <c r="D131" s="8">
        <v>1425</v>
      </c>
      <c r="E131" s="8">
        <v>1353</v>
      </c>
      <c r="F131" s="8">
        <v>1312</v>
      </c>
      <c r="G131" s="8">
        <v>1339.6880000000001</v>
      </c>
      <c r="H131" s="8">
        <v>1512.0070000000001</v>
      </c>
      <c r="I131" s="8">
        <v>1535.2049999999999</v>
      </c>
      <c r="J131" s="8">
        <v>1533.7139999999999</v>
      </c>
      <c r="K131" s="7"/>
    </row>
    <row r="132" spans="1:11" x14ac:dyDescent="0.2">
      <c r="A132" s="9" t="s">
        <v>68</v>
      </c>
      <c r="B132" s="8">
        <v>52337</v>
      </c>
      <c r="C132" s="8">
        <v>52522</v>
      </c>
      <c r="D132" s="8">
        <v>52151</v>
      </c>
      <c r="E132" s="8">
        <v>51729</v>
      </c>
      <c r="F132" s="8">
        <v>53487</v>
      </c>
      <c r="G132" s="8">
        <v>53465</v>
      </c>
      <c r="H132" s="8">
        <v>53577</v>
      </c>
      <c r="I132" s="8">
        <v>54219</v>
      </c>
      <c r="J132" s="8">
        <v>53566</v>
      </c>
      <c r="K132" s="7"/>
    </row>
    <row r="133" spans="1:11" x14ac:dyDescent="0.2">
      <c r="A133" s="9" t="s">
        <v>67</v>
      </c>
      <c r="B133" s="8">
        <v>252</v>
      </c>
      <c r="C133" s="8">
        <v>199</v>
      </c>
      <c r="D133" s="8">
        <v>198</v>
      </c>
      <c r="E133" s="8">
        <v>253</v>
      </c>
      <c r="F133" s="8">
        <v>151</v>
      </c>
      <c r="G133" s="8">
        <v>134</v>
      </c>
      <c r="H133" s="8">
        <v>114</v>
      </c>
      <c r="I133" s="8">
        <v>114</v>
      </c>
      <c r="J133" s="8">
        <v>116</v>
      </c>
      <c r="K133" s="7"/>
    </row>
    <row r="134" spans="1:11" x14ac:dyDescent="0.2">
      <c r="A134" s="9" t="s">
        <v>66</v>
      </c>
      <c r="B134" s="8">
        <v>527</v>
      </c>
      <c r="C134" s="8">
        <v>467</v>
      </c>
      <c r="D134" s="8">
        <v>625</v>
      </c>
      <c r="E134" s="8">
        <v>600</v>
      </c>
      <c r="F134" s="8">
        <v>660</v>
      </c>
      <c r="G134" s="8">
        <v>643</v>
      </c>
      <c r="H134" s="8">
        <v>184</v>
      </c>
      <c r="I134" s="8">
        <v>668.71799999999996</v>
      </c>
      <c r="J134" s="8">
        <v>936.39</v>
      </c>
      <c r="K134" s="7"/>
    </row>
    <row r="135" spans="1:11" x14ac:dyDescent="0.2">
      <c r="A135" s="9" t="s">
        <v>65</v>
      </c>
      <c r="B135" s="8">
        <v>8638</v>
      </c>
      <c r="C135" s="8">
        <v>8524</v>
      </c>
      <c r="D135" s="8">
        <v>8410</v>
      </c>
      <c r="E135" s="8">
        <v>8966</v>
      </c>
      <c r="F135" s="8">
        <v>9155</v>
      </c>
      <c r="G135" s="8">
        <v>9504</v>
      </c>
      <c r="H135" s="8">
        <v>9761</v>
      </c>
      <c r="I135" s="8">
        <v>9640</v>
      </c>
      <c r="J135" s="8">
        <v>9140</v>
      </c>
      <c r="K135" s="7"/>
    </row>
    <row r="136" spans="1:11" x14ac:dyDescent="0.2">
      <c r="A136" s="9" t="s">
        <v>64</v>
      </c>
      <c r="B136" s="8">
        <v>27640</v>
      </c>
      <c r="C136" s="8">
        <v>19343.221000000001</v>
      </c>
      <c r="D136" s="8">
        <v>18852.767</v>
      </c>
      <c r="E136" s="8">
        <v>18725.405999999999</v>
      </c>
      <c r="F136" s="8">
        <v>19366.776000000002</v>
      </c>
      <c r="G136" s="8">
        <v>19074.84</v>
      </c>
      <c r="H136" s="8">
        <v>19086.927</v>
      </c>
      <c r="I136" s="8">
        <v>19481.411</v>
      </c>
      <c r="J136" s="8">
        <v>19187.963</v>
      </c>
      <c r="K136" s="8"/>
    </row>
    <row r="137" spans="1:11" x14ac:dyDescent="0.2">
      <c r="A137" s="9" t="s">
        <v>63</v>
      </c>
      <c r="B137" s="8">
        <v>476</v>
      </c>
      <c r="C137" s="8">
        <v>410</v>
      </c>
      <c r="D137" s="8">
        <v>257</v>
      </c>
      <c r="E137" s="8">
        <v>269</v>
      </c>
      <c r="F137" s="8">
        <v>272</v>
      </c>
      <c r="G137" s="8">
        <v>306</v>
      </c>
      <c r="H137" s="8">
        <v>305</v>
      </c>
      <c r="I137" s="8">
        <v>307.5</v>
      </c>
      <c r="J137" s="8">
        <v>312.10000000000002</v>
      </c>
      <c r="K137" s="7"/>
    </row>
    <row r="138" spans="1:11" x14ac:dyDescent="0.2">
      <c r="A138" s="9" t="s">
        <v>62</v>
      </c>
      <c r="B138" s="8">
        <v>15541</v>
      </c>
      <c r="C138" s="8">
        <v>15085</v>
      </c>
      <c r="D138" s="8">
        <v>14864</v>
      </c>
      <c r="E138" s="8">
        <v>14843</v>
      </c>
      <c r="F138" s="8">
        <v>14203</v>
      </c>
      <c r="G138" s="8">
        <v>13961</v>
      </c>
      <c r="H138" s="8">
        <v>13911</v>
      </c>
      <c r="I138" s="8">
        <v>14283.61</v>
      </c>
      <c r="J138" s="8">
        <v>14463.6</v>
      </c>
      <c r="K138" s="7"/>
    </row>
    <row r="139" spans="1:11" x14ac:dyDescent="0.2">
      <c r="A139" s="9" t="s">
        <v>61</v>
      </c>
      <c r="B139" s="8">
        <v>63</v>
      </c>
      <c r="C139" s="8">
        <v>69</v>
      </c>
      <c r="D139" s="8">
        <v>72</v>
      </c>
      <c r="E139" s="8">
        <v>72</v>
      </c>
      <c r="F139" s="8">
        <v>60</v>
      </c>
      <c r="G139" s="8">
        <v>62</v>
      </c>
      <c r="H139" s="8">
        <v>62</v>
      </c>
      <c r="I139" s="8">
        <v>64.498999999999995</v>
      </c>
      <c r="J139" s="8">
        <v>65.269000000000005</v>
      </c>
      <c r="K139" s="7"/>
    </row>
    <row r="140" spans="1:11" x14ac:dyDescent="0.2">
      <c r="A140" s="9" t="s">
        <v>60</v>
      </c>
      <c r="B140" s="8">
        <v>680</v>
      </c>
      <c r="C140" s="8">
        <v>770</v>
      </c>
      <c r="D140" s="8">
        <v>785</v>
      </c>
      <c r="E140" s="8">
        <v>730</v>
      </c>
      <c r="F140" s="8">
        <v>750</v>
      </c>
      <c r="G140" s="8">
        <v>713</v>
      </c>
      <c r="H140" s="8">
        <v>746</v>
      </c>
      <c r="I140" s="8">
        <v>831.4</v>
      </c>
      <c r="J140" s="8">
        <v>804.7</v>
      </c>
      <c r="K140" s="7"/>
    </row>
    <row r="141" spans="1:11" x14ac:dyDescent="0.2">
      <c r="A141" s="9" t="s">
        <v>59</v>
      </c>
      <c r="B141" s="8">
        <v>2315</v>
      </c>
      <c r="C141" s="8">
        <v>2338</v>
      </c>
      <c r="D141" s="8">
        <v>2828</v>
      </c>
      <c r="E141" s="8">
        <v>3050</v>
      </c>
      <c r="F141" s="8">
        <v>3197</v>
      </c>
      <c r="G141" s="8">
        <v>3277</v>
      </c>
      <c r="H141" s="8">
        <v>3271</v>
      </c>
      <c r="I141" s="8">
        <v>3372</v>
      </c>
      <c r="J141" s="8">
        <v>3333</v>
      </c>
      <c r="K141" s="7"/>
    </row>
    <row r="142" spans="1:11" x14ac:dyDescent="0.2">
      <c r="A142" s="9" t="s">
        <v>58</v>
      </c>
      <c r="B142" s="8">
        <v>13218</v>
      </c>
      <c r="C142" s="8">
        <v>12990</v>
      </c>
      <c r="D142" s="8">
        <v>12484.800999999999</v>
      </c>
      <c r="E142" s="8">
        <v>12560.067999999999</v>
      </c>
      <c r="F142" s="8">
        <v>12202.724</v>
      </c>
      <c r="G142" s="8">
        <v>12371.800999999999</v>
      </c>
      <c r="H142" s="8">
        <v>12860.609</v>
      </c>
      <c r="I142" s="8">
        <v>12842.906999999999</v>
      </c>
      <c r="J142" s="8">
        <v>12925.1</v>
      </c>
      <c r="K142" s="7"/>
    </row>
    <row r="143" spans="1:11" x14ac:dyDescent="0.2">
      <c r="A143" s="9" t="s">
        <v>57</v>
      </c>
      <c r="B143" s="8">
        <v>4270.8220000000001</v>
      </c>
      <c r="C143" s="8">
        <v>4267.4480000000003</v>
      </c>
      <c r="D143" s="8">
        <v>4368.8029999999999</v>
      </c>
      <c r="E143" s="8">
        <v>4290.2370000000001</v>
      </c>
      <c r="F143" s="8">
        <v>4396.5209999999997</v>
      </c>
      <c r="G143" s="8">
        <v>4541.8559999999998</v>
      </c>
      <c r="H143" s="8">
        <v>4815.6570000000002</v>
      </c>
      <c r="I143" s="8">
        <v>4736.1279999999997</v>
      </c>
      <c r="J143" s="8">
        <v>4634.7719999999999</v>
      </c>
      <c r="K143" s="7"/>
    </row>
    <row r="144" spans="1:11" x14ac:dyDescent="0.2">
      <c r="A144" s="9" t="s">
        <v>56</v>
      </c>
      <c r="B144" s="8">
        <v>7181</v>
      </c>
      <c r="C144" s="8">
        <v>7785</v>
      </c>
      <c r="D144" s="8">
        <v>8133</v>
      </c>
      <c r="E144" s="8">
        <v>8312</v>
      </c>
      <c r="F144" s="8">
        <v>8159</v>
      </c>
      <c r="G144" s="8">
        <v>8366</v>
      </c>
      <c r="H144" s="8">
        <v>8303</v>
      </c>
      <c r="I144" s="8">
        <v>8733.7189999999991</v>
      </c>
      <c r="J144" s="8">
        <v>8867.232</v>
      </c>
      <c r="K144" s="7"/>
    </row>
    <row r="145" spans="1:11" x14ac:dyDescent="0.2">
      <c r="A145" s="9" t="s">
        <v>55</v>
      </c>
      <c r="B145" s="8">
        <v>2491</v>
      </c>
      <c r="C145" s="8">
        <v>2401</v>
      </c>
      <c r="D145" s="8">
        <v>2294</v>
      </c>
      <c r="E145" s="8">
        <v>2289</v>
      </c>
      <c r="F145" s="8">
        <v>2116</v>
      </c>
      <c r="G145" s="8">
        <v>2119</v>
      </c>
      <c r="H145" s="8">
        <v>2310.0419999999999</v>
      </c>
      <c r="I145" s="8">
        <v>2375.1109999999999</v>
      </c>
      <c r="J145" s="8">
        <v>2382.5909999999999</v>
      </c>
      <c r="K145" s="8"/>
    </row>
    <row r="146" spans="1:11" x14ac:dyDescent="0.2">
      <c r="A146" s="9" t="s">
        <v>54</v>
      </c>
      <c r="B146" s="8">
        <v>3468</v>
      </c>
      <c r="C146" s="8">
        <v>3876</v>
      </c>
      <c r="D146" s="8">
        <v>3647</v>
      </c>
      <c r="E146" s="8">
        <v>2998</v>
      </c>
      <c r="F146" s="8">
        <v>3314</v>
      </c>
      <c r="G146" s="8">
        <v>3096</v>
      </c>
      <c r="H146" s="8">
        <v>3010</v>
      </c>
      <c r="I146" s="8">
        <v>3096.7449999999999</v>
      </c>
      <c r="J146" s="8">
        <v>3240.2530000000002</v>
      </c>
      <c r="K146" s="7"/>
    </row>
    <row r="147" spans="1:11" x14ac:dyDescent="0.2">
      <c r="A147" s="9" t="s">
        <v>53</v>
      </c>
      <c r="B147" s="8">
        <v>662</v>
      </c>
      <c r="C147" s="8">
        <v>647</v>
      </c>
      <c r="D147" s="8">
        <v>648</v>
      </c>
      <c r="E147" s="8">
        <v>621</v>
      </c>
      <c r="F147" s="8">
        <v>662</v>
      </c>
      <c r="G147" s="8">
        <v>678</v>
      </c>
      <c r="H147" s="8">
        <v>677</v>
      </c>
      <c r="I147" s="8">
        <v>692.81799999999998</v>
      </c>
      <c r="J147" s="8">
        <v>641.35599999999999</v>
      </c>
      <c r="K147" s="7"/>
    </row>
    <row r="148" spans="1:11" x14ac:dyDescent="0.2">
      <c r="A148" s="9" t="s">
        <v>52</v>
      </c>
      <c r="B148" s="8">
        <v>804</v>
      </c>
      <c r="C148" s="8">
        <v>917</v>
      </c>
      <c r="D148" s="8">
        <v>1403</v>
      </c>
      <c r="E148" s="8">
        <v>1347</v>
      </c>
      <c r="F148" s="8">
        <v>1203</v>
      </c>
      <c r="G148" s="8">
        <v>1312</v>
      </c>
      <c r="H148" s="8">
        <v>1264</v>
      </c>
      <c r="I148" s="8">
        <v>1108</v>
      </c>
      <c r="J148" s="8">
        <v>961</v>
      </c>
      <c r="K148" s="7"/>
    </row>
    <row r="149" spans="1:11" x14ac:dyDescent="0.2">
      <c r="A149" s="9" t="s">
        <v>51</v>
      </c>
      <c r="B149" s="8">
        <v>4595</v>
      </c>
      <c r="C149" s="8">
        <v>4745</v>
      </c>
      <c r="D149" s="8">
        <v>4637</v>
      </c>
      <c r="E149" s="8">
        <v>4751</v>
      </c>
      <c r="F149" s="8">
        <v>4679</v>
      </c>
      <c r="G149" s="8">
        <v>4695</v>
      </c>
      <c r="H149" s="8">
        <v>5004</v>
      </c>
      <c r="I149" s="8">
        <v>4614</v>
      </c>
      <c r="J149" s="8">
        <v>4887</v>
      </c>
      <c r="K149" s="7"/>
    </row>
    <row r="150" spans="1:11" x14ac:dyDescent="0.2">
      <c r="A150" s="9" t="s">
        <v>50</v>
      </c>
      <c r="B150" s="8">
        <v>4914</v>
      </c>
      <c r="C150" s="8">
        <v>4611</v>
      </c>
      <c r="D150" s="8">
        <v>4600</v>
      </c>
      <c r="E150" s="8">
        <v>4615</v>
      </c>
      <c r="F150" s="8">
        <v>4483</v>
      </c>
      <c r="G150" s="8">
        <v>4400</v>
      </c>
      <c r="H150" s="8">
        <v>4607</v>
      </c>
      <c r="I150" s="8">
        <v>4655</v>
      </c>
      <c r="J150" s="8">
        <v>4389</v>
      </c>
      <c r="K150" s="7"/>
    </row>
    <row r="151" spans="1:11" x14ac:dyDescent="0.2">
      <c r="A151" s="9" t="s">
        <v>49</v>
      </c>
      <c r="B151" s="8">
        <v>18468</v>
      </c>
      <c r="C151" s="8">
        <v>17640</v>
      </c>
      <c r="D151" s="8">
        <v>17507</v>
      </c>
      <c r="E151" s="8">
        <v>16525</v>
      </c>
      <c r="F151" s="8">
        <v>15476</v>
      </c>
      <c r="G151" s="8">
        <v>15614.878000000001</v>
      </c>
      <c r="H151" s="8">
        <v>15088.12</v>
      </c>
      <c r="I151" s="8">
        <v>15233.713</v>
      </c>
      <c r="J151" s="8">
        <v>15268.031000000001</v>
      </c>
      <c r="K151" s="7"/>
    </row>
    <row r="152" spans="1:11" x14ac:dyDescent="0.2">
      <c r="A152" s="9" t="s">
        <v>48</v>
      </c>
      <c r="B152" s="8">
        <v>7811</v>
      </c>
      <c r="C152" s="8">
        <v>7688</v>
      </c>
      <c r="D152" s="8">
        <v>7252</v>
      </c>
      <c r="E152" s="8">
        <v>7229</v>
      </c>
      <c r="F152" s="8">
        <v>7650</v>
      </c>
      <c r="G152" s="8">
        <v>7829</v>
      </c>
      <c r="H152" s="8">
        <v>7748</v>
      </c>
      <c r="I152" s="8">
        <v>7454</v>
      </c>
      <c r="J152" s="8">
        <v>7638.9120000000003</v>
      </c>
      <c r="K152" s="7"/>
    </row>
    <row r="153" spans="1:11" x14ac:dyDescent="0.2">
      <c r="A153" s="9" t="s">
        <v>47</v>
      </c>
      <c r="B153" s="8">
        <v>1</v>
      </c>
      <c r="C153" s="8">
        <v>3</v>
      </c>
      <c r="D153" s="8">
        <v>3</v>
      </c>
      <c r="E153" s="8">
        <v>4</v>
      </c>
      <c r="F153" s="8">
        <v>3</v>
      </c>
      <c r="G153" s="8">
        <v>7</v>
      </c>
      <c r="H153" s="8">
        <v>7</v>
      </c>
      <c r="I153" s="8">
        <v>4.7</v>
      </c>
      <c r="J153" s="8">
        <v>4.7</v>
      </c>
      <c r="K153" s="7"/>
    </row>
    <row r="154" spans="1:11" x14ac:dyDescent="0.2">
      <c r="A154" s="9" t="s">
        <v>46</v>
      </c>
      <c r="B154" s="8">
        <v>951</v>
      </c>
      <c r="C154" s="8">
        <v>611</v>
      </c>
      <c r="D154" s="8">
        <v>825</v>
      </c>
      <c r="E154" s="8">
        <v>932</v>
      </c>
      <c r="F154" s="8">
        <v>903</v>
      </c>
      <c r="G154" s="8">
        <v>922</v>
      </c>
      <c r="H154" s="8">
        <v>1202</v>
      </c>
      <c r="I154" s="8">
        <v>1261.7249999999999</v>
      </c>
      <c r="J154" s="8">
        <v>1347.587</v>
      </c>
      <c r="K154" s="7"/>
    </row>
    <row r="156" spans="1:11" x14ac:dyDescent="0.2">
      <c r="A156" s="6" t="s">
        <v>45</v>
      </c>
    </row>
    <row r="157" spans="1:11" x14ac:dyDescent="0.2">
      <c r="A157" s="6" t="s">
        <v>44</v>
      </c>
      <c r="B157" s="6" t="s">
        <v>43</v>
      </c>
    </row>
    <row r="159" spans="1:11" x14ac:dyDescent="0.2">
      <c r="A159" s="6" t="s">
        <v>90</v>
      </c>
      <c r="B159" s="10" t="s">
        <v>105</v>
      </c>
    </row>
    <row r="160" spans="1:11" x14ac:dyDescent="0.2">
      <c r="A160" s="6" t="s">
        <v>88</v>
      </c>
      <c r="B160" s="6" t="s">
        <v>87</v>
      </c>
    </row>
    <row r="161" spans="1:11" x14ac:dyDescent="0.2">
      <c r="A161" s="6" t="s">
        <v>86</v>
      </c>
      <c r="B161" s="6" t="s">
        <v>85</v>
      </c>
    </row>
    <row r="163" spans="1:11" x14ac:dyDescent="0.2">
      <c r="A163" s="9" t="s">
        <v>84</v>
      </c>
      <c r="B163" s="9" t="s">
        <v>83</v>
      </c>
      <c r="C163" s="9" t="s">
        <v>82</v>
      </c>
      <c r="D163" s="9" t="s">
        <v>81</v>
      </c>
      <c r="E163" s="9" t="s">
        <v>80</v>
      </c>
      <c r="F163" s="9" t="s">
        <v>79</v>
      </c>
      <c r="G163" s="9" t="s">
        <v>78</v>
      </c>
      <c r="H163" s="9" t="s">
        <v>77</v>
      </c>
      <c r="I163" s="9" t="s">
        <v>76</v>
      </c>
      <c r="J163" s="9" t="s">
        <v>75</v>
      </c>
      <c r="K163" s="9"/>
    </row>
    <row r="164" spans="1:11" x14ac:dyDescent="0.2">
      <c r="A164" s="9" t="s">
        <v>74</v>
      </c>
      <c r="B164" s="8">
        <v>58825.273999999998</v>
      </c>
      <c r="C164" s="8">
        <v>62681.305999999997</v>
      </c>
      <c r="D164" s="8">
        <v>58683.553999999996</v>
      </c>
      <c r="E164" s="8">
        <v>55836.457999999999</v>
      </c>
      <c r="F164" s="8">
        <v>56067.720999999998</v>
      </c>
      <c r="G164" s="8">
        <v>59380.845999999998</v>
      </c>
      <c r="H164" s="8">
        <v>59230.951000000001</v>
      </c>
      <c r="I164" s="8">
        <v>64600.175999999999</v>
      </c>
      <c r="J164" s="8">
        <v>63370.466</v>
      </c>
      <c r="K164" s="7"/>
    </row>
    <row r="165" spans="1:11" x14ac:dyDescent="0.2">
      <c r="A165" s="9" t="s">
        <v>73</v>
      </c>
      <c r="B165" s="8">
        <v>65551.274000000005</v>
      </c>
      <c r="C165" s="8">
        <v>69652.305999999997</v>
      </c>
      <c r="D165" s="8">
        <v>63711.553999999996</v>
      </c>
      <c r="E165" s="8">
        <v>60266.457999999999</v>
      </c>
      <c r="F165" s="8">
        <v>60542.720999999998</v>
      </c>
      <c r="G165" s="8">
        <v>63805.082999999999</v>
      </c>
      <c r="H165" s="8">
        <v>63737.856</v>
      </c>
      <c r="I165" s="8">
        <v>68906.062000000005</v>
      </c>
      <c r="J165" s="8">
        <v>67458.410999999993</v>
      </c>
      <c r="K165" s="7"/>
    </row>
    <row r="166" spans="1:11" x14ac:dyDescent="0.2">
      <c r="A166" s="9" t="s">
        <v>72</v>
      </c>
      <c r="B166" s="8">
        <v>1775</v>
      </c>
      <c r="C166" s="8">
        <v>1859</v>
      </c>
      <c r="D166" s="8">
        <v>1911</v>
      </c>
      <c r="E166" s="8">
        <v>1882</v>
      </c>
      <c r="F166" s="8">
        <v>1936.6</v>
      </c>
      <c r="G166" s="8">
        <v>1922.2</v>
      </c>
      <c r="H166" s="8">
        <v>1862</v>
      </c>
      <c r="I166" s="8">
        <v>1994</v>
      </c>
      <c r="J166" s="8">
        <v>2121</v>
      </c>
      <c r="K166" s="7"/>
    </row>
    <row r="167" spans="1:11" x14ac:dyDescent="0.2">
      <c r="A167" s="9" t="s">
        <v>71</v>
      </c>
      <c r="B167" s="8">
        <v>917</v>
      </c>
      <c r="C167" s="8">
        <v>952</v>
      </c>
      <c r="D167" s="8">
        <v>862</v>
      </c>
      <c r="E167" s="8">
        <v>1003</v>
      </c>
      <c r="F167" s="8">
        <v>1004</v>
      </c>
      <c r="G167" s="8">
        <v>863</v>
      </c>
      <c r="H167" s="8">
        <v>770</v>
      </c>
      <c r="I167" s="8">
        <v>1049.3510000000001</v>
      </c>
      <c r="J167" s="8">
        <v>1081.7370000000001</v>
      </c>
      <c r="K167" s="7"/>
    </row>
    <row r="168" spans="1:11" x14ac:dyDescent="0.2">
      <c r="A168" s="9" t="s">
        <v>70</v>
      </c>
      <c r="B168" s="8">
        <v>215</v>
      </c>
      <c r="C168" s="8">
        <v>262</v>
      </c>
      <c r="D168" s="8">
        <v>354</v>
      </c>
      <c r="E168" s="8">
        <v>349</v>
      </c>
      <c r="F168" s="8">
        <v>366</v>
      </c>
      <c r="G168" s="8">
        <v>365</v>
      </c>
      <c r="H168" s="8">
        <v>405</v>
      </c>
      <c r="I168" s="8">
        <v>411.31299999999999</v>
      </c>
      <c r="J168" s="8">
        <v>413.57</v>
      </c>
      <c r="K168" s="7"/>
    </row>
    <row r="169" spans="1:11" x14ac:dyDescent="0.2">
      <c r="A169" s="9" t="s">
        <v>69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7"/>
    </row>
    <row r="170" spans="1:11" x14ac:dyDescent="0.2">
      <c r="A170" s="9" t="s">
        <v>68</v>
      </c>
      <c r="B170" s="8">
        <v>13645</v>
      </c>
      <c r="C170" s="8">
        <v>13255</v>
      </c>
      <c r="D170" s="8">
        <v>12745</v>
      </c>
      <c r="E170" s="8">
        <v>12864</v>
      </c>
      <c r="F170" s="8">
        <v>13418</v>
      </c>
      <c r="G170" s="8">
        <v>15871</v>
      </c>
      <c r="H170" s="8">
        <v>15979</v>
      </c>
      <c r="I170" s="8">
        <v>16276</v>
      </c>
      <c r="J170" s="8">
        <v>15785</v>
      </c>
      <c r="K170" s="7"/>
    </row>
    <row r="171" spans="1:11" x14ac:dyDescent="0.2">
      <c r="A171" s="9" t="s">
        <v>67</v>
      </c>
      <c r="B171" s="8">
        <v>10</v>
      </c>
      <c r="C171" s="8">
        <v>7</v>
      </c>
      <c r="D171" s="8">
        <v>9</v>
      </c>
      <c r="E171" s="8">
        <v>5</v>
      </c>
      <c r="F171" s="8">
        <v>5</v>
      </c>
      <c r="G171" s="8">
        <v>4</v>
      </c>
      <c r="H171" s="8">
        <v>5</v>
      </c>
      <c r="I171" s="8">
        <v>0</v>
      </c>
      <c r="J171" s="8">
        <v>3</v>
      </c>
      <c r="K171" s="7"/>
    </row>
    <row r="172" spans="1:11" x14ac:dyDescent="0.2">
      <c r="A172" s="9" t="s">
        <v>66</v>
      </c>
      <c r="B172" s="8">
        <v>5396</v>
      </c>
      <c r="C172" s="8">
        <v>4262</v>
      </c>
      <c r="D172" s="8">
        <v>4644</v>
      </c>
      <c r="E172" s="8">
        <v>4710</v>
      </c>
      <c r="F172" s="8">
        <v>4710</v>
      </c>
      <c r="G172" s="8">
        <v>4770</v>
      </c>
      <c r="H172" s="8">
        <v>4366</v>
      </c>
      <c r="I172" s="8">
        <v>4570.5370000000003</v>
      </c>
      <c r="J172" s="8">
        <v>4867.25</v>
      </c>
      <c r="K172" s="7"/>
    </row>
    <row r="173" spans="1:11" x14ac:dyDescent="0.2">
      <c r="A173" s="9" t="s">
        <v>65</v>
      </c>
      <c r="B173" s="8">
        <v>8651</v>
      </c>
      <c r="C173" s="8">
        <v>10728</v>
      </c>
      <c r="D173" s="8">
        <v>10584</v>
      </c>
      <c r="E173" s="8">
        <v>9012</v>
      </c>
      <c r="F173" s="8">
        <v>9362</v>
      </c>
      <c r="G173" s="8">
        <v>9544</v>
      </c>
      <c r="H173" s="8">
        <v>9333</v>
      </c>
      <c r="I173" s="8">
        <v>10070</v>
      </c>
      <c r="J173" s="8">
        <v>9137</v>
      </c>
      <c r="K173" s="7"/>
    </row>
    <row r="174" spans="1:11" x14ac:dyDescent="0.2">
      <c r="A174" s="9" t="s">
        <v>64</v>
      </c>
      <c r="B174" s="8">
        <v>7468</v>
      </c>
      <c r="C174" s="8">
        <v>7887.1210000000001</v>
      </c>
      <c r="D174" s="8">
        <v>7728.5259999999998</v>
      </c>
      <c r="E174" s="8">
        <v>7617.2569999999996</v>
      </c>
      <c r="F174" s="8">
        <v>8043.4279999999999</v>
      </c>
      <c r="G174" s="8">
        <v>8477.2919999999995</v>
      </c>
      <c r="H174" s="8">
        <v>8578.1239999999998</v>
      </c>
      <c r="I174" s="8">
        <v>8669.9480000000003</v>
      </c>
      <c r="J174" s="8">
        <v>7993.0079999999998</v>
      </c>
      <c r="K174" s="8"/>
    </row>
    <row r="175" spans="1:11" x14ac:dyDescent="0.2">
      <c r="A175" s="9" t="s">
        <v>63</v>
      </c>
      <c r="B175" s="8">
        <v>71</v>
      </c>
      <c r="C175" s="8">
        <v>82</v>
      </c>
      <c r="D175" s="8">
        <v>86</v>
      </c>
      <c r="E175" s="8">
        <v>86</v>
      </c>
      <c r="F175" s="8">
        <v>79</v>
      </c>
      <c r="G175" s="8">
        <v>36</v>
      </c>
      <c r="H175" s="8">
        <v>32</v>
      </c>
      <c r="I175" s="8">
        <v>86.2</v>
      </c>
      <c r="J175" s="8">
        <v>98.7</v>
      </c>
      <c r="K175" s="7"/>
    </row>
    <row r="176" spans="1:11" x14ac:dyDescent="0.2">
      <c r="A176" s="9" t="s">
        <v>62</v>
      </c>
      <c r="B176" s="8">
        <v>4573</v>
      </c>
      <c r="C176" s="8">
        <v>4628</v>
      </c>
      <c r="D176" s="8">
        <v>3825</v>
      </c>
      <c r="E176" s="8">
        <v>2416</v>
      </c>
      <c r="F176" s="8">
        <v>2522</v>
      </c>
      <c r="G176" s="8">
        <v>2483</v>
      </c>
      <c r="H176" s="8">
        <v>2477</v>
      </c>
      <c r="I176" s="8">
        <v>2556.2249999999999</v>
      </c>
      <c r="J176" s="8">
        <v>2528.1849999999999</v>
      </c>
      <c r="K176" s="7"/>
    </row>
    <row r="177" spans="1:11" x14ac:dyDescent="0.2">
      <c r="A177" s="9" t="s">
        <v>61</v>
      </c>
      <c r="B177" s="8">
        <v>1</v>
      </c>
      <c r="C177" s="8">
        <v>2</v>
      </c>
      <c r="D177" s="8">
        <v>2</v>
      </c>
      <c r="E177" s="8">
        <v>1</v>
      </c>
      <c r="F177" s="8">
        <v>1</v>
      </c>
      <c r="G177" s="8">
        <v>0</v>
      </c>
      <c r="H177" s="8">
        <v>0</v>
      </c>
      <c r="I177" s="8">
        <v>4.867</v>
      </c>
      <c r="J177" s="8">
        <v>5.0039999999999996</v>
      </c>
      <c r="K177" s="7"/>
    </row>
    <row r="178" spans="1:11" x14ac:dyDescent="0.2">
      <c r="A178" s="9" t="s">
        <v>60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7"/>
    </row>
    <row r="179" spans="1:11" x14ac:dyDescent="0.2">
      <c r="A179" s="9" t="s">
        <v>59</v>
      </c>
      <c r="B179" s="8">
        <v>431</v>
      </c>
      <c r="C179" s="8">
        <v>435</v>
      </c>
      <c r="D179" s="8">
        <v>506</v>
      </c>
      <c r="E179" s="8">
        <v>470</v>
      </c>
      <c r="F179" s="8">
        <v>389</v>
      </c>
      <c r="G179" s="8">
        <v>385</v>
      </c>
      <c r="H179" s="8">
        <v>401</v>
      </c>
      <c r="I179" s="8">
        <v>429</v>
      </c>
      <c r="J179" s="8">
        <v>438</v>
      </c>
      <c r="K179" s="7"/>
    </row>
    <row r="180" spans="1:11" x14ac:dyDescent="0.2">
      <c r="A180" s="9" t="s">
        <v>58</v>
      </c>
      <c r="B180" s="8">
        <v>4777</v>
      </c>
      <c r="C180" s="8">
        <v>6114</v>
      </c>
      <c r="D180" s="8">
        <v>2774</v>
      </c>
      <c r="E180" s="8">
        <v>2838</v>
      </c>
      <c r="F180" s="8">
        <v>1630</v>
      </c>
      <c r="G180" s="8">
        <v>2037.0830000000001</v>
      </c>
      <c r="H180" s="8">
        <v>2222.39</v>
      </c>
      <c r="I180" s="8">
        <v>1994.8209999999999</v>
      </c>
      <c r="J180" s="8">
        <v>2237.9940000000001</v>
      </c>
      <c r="K180" s="7"/>
    </row>
    <row r="181" spans="1:11" x14ac:dyDescent="0.2">
      <c r="A181" s="9" t="s">
        <v>57</v>
      </c>
      <c r="B181" s="8">
        <v>852.12300000000005</v>
      </c>
      <c r="C181" s="8">
        <v>966.35599999999999</v>
      </c>
      <c r="D181" s="8">
        <v>986.80399999999997</v>
      </c>
      <c r="E181" s="8">
        <v>952.995</v>
      </c>
      <c r="F181" s="8">
        <v>992.66</v>
      </c>
      <c r="G181" s="8">
        <v>962.60500000000002</v>
      </c>
      <c r="H181" s="8">
        <v>1034.4570000000001</v>
      </c>
      <c r="I181" s="8">
        <v>1045.556</v>
      </c>
      <c r="J181" s="8">
        <v>1060.201</v>
      </c>
      <c r="K181" s="7"/>
    </row>
    <row r="182" spans="1:11" x14ac:dyDescent="0.2">
      <c r="A182" s="9" t="s">
        <v>56</v>
      </c>
      <c r="B182" s="8">
        <v>1713</v>
      </c>
      <c r="C182" s="8">
        <v>1944</v>
      </c>
      <c r="D182" s="8">
        <v>1973</v>
      </c>
      <c r="E182" s="8">
        <v>1972</v>
      </c>
      <c r="F182" s="8">
        <v>2088</v>
      </c>
      <c r="G182" s="8">
        <v>2115</v>
      </c>
      <c r="H182" s="8">
        <v>2145</v>
      </c>
      <c r="I182" s="8">
        <v>2339.7489999999998</v>
      </c>
      <c r="J182" s="8">
        <v>2389.3789999999999</v>
      </c>
      <c r="K182" s="7"/>
    </row>
    <row r="183" spans="1:11" x14ac:dyDescent="0.2">
      <c r="A183" s="9" t="s">
        <v>55</v>
      </c>
      <c r="B183" s="8">
        <v>136</v>
      </c>
      <c r="C183" s="8">
        <v>118</v>
      </c>
      <c r="D183" s="8">
        <v>115</v>
      </c>
      <c r="E183" s="8">
        <v>118</v>
      </c>
      <c r="F183" s="8">
        <v>122</v>
      </c>
      <c r="G183" s="8">
        <v>126</v>
      </c>
      <c r="H183" s="8">
        <v>109.595</v>
      </c>
      <c r="I183" s="8">
        <v>114.92400000000001</v>
      </c>
      <c r="J183" s="8">
        <v>111.753</v>
      </c>
      <c r="K183" s="8"/>
    </row>
    <row r="184" spans="1:11" x14ac:dyDescent="0.2">
      <c r="A184" s="9" t="s">
        <v>54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3358.1179999999999</v>
      </c>
      <c r="J184" s="8">
        <v>3485.1869999999999</v>
      </c>
      <c r="K184" s="7"/>
    </row>
    <row r="185" spans="1:11" x14ac:dyDescent="0.2">
      <c r="A185" s="9" t="s">
        <v>53</v>
      </c>
      <c r="B185" s="8">
        <v>707</v>
      </c>
      <c r="C185" s="8">
        <v>1201</v>
      </c>
      <c r="D185" s="8">
        <v>1302</v>
      </c>
      <c r="E185" s="8">
        <v>1302</v>
      </c>
      <c r="F185" s="8">
        <v>1312</v>
      </c>
      <c r="G185" s="8">
        <v>1331</v>
      </c>
      <c r="H185" s="8">
        <v>1351</v>
      </c>
      <c r="I185" s="8">
        <v>1351.443</v>
      </c>
      <c r="J185" s="8">
        <v>1324.769</v>
      </c>
      <c r="K185" s="7"/>
    </row>
    <row r="186" spans="1:11" x14ac:dyDescent="0.2">
      <c r="A186" s="9" t="s">
        <v>52</v>
      </c>
      <c r="B186" s="8">
        <v>2455</v>
      </c>
      <c r="C186" s="8">
        <v>2454</v>
      </c>
      <c r="D186" s="8">
        <v>2476</v>
      </c>
      <c r="E186" s="8">
        <v>2478</v>
      </c>
      <c r="F186" s="8">
        <v>2523</v>
      </c>
      <c r="G186" s="8">
        <v>2563</v>
      </c>
      <c r="H186" s="8">
        <v>2586</v>
      </c>
      <c r="I186" s="8">
        <v>2615</v>
      </c>
      <c r="J186" s="8">
        <v>2530</v>
      </c>
      <c r="K186" s="7"/>
    </row>
    <row r="187" spans="1:11" x14ac:dyDescent="0.2">
      <c r="A187" s="9" t="s">
        <v>51</v>
      </c>
      <c r="B187" s="8">
        <v>1908</v>
      </c>
      <c r="C187" s="8">
        <v>1779</v>
      </c>
      <c r="D187" s="8">
        <v>1856</v>
      </c>
      <c r="E187" s="8">
        <v>1913</v>
      </c>
      <c r="F187" s="8">
        <v>1910</v>
      </c>
      <c r="G187" s="8">
        <v>1851</v>
      </c>
      <c r="H187" s="8">
        <v>1850</v>
      </c>
      <c r="I187" s="8">
        <v>1895</v>
      </c>
      <c r="J187" s="8">
        <v>1933</v>
      </c>
      <c r="K187" s="7"/>
    </row>
    <row r="188" spans="1:11" x14ac:dyDescent="0.2">
      <c r="A188" s="9" t="s">
        <v>50</v>
      </c>
      <c r="B188" s="8">
        <v>2395</v>
      </c>
      <c r="C188" s="8">
        <v>3005</v>
      </c>
      <c r="D188" s="8">
        <v>3200</v>
      </c>
      <c r="E188" s="8">
        <v>3106</v>
      </c>
      <c r="F188" s="8">
        <v>2907</v>
      </c>
      <c r="G188" s="8">
        <v>2890</v>
      </c>
      <c r="H188" s="8">
        <v>2935</v>
      </c>
      <c r="I188" s="8">
        <v>2972</v>
      </c>
      <c r="J188" s="8">
        <v>3003</v>
      </c>
      <c r="K188" s="7"/>
    </row>
    <row r="189" spans="1:11" x14ac:dyDescent="0.2">
      <c r="A189" s="9" t="s">
        <v>49</v>
      </c>
      <c r="B189" s="8">
        <v>6726</v>
      </c>
      <c r="C189" s="8">
        <v>6971</v>
      </c>
      <c r="D189" s="8">
        <v>5028</v>
      </c>
      <c r="E189" s="8">
        <v>4430</v>
      </c>
      <c r="F189" s="8">
        <v>4475</v>
      </c>
      <c r="G189" s="8">
        <v>4424.2370000000001</v>
      </c>
      <c r="H189" s="8">
        <v>4506.9049999999997</v>
      </c>
      <c r="I189" s="8">
        <v>4305.8860000000004</v>
      </c>
      <c r="J189" s="8">
        <v>4087.9450000000002</v>
      </c>
      <c r="K189" s="7"/>
    </row>
    <row r="190" spans="1:11" x14ac:dyDescent="0.2">
      <c r="A190" s="9" t="s">
        <v>48</v>
      </c>
      <c r="B190" s="8">
        <v>18675</v>
      </c>
      <c r="C190" s="8">
        <v>18785</v>
      </c>
      <c r="D190" s="8">
        <v>19029</v>
      </c>
      <c r="E190" s="8">
        <v>19237</v>
      </c>
      <c r="F190" s="8">
        <v>19662</v>
      </c>
      <c r="G190" s="8">
        <v>20386</v>
      </c>
      <c r="H190" s="8">
        <v>20764</v>
      </c>
      <c r="I190" s="8">
        <v>20828</v>
      </c>
      <c r="J190" s="8">
        <v>21651.188999999998</v>
      </c>
      <c r="K190" s="7"/>
    </row>
    <row r="191" spans="1:11" x14ac:dyDescent="0.2">
      <c r="A191" s="9" t="s">
        <v>47</v>
      </c>
      <c r="B191" s="8">
        <v>1241</v>
      </c>
      <c r="C191" s="8">
        <v>1457</v>
      </c>
      <c r="D191" s="8">
        <v>1311</v>
      </c>
      <c r="E191" s="8">
        <v>735</v>
      </c>
      <c r="F191" s="8">
        <v>664</v>
      </c>
      <c r="G191" s="8">
        <v>642</v>
      </c>
      <c r="H191" s="8">
        <v>544</v>
      </c>
      <c r="I191" s="8">
        <v>589.9</v>
      </c>
      <c r="J191" s="8">
        <v>595.79999999999995</v>
      </c>
      <c r="K191" s="7"/>
    </row>
    <row r="192" spans="1:11" x14ac:dyDescent="0.2">
      <c r="A192" s="9" t="s">
        <v>46</v>
      </c>
      <c r="B192" s="8">
        <v>263</v>
      </c>
      <c r="C192" s="8">
        <v>316</v>
      </c>
      <c r="D192" s="8">
        <v>388</v>
      </c>
      <c r="E192" s="8">
        <v>400</v>
      </c>
      <c r="F192" s="8">
        <v>340</v>
      </c>
      <c r="G192" s="8">
        <v>369</v>
      </c>
      <c r="H192" s="8">
        <v>424</v>
      </c>
      <c r="I192" s="8">
        <v>445.03</v>
      </c>
      <c r="J192" s="8">
        <v>439.96</v>
      </c>
      <c r="K192" s="7"/>
    </row>
    <row r="194" spans="1:11" x14ac:dyDescent="0.2">
      <c r="A194" s="6" t="s">
        <v>45</v>
      </c>
    </row>
    <row r="195" spans="1:11" x14ac:dyDescent="0.2">
      <c r="A195" s="6" t="s">
        <v>44</v>
      </c>
      <c r="B195" s="6" t="s">
        <v>43</v>
      </c>
    </row>
    <row r="197" spans="1:11" x14ac:dyDescent="0.2">
      <c r="A197" s="6" t="s">
        <v>90</v>
      </c>
      <c r="B197" s="10" t="s">
        <v>104</v>
      </c>
    </row>
    <row r="198" spans="1:11" x14ac:dyDescent="0.2">
      <c r="A198" s="6" t="s">
        <v>88</v>
      </c>
      <c r="B198" s="6" t="s">
        <v>87</v>
      </c>
    </row>
    <row r="199" spans="1:11" x14ac:dyDescent="0.2">
      <c r="A199" s="6" t="s">
        <v>86</v>
      </c>
      <c r="B199" s="6" t="s">
        <v>85</v>
      </c>
    </row>
    <row r="201" spans="1:11" x14ac:dyDescent="0.2">
      <c r="A201" s="9" t="s">
        <v>84</v>
      </c>
      <c r="B201" s="9" t="s">
        <v>83</v>
      </c>
      <c r="C201" s="9" t="s">
        <v>82</v>
      </c>
      <c r="D201" s="9" t="s">
        <v>81</v>
      </c>
      <c r="E201" s="9" t="s">
        <v>80</v>
      </c>
      <c r="F201" s="9" t="s">
        <v>79</v>
      </c>
      <c r="G201" s="9" t="s">
        <v>78</v>
      </c>
      <c r="H201" s="9" t="s">
        <v>77</v>
      </c>
      <c r="I201" s="9" t="s">
        <v>76</v>
      </c>
      <c r="J201" s="9" t="s">
        <v>75</v>
      </c>
      <c r="K201" s="9"/>
    </row>
    <row r="202" spans="1:11" x14ac:dyDescent="0.2">
      <c r="A202" s="9" t="s">
        <v>74</v>
      </c>
      <c r="B202" s="8">
        <v>65081.991000000002</v>
      </c>
      <c r="C202" s="8">
        <v>65419.248</v>
      </c>
      <c r="D202" s="8">
        <v>63024.108</v>
      </c>
      <c r="E202" s="8">
        <v>60685.82</v>
      </c>
      <c r="F202" s="8">
        <v>60864.993999999999</v>
      </c>
      <c r="G202" s="8">
        <v>61638.553</v>
      </c>
      <c r="H202" s="8">
        <v>62682.716999999997</v>
      </c>
      <c r="I202" s="8">
        <v>64029.722999999998</v>
      </c>
      <c r="J202" s="8">
        <v>64780.652999999998</v>
      </c>
      <c r="K202" s="7"/>
    </row>
    <row r="203" spans="1:11" x14ac:dyDescent="0.2">
      <c r="A203" s="9" t="s">
        <v>73</v>
      </c>
      <c r="B203" s="8">
        <v>72347.990999999995</v>
      </c>
      <c r="C203" s="8">
        <v>72429.248000000007</v>
      </c>
      <c r="D203" s="8">
        <v>69771.107999999993</v>
      </c>
      <c r="E203" s="8">
        <v>67411.820000000007</v>
      </c>
      <c r="F203" s="8">
        <v>67131.994000000006</v>
      </c>
      <c r="G203" s="8">
        <v>67740.403000000006</v>
      </c>
      <c r="H203" s="8">
        <v>68922.323000000004</v>
      </c>
      <c r="I203" s="8">
        <v>70199.675000000003</v>
      </c>
      <c r="J203" s="8">
        <v>71090.558999999994</v>
      </c>
      <c r="K203" s="7"/>
    </row>
    <row r="204" spans="1:11" x14ac:dyDescent="0.2">
      <c r="A204" s="9" t="s">
        <v>72</v>
      </c>
      <c r="B204" s="8">
        <v>1059</v>
      </c>
      <c r="C204" s="8">
        <v>2967</v>
      </c>
      <c r="D204" s="8">
        <v>3699</v>
      </c>
      <c r="E204" s="8">
        <v>2829</v>
      </c>
      <c r="F204" s="8">
        <v>2865.4</v>
      </c>
      <c r="G204" s="8">
        <v>2791.9</v>
      </c>
      <c r="H204" s="8">
        <v>2766.8</v>
      </c>
      <c r="I204" s="8">
        <v>2422.1999999999998</v>
      </c>
      <c r="J204" s="8">
        <v>2437.6999999999998</v>
      </c>
      <c r="K204" s="7"/>
    </row>
    <row r="205" spans="1:11" x14ac:dyDescent="0.2">
      <c r="A205" s="9" t="s">
        <v>71</v>
      </c>
      <c r="B205" s="8">
        <v>755</v>
      </c>
      <c r="C205" s="8">
        <v>755</v>
      </c>
      <c r="D205" s="8">
        <v>750</v>
      </c>
      <c r="E205" s="8">
        <v>738</v>
      </c>
      <c r="F205" s="8">
        <v>845</v>
      </c>
      <c r="G205" s="8">
        <v>886</v>
      </c>
      <c r="H205" s="8">
        <v>892</v>
      </c>
      <c r="I205" s="8">
        <v>934.13900000000001</v>
      </c>
      <c r="J205" s="8">
        <v>944.58699999999999</v>
      </c>
      <c r="K205" s="7"/>
    </row>
    <row r="206" spans="1:11" x14ac:dyDescent="0.2">
      <c r="A206" s="9" t="s">
        <v>70</v>
      </c>
      <c r="B206" s="8">
        <v>2115</v>
      </c>
      <c r="C206" s="8">
        <v>2234</v>
      </c>
      <c r="D206" s="8">
        <v>2197</v>
      </c>
      <c r="E206" s="8">
        <v>2008</v>
      </c>
      <c r="F206" s="8">
        <v>2188</v>
      </c>
      <c r="G206" s="8">
        <v>2279</v>
      </c>
      <c r="H206" s="8">
        <v>2382</v>
      </c>
      <c r="I206" s="8">
        <v>2431.2089999999998</v>
      </c>
      <c r="J206" s="8">
        <v>2474.0619999999999</v>
      </c>
      <c r="K206" s="7"/>
    </row>
    <row r="207" spans="1:11" x14ac:dyDescent="0.2">
      <c r="A207" s="9" t="s">
        <v>69</v>
      </c>
      <c r="B207" s="8">
        <v>659</v>
      </c>
      <c r="C207" s="8">
        <v>688</v>
      </c>
      <c r="D207" s="8">
        <v>758</v>
      </c>
      <c r="E207" s="8">
        <v>736</v>
      </c>
      <c r="F207" s="8">
        <v>731</v>
      </c>
      <c r="G207" s="8">
        <v>744.21699999999998</v>
      </c>
      <c r="H207" s="8">
        <v>789.24099999999999</v>
      </c>
      <c r="I207" s="8">
        <v>801.35</v>
      </c>
      <c r="J207" s="8">
        <v>800.572</v>
      </c>
      <c r="K207" s="7"/>
    </row>
    <row r="208" spans="1:11" x14ac:dyDescent="0.2">
      <c r="A208" s="9" t="s">
        <v>68</v>
      </c>
      <c r="B208" s="8">
        <v>12234</v>
      </c>
      <c r="C208" s="8">
        <v>12918</v>
      </c>
      <c r="D208" s="8">
        <v>12275</v>
      </c>
      <c r="E208" s="8">
        <v>12230</v>
      </c>
      <c r="F208" s="8">
        <v>12120</v>
      </c>
      <c r="G208" s="8">
        <v>12296</v>
      </c>
      <c r="H208" s="8">
        <v>12318</v>
      </c>
      <c r="I208" s="8">
        <v>12751</v>
      </c>
      <c r="J208" s="8">
        <v>12701</v>
      </c>
      <c r="K208" s="7"/>
    </row>
    <row r="209" spans="1:11" x14ac:dyDescent="0.2">
      <c r="A209" s="9" t="s">
        <v>67</v>
      </c>
      <c r="B209" s="8">
        <v>210</v>
      </c>
      <c r="C209" s="8">
        <v>202</v>
      </c>
      <c r="D209" s="8">
        <v>206</v>
      </c>
      <c r="E209" s="8">
        <v>194</v>
      </c>
      <c r="F209" s="8">
        <v>209</v>
      </c>
      <c r="G209" s="8">
        <v>159</v>
      </c>
      <c r="H209" s="8">
        <v>161</v>
      </c>
      <c r="I209" s="8">
        <v>150</v>
      </c>
      <c r="J209" s="8">
        <v>194</v>
      </c>
      <c r="K209" s="7"/>
    </row>
    <row r="210" spans="1:11" x14ac:dyDescent="0.2">
      <c r="A210" s="9" t="s">
        <v>66</v>
      </c>
      <c r="B210" s="8">
        <v>1712</v>
      </c>
      <c r="C210" s="8">
        <v>1066</v>
      </c>
      <c r="D210" s="8">
        <v>952</v>
      </c>
      <c r="E210" s="8">
        <v>1091</v>
      </c>
      <c r="F210" s="8">
        <v>1098</v>
      </c>
      <c r="G210" s="8">
        <v>992</v>
      </c>
      <c r="H210" s="8">
        <v>898</v>
      </c>
      <c r="I210" s="8">
        <v>1011.638</v>
      </c>
      <c r="J210" s="8">
        <v>1163.05</v>
      </c>
      <c r="K210" s="7"/>
    </row>
    <row r="211" spans="1:11" x14ac:dyDescent="0.2">
      <c r="A211" s="9" t="s">
        <v>65</v>
      </c>
      <c r="B211" s="8">
        <v>7699</v>
      </c>
      <c r="C211" s="8">
        <v>6539</v>
      </c>
      <c r="D211" s="8">
        <v>6451</v>
      </c>
      <c r="E211" s="8">
        <v>5494</v>
      </c>
      <c r="F211" s="8">
        <v>5608</v>
      </c>
      <c r="G211" s="8">
        <v>5893</v>
      </c>
      <c r="H211" s="8">
        <v>5924</v>
      </c>
      <c r="I211" s="8">
        <v>6245</v>
      </c>
      <c r="J211" s="8">
        <v>6290</v>
      </c>
      <c r="K211" s="7"/>
    </row>
    <row r="212" spans="1:11" x14ac:dyDescent="0.2">
      <c r="A212" s="9" t="s">
        <v>64</v>
      </c>
      <c r="B212" s="8">
        <v>9174</v>
      </c>
      <c r="C212" s="8">
        <v>8627.9930000000004</v>
      </c>
      <c r="D212" s="8">
        <v>8449.0669999999991</v>
      </c>
      <c r="E212" s="8">
        <v>8310.65</v>
      </c>
      <c r="F212" s="8">
        <v>8092.7740000000003</v>
      </c>
      <c r="G212" s="8">
        <v>7920.201</v>
      </c>
      <c r="H212" s="8">
        <v>8144.6049999999996</v>
      </c>
      <c r="I212" s="8">
        <v>8198.4069999999992</v>
      </c>
      <c r="J212" s="8">
        <v>8219.3690000000006</v>
      </c>
      <c r="K212" s="8"/>
    </row>
    <row r="213" spans="1:11" x14ac:dyDescent="0.2">
      <c r="A213" s="9" t="s">
        <v>63</v>
      </c>
      <c r="B213" s="8">
        <v>625</v>
      </c>
      <c r="C213" s="8">
        <v>547</v>
      </c>
      <c r="D213" s="8">
        <v>522</v>
      </c>
      <c r="E213" s="8">
        <v>534</v>
      </c>
      <c r="F213" s="8">
        <v>552</v>
      </c>
      <c r="G213" s="8">
        <v>578</v>
      </c>
      <c r="H213" s="8">
        <v>575</v>
      </c>
      <c r="I213" s="8">
        <v>677</v>
      </c>
      <c r="J213" s="8">
        <v>684.2</v>
      </c>
      <c r="K213" s="7"/>
    </row>
    <row r="214" spans="1:11" x14ac:dyDescent="0.2">
      <c r="A214" s="9" t="s">
        <v>62</v>
      </c>
      <c r="B214" s="8">
        <v>11870</v>
      </c>
      <c r="C214" s="8">
        <v>11474</v>
      </c>
      <c r="D214" s="8">
        <v>9992</v>
      </c>
      <c r="E214" s="8">
        <v>9461</v>
      </c>
      <c r="F214" s="8">
        <v>9175</v>
      </c>
      <c r="G214" s="8">
        <v>8988</v>
      </c>
      <c r="H214" s="8">
        <v>8826</v>
      </c>
      <c r="I214" s="8">
        <v>8905.1450000000004</v>
      </c>
      <c r="J214" s="8">
        <v>8926.027</v>
      </c>
      <c r="K214" s="7"/>
    </row>
    <row r="215" spans="1:11" x14ac:dyDescent="0.2">
      <c r="A215" s="9" t="s">
        <v>61</v>
      </c>
      <c r="B215" s="8">
        <v>222</v>
      </c>
      <c r="C215" s="8">
        <v>239</v>
      </c>
      <c r="D215" s="8">
        <v>244</v>
      </c>
      <c r="E215" s="8">
        <v>256</v>
      </c>
      <c r="F215" s="8">
        <v>266</v>
      </c>
      <c r="G215" s="8">
        <v>239</v>
      </c>
      <c r="H215" s="8">
        <v>225</v>
      </c>
      <c r="I215" s="8">
        <v>261.18400000000003</v>
      </c>
      <c r="J215" s="8">
        <v>281.08600000000001</v>
      </c>
      <c r="K215" s="7"/>
    </row>
    <row r="216" spans="1:11" x14ac:dyDescent="0.2">
      <c r="A216" s="9" t="s">
        <v>60</v>
      </c>
      <c r="B216" s="8">
        <v>185</v>
      </c>
      <c r="C216" s="8">
        <v>200</v>
      </c>
      <c r="D216" s="8">
        <v>222</v>
      </c>
      <c r="E216" s="8">
        <v>248</v>
      </c>
      <c r="F216" s="8">
        <v>258</v>
      </c>
      <c r="G216" s="8">
        <v>243</v>
      </c>
      <c r="H216" s="8">
        <v>252</v>
      </c>
      <c r="I216" s="8">
        <v>244</v>
      </c>
      <c r="J216" s="8">
        <v>283.8</v>
      </c>
      <c r="K216" s="7"/>
    </row>
    <row r="217" spans="1:11" x14ac:dyDescent="0.2">
      <c r="A217" s="9" t="s">
        <v>59</v>
      </c>
      <c r="B217" s="8">
        <v>932</v>
      </c>
      <c r="C217" s="8">
        <v>941</v>
      </c>
      <c r="D217" s="8">
        <v>1184</v>
      </c>
      <c r="E217" s="8">
        <v>1043</v>
      </c>
      <c r="F217" s="8">
        <v>1203</v>
      </c>
      <c r="G217" s="8">
        <v>1338</v>
      </c>
      <c r="H217" s="8">
        <v>1449</v>
      </c>
      <c r="I217" s="8">
        <v>1406</v>
      </c>
      <c r="J217" s="8">
        <v>1426</v>
      </c>
      <c r="K217" s="7"/>
    </row>
    <row r="218" spans="1:11" x14ac:dyDescent="0.2">
      <c r="A218" s="9" t="s">
        <v>58</v>
      </c>
      <c r="B218" s="8">
        <v>1457</v>
      </c>
      <c r="C218" s="8">
        <v>1285</v>
      </c>
      <c r="D218" s="8">
        <v>1228</v>
      </c>
      <c r="E218" s="8">
        <v>1221</v>
      </c>
      <c r="F218" s="8">
        <v>1167</v>
      </c>
      <c r="G218" s="8">
        <v>1176.704</v>
      </c>
      <c r="H218" s="8">
        <v>1292.9290000000001</v>
      </c>
      <c r="I218" s="8">
        <v>1264.2049999999999</v>
      </c>
      <c r="J218" s="8">
        <v>1334.076</v>
      </c>
      <c r="K218" s="7"/>
    </row>
    <row r="219" spans="1:11" x14ac:dyDescent="0.2">
      <c r="A219" s="9" t="s">
        <v>57</v>
      </c>
      <c r="B219" s="8">
        <v>1875.663</v>
      </c>
      <c r="C219" s="8">
        <v>1845.99</v>
      </c>
      <c r="D219" s="8">
        <v>1839.5830000000001</v>
      </c>
      <c r="E219" s="8">
        <v>2618.6390000000001</v>
      </c>
      <c r="F219" s="8">
        <v>2418.63</v>
      </c>
      <c r="G219" s="8">
        <v>2491.5300000000002</v>
      </c>
      <c r="H219" s="8">
        <v>2404.7860000000001</v>
      </c>
      <c r="I219" s="8">
        <v>2394.4430000000002</v>
      </c>
      <c r="J219" s="8">
        <v>2453.116</v>
      </c>
      <c r="K219" s="7"/>
    </row>
    <row r="220" spans="1:11" x14ac:dyDescent="0.2">
      <c r="A220" s="9" t="s">
        <v>56</v>
      </c>
      <c r="B220" s="8">
        <v>4387</v>
      </c>
      <c r="C220" s="8">
        <v>4844</v>
      </c>
      <c r="D220" s="8">
        <v>4539</v>
      </c>
      <c r="E220" s="8">
        <v>4399</v>
      </c>
      <c r="F220" s="8">
        <v>4509</v>
      </c>
      <c r="G220" s="8">
        <v>4681</v>
      </c>
      <c r="H220" s="8">
        <v>5164</v>
      </c>
      <c r="I220" s="8">
        <v>5483.42</v>
      </c>
      <c r="J220" s="8">
        <v>5699.4769999999999</v>
      </c>
      <c r="K220" s="7"/>
    </row>
    <row r="221" spans="1:11" x14ac:dyDescent="0.2">
      <c r="A221" s="9" t="s">
        <v>55</v>
      </c>
      <c r="B221" s="8">
        <v>2194</v>
      </c>
      <c r="C221" s="8">
        <v>1998</v>
      </c>
      <c r="D221" s="8">
        <v>1831</v>
      </c>
      <c r="E221" s="8">
        <v>1801</v>
      </c>
      <c r="F221" s="8">
        <v>1930</v>
      </c>
      <c r="G221" s="8">
        <v>1956</v>
      </c>
      <c r="H221" s="8">
        <v>1820.049</v>
      </c>
      <c r="I221" s="8">
        <v>1919.527</v>
      </c>
      <c r="J221" s="8">
        <v>1930.202</v>
      </c>
      <c r="K221" s="8"/>
    </row>
    <row r="222" spans="1:11" x14ac:dyDescent="0.2">
      <c r="A222" s="9" t="s">
        <v>54</v>
      </c>
      <c r="B222" s="8">
        <v>1914</v>
      </c>
      <c r="C222" s="8">
        <v>1924</v>
      </c>
      <c r="D222" s="8">
        <v>1893</v>
      </c>
      <c r="E222" s="8">
        <v>1775</v>
      </c>
      <c r="F222" s="8">
        <v>1903</v>
      </c>
      <c r="G222" s="8">
        <v>2374</v>
      </c>
      <c r="H222" s="8">
        <v>2556</v>
      </c>
      <c r="I222" s="8">
        <v>2646.5450000000001</v>
      </c>
      <c r="J222" s="8">
        <v>2521.5590000000002</v>
      </c>
      <c r="K222" s="7"/>
    </row>
    <row r="223" spans="1:11" x14ac:dyDescent="0.2">
      <c r="A223" s="9" t="s">
        <v>53</v>
      </c>
      <c r="B223" s="8">
        <v>409</v>
      </c>
      <c r="C223" s="8">
        <v>386</v>
      </c>
      <c r="D223" s="8">
        <v>356</v>
      </c>
      <c r="E223" s="8">
        <v>354</v>
      </c>
      <c r="F223" s="8">
        <v>369</v>
      </c>
      <c r="G223" s="8">
        <v>428</v>
      </c>
      <c r="H223" s="8">
        <v>347</v>
      </c>
      <c r="I223" s="8">
        <v>379.48200000000003</v>
      </c>
      <c r="J223" s="8">
        <v>399.46100000000001</v>
      </c>
      <c r="K223" s="7"/>
    </row>
    <row r="224" spans="1:11" x14ac:dyDescent="0.2">
      <c r="A224" s="9" t="s">
        <v>52</v>
      </c>
      <c r="B224" s="8">
        <v>671</v>
      </c>
      <c r="C224" s="8">
        <v>806</v>
      </c>
      <c r="D224" s="8">
        <v>662</v>
      </c>
      <c r="E224" s="8">
        <v>673</v>
      </c>
      <c r="F224" s="8">
        <v>675</v>
      </c>
      <c r="G224" s="8">
        <v>552</v>
      </c>
      <c r="H224" s="8">
        <v>759</v>
      </c>
      <c r="I224" s="8">
        <v>606</v>
      </c>
      <c r="J224" s="8">
        <v>773</v>
      </c>
      <c r="K224" s="7"/>
    </row>
    <row r="225" spans="1:11" x14ac:dyDescent="0.2">
      <c r="A225" s="9" t="s">
        <v>51</v>
      </c>
      <c r="B225" s="8">
        <v>780</v>
      </c>
      <c r="C225" s="8">
        <v>855</v>
      </c>
      <c r="D225" s="8">
        <v>784</v>
      </c>
      <c r="E225" s="8">
        <v>767</v>
      </c>
      <c r="F225" s="8">
        <v>699</v>
      </c>
      <c r="G225" s="8">
        <v>660</v>
      </c>
      <c r="H225" s="8">
        <v>711</v>
      </c>
      <c r="I225" s="8">
        <v>820</v>
      </c>
      <c r="J225" s="8">
        <v>806</v>
      </c>
      <c r="K225" s="7"/>
    </row>
    <row r="226" spans="1:11" x14ac:dyDescent="0.2">
      <c r="A226" s="9" t="s">
        <v>50</v>
      </c>
      <c r="B226" s="8">
        <v>1049</v>
      </c>
      <c r="C226" s="8">
        <v>1021</v>
      </c>
      <c r="D226" s="8">
        <v>1009</v>
      </c>
      <c r="E226" s="8">
        <v>939</v>
      </c>
      <c r="F226" s="8">
        <v>958</v>
      </c>
      <c r="G226" s="8">
        <v>947</v>
      </c>
      <c r="H226" s="8">
        <v>986</v>
      </c>
      <c r="I226" s="8">
        <v>1031</v>
      </c>
      <c r="J226" s="8">
        <v>1020</v>
      </c>
      <c r="K226" s="7"/>
    </row>
    <row r="227" spans="1:11" x14ac:dyDescent="0.2">
      <c r="A227" s="9" t="s">
        <v>49</v>
      </c>
      <c r="B227" s="8">
        <v>7266</v>
      </c>
      <c r="C227" s="8">
        <v>7010</v>
      </c>
      <c r="D227" s="8">
        <v>6747</v>
      </c>
      <c r="E227" s="8">
        <v>6726</v>
      </c>
      <c r="F227" s="8">
        <v>6267</v>
      </c>
      <c r="G227" s="8">
        <v>6101.85</v>
      </c>
      <c r="H227" s="8">
        <v>6239.6059999999998</v>
      </c>
      <c r="I227" s="8">
        <v>6169.9520000000002</v>
      </c>
      <c r="J227" s="8">
        <v>6309.9059999999999</v>
      </c>
      <c r="K227" s="7"/>
    </row>
    <row r="228" spans="1:11" x14ac:dyDescent="0.2">
      <c r="A228" s="9" t="s">
        <v>48</v>
      </c>
      <c r="B228" s="8">
        <v>857</v>
      </c>
      <c r="C228" s="8">
        <v>871</v>
      </c>
      <c r="D228" s="8">
        <v>836</v>
      </c>
      <c r="E228" s="8">
        <v>892</v>
      </c>
      <c r="F228" s="8">
        <v>913</v>
      </c>
      <c r="G228" s="8">
        <v>944</v>
      </c>
      <c r="H228" s="8">
        <v>868</v>
      </c>
      <c r="I228" s="8">
        <v>938</v>
      </c>
      <c r="J228" s="8">
        <v>981.33100000000002</v>
      </c>
      <c r="K228" s="7"/>
    </row>
    <row r="229" spans="1:11" x14ac:dyDescent="0.2">
      <c r="A229" s="9" t="s">
        <v>47</v>
      </c>
      <c r="B229" s="8">
        <v>0</v>
      </c>
      <c r="C229" s="8">
        <v>3</v>
      </c>
      <c r="D229" s="8">
        <v>23</v>
      </c>
      <c r="E229" s="8">
        <v>34</v>
      </c>
      <c r="F229" s="8">
        <v>4</v>
      </c>
      <c r="G229" s="8">
        <v>5</v>
      </c>
      <c r="H229" s="8">
        <v>4</v>
      </c>
      <c r="I229" s="8">
        <v>6.4</v>
      </c>
      <c r="J229" s="8">
        <v>9.6</v>
      </c>
      <c r="K229" s="7"/>
    </row>
    <row r="230" spans="1:11" x14ac:dyDescent="0.2">
      <c r="A230" s="9" t="s">
        <v>46</v>
      </c>
      <c r="B230" s="8">
        <v>550</v>
      </c>
      <c r="C230" s="8">
        <v>569</v>
      </c>
      <c r="D230" s="8">
        <v>567</v>
      </c>
      <c r="E230" s="8">
        <v>700</v>
      </c>
      <c r="F230" s="8">
        <v>576</v>
      </c>
      <c r="G230" s="8">
        <v>654</v>
      </c>
      <c r="H230" s="8">
        <v>717</v>
      </c>
      <c r="I230" s="8">
        <v>752.197</v>
      </c>
      <c r="J230" s="8">
        <v>738.024</v>
      </c>
      <c r="K230" s="7"/>
    </row>
    <row r="232" spans="1:11" x14ac:dyDescent="0.2">
      <c r="A232" s="6" t="s">
        <v>45</v>
      </c>
    </row>
    <row r="233" spans="1:11" x14ac:dyDescent="0.2">
      <c r="A233" s="6" t="s">
        <v>44</v>
      </c>
      <c r="B233" s="6" t="s">
        <v>43</v>
      </c>
    </row>
    <row r="235" spans="1:11" x14ac:dyDescent="0.2">
      <c r="A235" s="6" t="s">
        <v>90</v>
      </c>
      <c r="B235" s="10" t="s">
        <v>103</v>
      </c>
    </row>
    <row r="236" spans="1:11" x14ac:dyDescent="0.2">
      <c r="A236" s="6" t="s">
        <v>88</v>
      </c>
      <c r="B236" s="6" t="s">
        <v>87</v>
      </c>
    </row>
    <row r="237" spans="1:11" x14ac:dyDescent="0.2">
      <c r="A237" s="6" t="s">
        <v>86</v>
      </c>
      <c r="B237" s="6" t="s">
        <v>85</v>
      </c>
    </row>
    <row r="239" spans="1:11" x14ac:dyDescent="0.2">
      <c r="A239" s="9" t="s">
        <v>84</v>
      </c>
      <c r="B239" s="9" t="s">
        <v>83</v>
      </c>
      <c r="C239" s="9" t="s">
        <v>82</v>
      </c>
      <c r="D239" s="9" t="s">
        <v>81</v>
      </c>
      <c r="E239" s="9" t="s">
        <v>80</v>
      </c>
      <c r="F239" s="9" t="s">
        <v>79</v>
      </c>
      <c r="G239" s="9" t="s">
        <v>78</v>
      </c>
      <c r="H239" s="9" t="s">
        <v>77</v>
      </c>
      <c r="I239" s="9" t="s">
        <v>76</v>
      </c>
      <c r="J239" s="9" t="s">
        <v>75</v>
      </c>
      <c r="K239" s="9"/>
    </row>
    <row r="240" spans="1:11" x14ac:dyDescent="0.2">
      <c r="A240" s="9" t="s">
        <v>74</v>
      </c>
      <c r="B240" s="8">
        <v>44780.500999999997</v>
      </c>
      <c r="C240" s="8">
        <v>44501.021000000001</v>
      </c>
      <c r="D240" s="8">
        <v>43950.107000000004</v>
      </c>
      <c r="E240" s="8">
        <v>45282.892999999996</v>
      </c>
      <c r="F240" s="8">
        <v>46541.599999999999</v>
      </c>
      <c r="G240" s="8">
        <v>46888.375</v>
      </c>
      <c r="H240" s="8">
        <v>48167.142999999996</v>
      </c>
      <c r="I240" s="8">
        <v>48762.116999999998</v>
      </c>
      <c r="J240" s="8">
        <v>49822.292000000001</v>
      </c>
      <c r="K240" s="7"/>
    </row>
    <row r="241" spans="1:11" x14ac:dyDescent="0.2">
      <c r="A241" s="9" t="s">
        <v>73</v>
      </c>
      <c r="B241" s="8">
        <v>50064.500999999997</v>
      </c>
      <c r="C241" s="8">
        <v>49689.021000000001</v>
      </c>
      <c r="D241" s="8">
        <v>49031.107000000004</v>
      </c>
      <c r="E241" s="8">
        <v>50349.892999999996</v>
      </c>
      <c r="F241" s="8">
        <v>51372.6</v>
      </c>
      <c r="G241" s="8">
        <v>51764.353000000003</v>
      </c>
      <c r="H241" s="8">
        <v>53015.004000000001</v>
      </c>
      <c r="I241" s="8">
        <v>53518.400000000001</v>
      </c>
      <c r="J241" s="8">
        <v>54589.936999999998</v>
      </c>
      <c r="K241" s="7"/>
    </row>
    <row r="242" spans="1:11" x14ac:dyDescent="0.2">
      <c r="A242" s="9" t="s">
        <v>72</v>
      </c>
      <c r="B242" s="8">
        <v>1061</v>
      </c>
      <c r="C242" s="8">
        <v>767</v>
      </c>
      <c r="D242" s="8">
        <v>739</v>
      </c>
      <c r="E242" s="8">
        <v>862</v>
      </c>
      <c r="F242" s="8">
        <v>824.6</v>
      </c>
      <c r="G242" s="8">
        <v>799.6</v>
      </c>
      <c r="H242" s="8">
        <v>757.8</v>
      </c>
      <c r="I242" s="8">
        <v>811.2</v>
      </c>
      <c r="J242" s="8">
        <v>803.1</v>
      </c>
      <c r="K242" s="7"/>
    </row>
    <row r="243" spans="1:11" x14ac:dyDescent="0.2">
      <c r="A243" s="9" t="s">
        <v>71</v>
      </c>
      <c r="B243" s="8">
        <v>89</v>
      </c>
      <c r="C243" s="8">
        <v>113</v>
      </c>
      <c r="D243" s="8">
        <v>112</v>
      </c>
      <c r="E243" s="8">
        <v>102</v>
      </c>
      <c r="F243" s="8">
        <v>102</v>
      </c>
      <c r="G243" s="8">
        <v>118</v>
      </c>
      <c r="H243" s="8">
        <v>109</v>
      </c>
      <c r="I243" s="8">
        <v>118.56100000000001</v>
      </c>
      <c r="J243" s="8">
        <v>133.72499999999999</v>
      </c>
      <c r="K243" s="7"/>
    </row>
    <row r="244" spans="1:11" x14ac:dyDescent="0.2">
      <c r="A244" s="9" t="s">
        <v>70</v>
      </c>
      <c r="B244" s="8">
        <v>2463</v>
      </c>
      <c r="C244" s="8">
        <v>2675</v>
      </c>
      <c r="D244" s="8">
        <v>2619</v>
      </c>
      <c r="E244" s="8">
        <v>2520</v>
      </c>
      <c r="F244" s="8">
        <v>2504</v>
      </c>
      <c r="G244" s="8">
        <v>2788</v>
      </c>
      <c r="H244" s="8">
        <v>2915</v>
      </c>
      <c r="I244" s="8">
        <v>3050.855</v>
      </c>
      <c r="J244" s="8">
        <v>3241.018</v>
      </c>
      <c r="K244" s="7"/>
    </row>
    <row r="245" spans="1:11" x14ac:dyDescent="0.2">
      <c r="A245" s="9" t="s">
        <v>69</v>
      </c>
      <c r="B245" s="8">
        <v>204</v>
      </c>
      <c r="C245" s="8">
        <v>167</v>
      </c>
      <c r="D245" s="8">
        <v>97</v>
      </c>
      <c r="E245" s="8">
        <v>138</v>
      </c>
      <c r="F245" s="8">
        <v>90</v>
      </c>
      <c r="G245" s="8">
        <v>89.619</v>
      </c>
      <c r="H245" s="8">
        <v>87.022000000000006</v>
      </c>
      <c r="I245" s="8">
        <v>88.356999999999999</v>
      </c>
      <c r="J245" s="8">
        <v>88.271000000000001</v>
      </c>
      <c r="K245" s="7"/>
    </row>
    <row r="246" spans="1:11" x14ac:dyDescent="0.2">
      <c r="A246" s="9" t="s">
        <v>68</v>
      </c>
      <c r="B246" s="8">
        <v>17838</v>
      </c>
      <c r="C246" s="8">
        <v>18179</v>
      </c>
      <c r="D246" s="8">
        <v>17940</v>
      </c>
      <c r="E246" s="8">
        <v>18320</v>
      </c>
      <c r="F246" s="8">
        <v>18536</v>
      </c>
      <c r="G246" s="8">
        <v>18515</v>
      </c>
      <c r="H246" s="8">
        <v>18020</v>
      </c>
      <c r="I246" s="8">
        <v>17781</v>
      </c>
      <c r="J246" s="8">
        <v>17747</v>
      </c>
      <c r="K246" s="7"/>
    </row>
    <row r="247" spans="1:11" x14ac:dyDescent="0.2">
      <c r="A247" s="9" t="s">
        <v>67</v>
      </c>
      <c r="B247" s="8">
        <v>40</v>
      </c>
      <c r="C247" s="8">
        <v>44</v>
      </c>
      <c r="D247" s="8">
        <v>61</v>
      </c>
      <c r="E247" s="8">
        <v>70</v>
      </c>
      <c r="F247" s="8">
        <v>61</v>
      </c>
      <c r="G247" s="8">
        <v>65</v>
      </c>
      <c r="H247" s="8">
        <v>67</v>
      </c>
      <c r="I247" s="8">
        <v>72</v>
      </c>
      <c r="J247" s="8">
        <v>82</v>
      </c>
      <c r="K247" s="7"/>
    </row>
    <row r="248" spans="1:11" x14ac:dyDescent="0.2">
      <c r="A248" s="9" t="s">
        <v>66</v>
      </c>
      <c r="B248" s="8">
        <v>85</v>
      </c>
      <c r="C248" s="8">
        <v>330</v>
      </c>
      <c r="D248" s="8">
        <v>138</v>
      </c>
      <c r="E248" s="8">
        <v>117</v>
      </c>
      <c r="F248" s="8">
        <v>105</v>
      </c>
      <c r="G248" s="8">
        <v>105</v>
      </c>
      <c r="H248" s="8">
        <v>39</v>
      </c>
      <c r="I248" s="8">
        <v>53.357999999999997</v>
      </c>
      <c r="J248" s="8">
        <v>74.72</v>
      </c>
      <c r="K248" s="7"/>
    </row>
    <row r="249" spans="1:11" x14ac:dyDescent="0.2">
      <c r="A249" s="9" t="s">
        <v>65</v>
      </c>
      <c r="B249" s="8">
        <v>2851</v>
      </c>
      <c r="C249" s="8">
        <v>2693</v>
      </c>
      <c r="D249" s="8">
        <v>2657</v>
      </c>
      <c r="E249" s="8">
        <v>2984</v>
      </c>
      <c r="F249" s="8">
        <v>3468</v>
      </c>
      <c r="G249" s="8">
        <v>3653</v>
      </c>
      <c r="H249" s="8">
        <v>4208</v>
      </c>
      <c r="I249" s="8">
        <v>4499</v>
      </c>
      <c r="J249" s="8">
        <v>4335</v>
      </c>
      <c r="K249" s="7"/>
    </row>
    <row r="250" spans="1:11" x14ac:dyDescent="0.2">
      <c r="A250" s="9" t="s">
        <v>64</v>
      </c>
      <c r="B250" s="8">
        <v>7560</v>
      </c>
      <c r="C250" s="8">
        <v>6297.357</v>
      </c>
      <c r="D250" s="8">
        <v>6278.0069999999996</v>
      </c>
      <c r="E250" s="8">
        <v>6169.1790000000001</v>
      </c>
      <c r="F250" s="8">
        <v>6075.5659999999998</v>
      </c>
      <c r="G250" s="8">
        <v>6123.8720000000003</v>
      </c>
      <c r="H250" s="8">
        <v>6679.8869999999997</v>
      </c>
      <c r="I250" s="8">
        <v>6600.893</v>
      </c>
      <c r="J250" s="8">
        <v>6727.4409999999998</v>
      </c>
      <c r="K250" s="8"/>
    </row>
    <row r="251" spans="1:11" x14ac:dyDescent="0.2">
      <c r="A251" s="9" t="s">
        <v>63</v>
      </c>
      <c r="B251" s="8">
        <v>128</v>
      </c>
      <c r="C251" s="8">
        <v>124</v>
      </c>
      <c r="D251" s="8">
        <v>111</v>
      </c>
      <c r="E251" s="8">
        <v>90</v>
      </c>
      <c r="F251" s="8">
        <v>76</v>
      </c>
      <c r="G251" s="8">
        <v>82</v>
      </c>
      <c r="H251" s="8">
        <v>91</v>
      </c>
      <c r="I251" s="8">
        <v>98</v>
      </c>
      <c r="J251" s="8">
        <v>93</v>
      </c>
      <c r="K251" s="7"/>
    </row>
    <row r="252" spans="1:11" x14ac:dyDescent="0.2">
      <c r="A252" s="9" t="s">
        <v>62</v>
      </c>
      <c r="B252" s="8">
        <v>3788</v>
      </c>
      <c r="C252" s="8">
        <v>3645</v>
      </c>
      <c r="D252" s="8">
        <v>3314</v>
      </c>
      <c r="E252" s="8">
        <v>3325</v>
      </c>
      <c r="F252" s="8">
        <v>3340</v>
      </c>
      <c r="G252" s="8">
        <v>3518</v>
      </c>
      <c r="H252" s="8">
        <v>3610</v>
      </c>
      <c r="I252" s="8">
        <v>3590.4969999999998</v>
      </c>
      <c r="J252" s="8">
        <v>3566.1669999999999</v>
      </c>
      <c r="K252" s="7"/>
    </row>
    <row r="253" spans="1:11" x14ac:dyDescent="0.2">
      <c r="A253" s="9" t="s">
        <v>61</v>
      </c>
      <c r="B253" s="8">
        <v>31</v>
      </c>
      <c r="C253" s="8">
        <v>36</v>
      </c>
      <c r="D253" s="8">
        <v>38</v>
      </c>
      <c r="E253" s="8">
        <v>53</v>
      </c>
      <c r="F253" s="8">
        <v>35</v>
      </c>
      <c r="G253" s="8">
        <v>44</v>
      </c>
      <c r="H253" s="8">
        <v>45</v>
      </c>
      <c r="I253" s="8">
        <v>46.738999999999997</v>
      </c>
      <c r="J253" s="8">
        <v>46.521999999999998</v>
      </c>
      <c r="K253" s="7"/>
    </row>
    <row r="254" spans="1:11" x14ac:dyDescent="0.2">
      <c r="A254" s="9" t="s">
        <v>60</v>
      </c>
      <c r="B254" s="8">
        <v>31</v>
      </c>
      <c r="C254" s="8">
        <v>27</v>
      </c>
      <c r="D254" s="8">
        <v>20</v>
      </c>
      <c r="E254" s="8">
        <v>19</v>
      </c>
      <c r="F254" s="8">
        <v>25</v>
      </c>
      <c r="G254" s="8">
        <v>30</v>
      </c>
      <c r="H254" s="8">
        <v>24</v>
      </c>
      <c r="I254" s="8">
        <v>23.1</v>
      </c>
      <c r="J254" s="8">
        <v>32.1</v>
      </c>
      <c r="K254" s="7"/>
    </row>
    <row r="255" spans="1:11" x14ac:dyDescent="0.2">
      <c r="A255" s="9" t="s">
        <v>59</v>
      </c>
      <c r="B255" s="8">
        <v>927</v>
      </c>
      <c r="C255" s="8">
        <v>936</v>
      </c>
      <c r="D255" s="8">
        <v>1363</v>
      </c>
      <c r="E255" s="8">
        <v>1475</v>
      </c>
      <c r="F255" s="8">
        <v>1466</v>
      </c>
      <c r="G255" s="8">
        <v>1559</v>
      </c>
      <c r="H255" s="8">
        <v>1655</v>
      </c>
      <c r="I255" s="8">
        <v>1715</v>
      </c>
      <c r="J255" s="8">
        <v>1760</v>
      </c>
      <c r="K255" s="7"/>
    </row>
    <row r="256" spans="1:11" x14ac:dyDescent="0.2">
      <c r="A256" s="9" t="s">
        <v>58</v>
      </c>
      <c r="B256" s="8">
        <v>710</v>
      </c>
      <c r="C256" s="8">
        <v>571</v>
      </c>
      <c r="D256" s="8">
        <v>520</v>
      </c>
      <c r="E256" s="8">
        <v>545</v>
      </c>
      <c r="F256" s="8">
        <v>548</v>
      </c>
      <c r="G256" s="8">
        <v>555.48</v>
      </c>
      <c r="H256" s="8">
        <v>608.74599999999998</v>
      </c>
      <c r="I256" s="8">
        <v>589.154</v>
      </c>
      <c r="J256" s="8">
        <v>717.30399999999997</v>
      </c>
      <c r="K256" s="7"/>
    </row>
    <row r="257" spans="1:11" x14ac:dyDescent="0.2">
      <c r="A257" s="9" t="s">
        <v>57</v>
      </c>
      <c r="B257" s="8">
        <v>846.52099999999996</v>
      </c>
      <c r="C257" s="8">
        <v>961.42200000000003</v>
      </c>
      <c r="D257" s="8">
        <v>904.38199999999995</v>
      </c>
      <c r="E257" s="8">
        <v>771.04899999999998</v>
      </c>
      <c r="F257" s="8">
        <v>837.66300000000001</v>
      </c>
      <c r="G257" s="8">
        <v>828.71900000000005</v>
      </c>
      <c r="H257" s="8">
        <v>886.42700000000002</v>
      </c>
      <c r="I257" s="8">
        <v>968.99900000000002</v>
      </c>
      <c r="J257" s="8">
        <v>960.976</v>
      </c>
      <c r="K257" s="7"/>
    </row>
    <row r="258" spans="1:11" x14ac:dyDescent="0.2">
      <c r="A258" s="9" t="s">
        <v>56</v>
      </c>
      <c r="B258" s="8">
        <v>1746</v>
      </c>
      <c r="C258" s="8">
        <v>1926</v>
      </c>
      <c r="D258" s="8">
        <v>2014</v>
      </c>
      <c r="E258" s="8">
        <v>2533</v>
      </c>
      <c r="F258" s="8">
        <v>2537</v>
      </c>
      <c r="G258" s="8">
        <v>2562</v>
      </c>
      <c r="H258" s="8">
        <v>2712</v>
      </c>
      <c r="I258" s="8">
        <v>2928.1669999999999</v>
      </c>
      <c r="J258" s="8">
        <v>3061.085</v>
      </c>
      <c r="K258" s="7"/>
    </row>
    <row r="259" spans="1:11" x14ac:dyDescent="0.2">
      <c r="A259" s="9" t="s">
        <v>55</v>
      </c>
      <c r="B259" s="8">
        <v>442</v>
      </c>
      <c r="C259" s="8">
        <v>433</v>
      </c>
      <c r="D259" s="8">
        <v>374</v>
      </c>
      <c r="E259" s="8">
        <v>347</v>
      </c>
      <c r="F259" s="8">
        <v>358</v>
      </c>
      <c r="G259" s="8">
        <v>369</v>
      </c>
      <c r="H259" s="8">
        <v>446.08800000000002</v>
      </c>
      <c r="I259" s="8">
        <v>524.89700000000005</v>
      </c>
      <c r="J259" s="8">
        <v>551.40099999999995</v>
      </c>
      <c r="K259" s="8"/>
    </row>
    <row r="260" spans="1:11" x14ac:dyDescent="0.2">
      <c r="A260" s="9" t="s">
        <v>54</v>
      </c>
      <c r="B260" s="8">
        <v>476</v>
      </c>
      <c r="C260" s="8">
        <v>972</v>
      </c>
      <c r="D260" s="8">
        <v>1011</v>
      </c>
      <c r="E260" s="8">
        <v>1226</v>
      </c>
      <c r="F260" s="8">
        <v>1397</v>
      </c>
      <c r="G260" s="8">
        <v>1398</v>
      </c>
      <c r="H260" s="8">
        <v>1384</v>
      </c>
      <c r="I260" s="8">
        <v>1431.107</v>
      </c>
      <c r="J260" s="8">
        <v>1657.626</v>
      </c>
      <c r="K260" s="7"/>
    </row>
    <row r="261" spans="1:11" x14ac:dyDescent="0.2">
      <c r="A261" s="9" t="s">
        <v>53</v>
      </c>
      <c r="B261" s="8">
        <v>212</v>
      </c>
      <c r="C261" s="8">
        <v>217</v>
      </c>
      <c r="D261" s="8">
        <v>245</v>
      </c>
      <c r="E261" s="8">
        <v>211</v>
      </c>
      <c r="F261" s="8">
        <v>233</v>
      </c>
      <c r="G261" s="8">
        <v>222</v>
      </c>
      <c r="H261" s="8">
        <v>214</v>
      </c>
      <c r="I261" s="8">
        <v>246.92500000000001</v>
      </c>
      <c r="J261" s="8">
        <v>239.78800000000001</v>
      </c>
      <c r="K261" s="7"/>
    </row>
    <row r="262" spans="1:11" x14ac:dyDescent="0.2">
      <c r="A262" s="9" t="s">
        <v>52</v>
      </c>
      <c r="B262" s="8">
        <v>737</v>
      </c>
      <c r="C262" s="8">
        <v>848</v>
      </c>
      <c r="D262" s="8">
        <v>939</v>
      </c>
      <c r="E262" s="8">
        <v>945</v>
      </c>
      <c r="F262" s="8">
        <v>1459</v>
      </c>
      <c r="G262" s="8">
        <v>969</v>
      </c>
      <c r="H262" s="8">
        <v>1072</v>
      </c>
      <c r="I262" s="8">
        <v>969</v>
      </c>
      <c r="J262" s="8">
        <v>1357</v>
      </c>
      <c r="K262" s="7"/>
    </row>
    <row r="263" spans="1:11" x14ac:dyDescent="0.2">
      <c r="A263" s="9" t="s">
        <v>51</v>
      </c>
      <c r="B263" s="8">
        <v>400</v>
      </c>
      <c r="C263" s="8">
        <v>298</v>
      </c>
      <c r="D263" s="8">
        <v>284</v>
      </c>
      <c r="E263" s="8">
        <v>273</v>
      </c>
      <c r="F263" s="8">
        <v>280</v>
      </c>
      <c r="G263" s="8">
        <v>325</v>
      </c>
      <c r="H263" s="8">
        <v>350</v>
      </c>
      <c r="I263" s="8">
        <v>326</v>
      </c>
      <c r="J263" s="8">
        <v>295</v>
      </c>
      <c r="K263" s="7"/>
    </row>
    <row r="264" spans="1:11" x14ac:dyDescent="0.2">
      <c r="A264" s="9" t="s">
        <v>50</v>
      </c>
      <c r="B264" s="8">
        <v>1883</v>
      </c>
      <c r="C264" s="8">
        <v>2012</v>
      </c>
      <c r="D264" s="8">
        <v>1948</v>
      </c>
      <c r="E264" s="8">
        <v>1961</v>
      </c>
      <c r="F264" s="8">
        <v>1959</v>
      </c>
      <c r="G264" s="8">
        <v>1930</v>
      </c>
      <c r="H264" s="8">
        <v>1938</v>
      </c>
      <c r="I264" s="8">
        <v>1977</v>
      </c>
      <c r="J264" s="8">
        <v>1990</v>
      </c>
      <c r="K264" s="7"/>
    </row>
    <row r="265" spans="1:11" x14ac:dyDescent="0.2">
      <c r="A265" s="9" t="s">
        <v>49</v>
      </c>
      <c r="B265" s="8">
        <v>5284</v>
      </c>
      <c r="C265" s="8">
        <v>5188</v>
      </c>
      <c r="D265" s="8">
        <v>5081</v>
      </c>
      <c r="E265" s="8">
        <v>5067</v>
      </c>
      <c r="F265" s="8">
        <v>4831</v>
      </c>
      <c r="G265" s="8">
        <v>4875.9780000000001</v>
      </c>
      <c r="H265" s="8">
        <v>4847.8609999999999</v>
      </c>
      <c r="I265" s="8">
        <v>4756.2830000000004</v>
      </c>
      <c r="J265" s="8">
        <v>4767.6450000000004</v>
      </c>
      <c r="K265" s="7"/>
    </row>
    <row r="266" spans="1:11" x14ac:dyDescent="0.2">
      <c r="A266" s="9" t="s">
        <v>48</v>
      </c>
      <c r="B266" s="8">
        <v>557</v>
      </c>
      <c r="C266" s="8">
        <v>503</v>
      </c>
      <c r="D266" s="8">
        <v>498</v>
      </c>
      <c r="E266" s="8">
        <v>541</v>
      </c>
      <c r="F266" s="8">
        <v>623</v>
      </c>
      <c r="G266" s="8">
        <v>413</v>
      </c>
      <c r="H266" s="8">
        <v>433</v>
      </c>
      <c r="I266" s="8">
        <v>397</v>
      </c>
      <c r="J266" s="8">
        <v>431.99900000000002</v>
      </c>
      <c r="K266" s="7"/>
    </row>
    <row r="267" spans="1:11" x14ac:dyDescent="0.2">
      <c r="A267" s="9" t="s">
        <v>47</v>
      </c>
      <c r="B267" s="8">
        <v>6</v>
      </c>
      <c r="C267" s="8">
        <v>1</v>
      </c>
      <c r="D267" s="8">
        <v>6</v>
      </c>
      <c r="E267" s="8">
        <v>7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7"/>
    </row>
    <row r="268" spans="1:11" x14ac:dyDescent="0.2">
      <c r="A268" s="9" t="s">
        <v>46</v>
      </c>
      <c r="B268" s="8">
        <v>148</v>
      </c>
      <c r="C268" s="8">
        <v>194</v>
      </c>
      <c r="D268" s="8">
        <v>234</v>
      </c>
      <c r="E268" s="8">
        <v>317</v>
      </c>
      <c r="F268" s="8">
        <v>260</v>
      </c>
      <c r="G268" s="8">
        <v>213</v>
      </c>
      <c r="H268" s="8">
        <v>244</v>
      </c>
      <c r="I268" s="8">
        <v>256.37599999999998</v>
      </c>
      <c r="J268" s="8">
        <v>213.26300000000001</v>
      </c>
      <c r="K268" s="7"/>
    </row>
    <row r="270" spans="1:11" x14ac:dyDescent="0.2">
      <c r="A270" s="6" t="s">
        <v>45</v>
      </c>
    </row>
    <row r="271" spans="1:11" x14ac:dyDescent="0.2">
      <c r="A271" s="6" t="s">
        <v>44</v>
      </c>
      <c r="B271" s="6" t="s">
        <v>43</v>
      </c>
    </row>
    <row r="273" spans="1:11" x14ac:dyDescent="0.2">
      <c r="A273" s="6" t="s">
        <v>90</v>
      </c>
      <c r="B273" s="10" t="s">
        <v>102</v>
      </c>
    </row>
    <row r="274" spans="1:11" x14ac:dyDescent="0.2">
      <c r="A274" s="6" t="s">
        <v>88</v>
      </c>
      <c r="B274" s="6" t="s">
        <v>87</v>
      </c>
    </row>
    <row r="275" spans="1:11" x14ac:dyDescent="0.2">
      <c r="A275" s="6" t="s">
        <v>86</v>
      </c>
      <c r="B275" s="6" t="s">
        <v>85</v>
      </c>
    </row>
    <row r="277" spans="1:11" x14ac:dyDescent="0.2">
      <c r="A277" s="9" t="s">
        <v>84</v>
      </c>
      <c r="B277" s="9" t="s">
        <v>83</v>
      </c>
      <c r="C277" s="9" t="s">
        <v>82</v>
      </c>
      <c r="D277" s="9" t="s">
        <v>81</v>
      </c>
      <c r="E277" s="9" t="s">
        <v>80</v>
      </c>
      <c r="F277" s="9" t="s">
        <v>79</v>
      </c>
      <c r="G277" s="9" t="s">
        <v>78</v>
      </c>
      <c r="H277" s="9" t="s">
        <v>77</v>
      </c>
      <c r="I277" s="9" t="s">
        <v>76</v>
      </c>
      <c r="J277" s="9" t="s">
        <v>75</v>
      </c>
      <c r="K277" s="9"/>
    </row>
    <row r="278" spans="1:11" x14ac:dyDescent="0.2">
      <c r="A278" s="9" t="s">
        <v>74</v>
      </c>
      <c r="B278" s="8">
        <v>108550.97500000001</v>
      </c>
      <c r="C278" s="8">
        <v>109452.82799999999</v>
      </c>
      <c r="D278" s="8">
        <v>108576.031</v>
      </c>
      <c r="E278" s="8">
        <v>109603.196</v>
      </c>
      <c r="F278" s="8">
        <v>111325.185</v>
      </c>
      <c r="G278" s="8">
        <v>105998.272</v>
      </c>
      <c r="H278" s="8">
        <v>106826.02800000001</v>
      </c>
      <c r="I278" s="8">
        <v>110268.765</v>
      </c>
      <c r="J278" s="8">
        <v>112573.485</v>
      </c>
      <c r="K278" s="7"/>
    </row>
    <row r="279" spans="1:11" x14ac:dyDescent="0.2">
      <c r="A279" s="9" t="s">
        <v>73</v>
      </c>
      <c r="B279" s="8">
        <v>122859.97500000001</v>
      </c>
      <c r="C279" s="8">
        <v>123097.82799999999</v>
      </c>
      <c r="D279" s="8">
        <v>121837.031</v>
      </c>
      <c r="E279" s="8">
        <v>122838.196</v>
      </c>
      <c r="F279" s="8">
        <v>123952.185</v>
      </c>
      <c r="G279" s="8">
        <v>118223.855</v>
      </c>
      <c r="H279" s="8">
        <v>119094.368</v>
      </c>
      <c r="I279" s="8">
        <v>122725.265</v>
      </c>
      <c r="J279" s="8">
        <v>125174.802</v>
      </c>
      <c r="K279" s="7"/>
    </row>
    <row r="280" spans="1:11" x14ac:dyDescent="0.2">
      <c r="A280" s="9" t="s">
        <v>72</v>
      </c>
      <c r="B280" s="8">
        <v>1899</v>
      </c>
      <c r="C280" s="8">
        <v>1873</v>
      </c>
      <c r="D280" s="8">
        <v>2030</v>
      </c>
      <c r="E280" s="8">
        <v>1954</v>
      </c>
      <c r="F280" s="8">
        <v>1924.7</v>
      </c>
      <c r="G280" s="8">
        <v>1864.3</v>
      </c>
      <c r="H280" s="8">
        <v>1756</v>
      </c>
      <c r="I280" s="8">
        <v>1835.2</v>
      </c>
      <c r="J280" s="8">
        <v>1838.1</v>
      </c>
      <c r="K280" s="7"/>
    </row>
    <row r="281" spans="1:11" x14ac:dyDescent="0.2">
      <c r="A281" s="9" t="s">
        <v>71</v>
      </c>
      <c r="B281" s="8">
        <v>738</v>
      </c>
      <c r="C281" s="8">
        <v>912</v>
      </c>
      <c r="D281" s="8">
        <v>901</v>
      </c>
      <c r="E281" s="8">
        <v>905</v>
      </c>
      <c r="F281" s="8">
        <v>902</v>
      </c>
      <c r="G281" s="8">
        <v>931</v>
      </c>
      <c r="H281" s="8">
        <v>984</v>
      </c>
      <c r="I281" s="8">
        <v>1035.056</v>
      </c>
      <c r="J281" s="8">
        <v>1070.636</v>
      </c>
      <c r="K281" s="7"/>
    </row>
    <row r="282" spans="1:11" x14ac:dyDescent="0.2">
      <c r="A282" s="9" t="s">
        <v>70</v>
      </c>
      <c r="B282" s="8">
        <v>3545</v>
      </c>
      <c r="C282" s="8">
        <v>3820</v>
      </c>
      <c r="D282" s="8">
        <v>3864</v>
      </c>
      <c r="E282" s="8">
        <v>3724</v>
      </c>
      <c r="F282" s="8">
        <v>3817</v>
      </c>
      <c r="G282" s="8">
        <v>3996</v>
      </c>
      <c r="H282" s="8">
        <v>4069</v>
      </c>
      <c r="I282" s="8">
        <v>4343.018</v>
      </c>
      <c r="J282" s="8">
        <v>4262.6899999999996</v>
      </c>
      <c r="K282" s="7"/>
    </row>
    <row r="283" spans="1:11" x14ac:dyDescent="0.2">
      <c r="A283" s="9" t="s">
        <v>69</v>
      </c>
      <c r="B283" s="8">
        <v>1552</v>
      </c>
      <c r="C283" s="8">
        <v>1548</v>
      </c>
      <c r="D283" s="8">
        <v>1496</v>
      </c>
      <c r="E283" s="8">
        <v>1432</v>
      </c>
      <c r="F283" s="8">
        <v>1400</v>
      </c>
      <c r="G283" s="8">
        <v>1409.174</v>
      </c>
      <c r="H283" s="8">
        <v>1319.8330000000001</v>
      </c>
      <c r="I283" s="8">
        <v>1340.0830000000001</v>
      </c>
      <c r="J283" s="8">
        <v>1338.7809999999999</v>
      </c>
      <c r="K283" s="7"/>
    </row>
    <row r="284" spans="1:11" x14ac:dyDescent="0.2">
      <c r="A284" s="9" t="s">
        <v>68</v>
      </c>
      <c r="B284" s="8">
        <v>32910</v>
      </c>
      <c r="C284" s="8">
        <v>36361</v>
      </c>
      <c r="D284" s="8">
        <v>36452</v>
      </c>
      <c r="E284" s="8">
        <v>37202</v>
      </c>
      <c r="F284" s="8">
        <v>39303</v>
      </c>
      <c r="G284" s="8">
        <v>33421</v>
      </c>
      <c r="H284" s="8">
        <v>33466</v>
      </c>
      <c r="I284" s="8">
        <v>33908</v>
      </c>
      <c r="J284" s="8">
        <v>34020</v>
      </c>
      <c r="K284" s="7"/>
    </row>
    <row r="285" spans="1:11" x14ac:dyDescent="0.2">
      <c r="A285" s="9" t="s">
        <v>67</v>
      </c>
      <c r="B285" s="8">
        <v>294</v>
      </c>
      <c r="C285" s="8">
        <v>293</v>
      </c>
      <c r="D285" s="8">
        <v>285</v>
      </c>
      <c r="E285" s="8">
        <v>260</v>
      </c>
      <c r="F285" s="8">
        <v>248</v>
      </c>
      <c r="G285" s="8">
        <v>250</v>
      </c>
      <c r="H285" s="8">
        <v>294</v>
      </c>
      <c r="I285" s="8">
        <v>302</v>
      </c>
      <c r="J285" s="8">
        <v>320</v>
      </c>
      <c r="K285" s="7"/>
    </row>
    <row r="286" spans="1:11" x14ac:dyDescent="0.2">
      <c r="A286" s="9" t="s">
        <v>66</v>
      </c>
      <c r="B286" s="8">
        <v>140</v>
      </c>
      <c r="C286" s="8">
        <v>475</v>
      </c>
      <c r="D286" s="8">
        <v>191</v>
      </c>
      <c r="E286" s="8">
        <v>205</v>
      </c>
      <c r="F286" s="8">
        <v>198</v>
      </c>
      <c r="G286" s="8">
        <v>175</v>
      </c>
      <c r="H286" s="8">
        <v>151</v>
      </c>
      <c r="I286" s="8">
        <v>425.05900000000003</v>
      </c>
      <c r="J286" s="8">
        <v>554.47</v>
      </c>
      <c r="K286" s="7"/>
    </row>
    <row r="287" spans="1:11" x14ac:dyDescent="0.2">
      <c r="A287" s="9" t="s">
        <v>65</v>
      </c>
      <c r="B287" s="8">
        <v>3826</v>
      </c>
      <c r="C287" s="8">
        <v>3797</v>
      </c>
      <c r="D287" s="8">
        <v>3746</v>
      </c>
      <c r="E287" s="8">
        <v>5241</v>
      </c>
      <c r="F287" s="8">
        <v>4799</v>
      </c>
      <c r="G287" s="8">
        <v>4821</v>
      </c>
      <c r="H287" s="8">
        <v>4768</v>
      </c>
      <c r="I287" s="8">
        <v>4936</v>
      </c>
      <c r="J287" s="8">
        <v>5015</v>
      </c>
      <c r="K287" s="7"/>
    </row>
    <row r="288" spans="1:11" x14ac:dyDescent="0.2">
      <c r="A288" s="9" t="s">
        <v>64</v>
      </c>
      <c r="B288" s="8">
        <v>15936</v>
      </c>
      <c r="C288" s="8">
        <v>13208.137000000001</v>
      </c>
      <c r="D288" s="8">
        <v>13129.96</v>
      </c>
      <c r="E288" s="8">
        <v>13074.703</v>
      </c>
      <c r="F288" s="8">
        <v>12525.842000000001</v>
      </c>
      <c r="G288" s="8">
        <v>12477.557000000001</v>
      </c>
      <c r="H288" s="8">
        <v>12522.136</v>
      </c>
      <c r="I288" s="8">
        <v>12503.516</v>
      </c>
      <c r="J288" s="8">
        <v>12417.93</v>
      </c>
      <c r="K288" s="8"/>
    </row>
    <row r="289" spans="1:11" x14ac:dyDescent="0.2">
      <c r="A289" s="9" t="s">
        <v>63</v>
      </c>
      <c r="B289" s="8">
        <v>313</v>
      </c>
      <c r="C289" s="8">
        <v>321</v>
      </c>
      <c r="D289" s="8">
        <v>319</v>
      </c>
      <c r="E289" s="8">
        <v>330</v>
      </c>
      <c r="F289" s="8">
        <v>400</v>
      </c>
      <c r="G289" s="8">
        <v>428</v>
      </c>
      <c r="H289" s="8">
        <v>466</v>
      </c>
      <c r="I289" s="8">
        <v>456.6</v>
      </c>
      <c r="J289" s="8">
        <v>413.7</v>
      </c>
      <c r="K289" s="7"/>
    </row>
    <row r="290" spans="1:11" x14ac:dyDescent="0.2">
      <c r="A290" s="9" t="s">
        <v>62</v>
      </c>
      <c r="B290" s="8">
        <v>21336</v>
      </c>
      <c r="C290" s="8">
        <v>21590</v>
      </c>
      <c r="D290" s="8">
        <v>20241</v>
      </c>
      <c r="E290" s="8">
        <v>19787</v>
      </c>
      <c r="F290" s="8">
        <v>19531</v>
      </c>
      <c r="G290" s="8">
        <v>19944</v>
      </c>
      <c r="H290" s="8">
        <v>20128</v>
      </c>
      <c r="I290" s="8">
        <v>20888.474999999999</v>
      </c>
      <c r="J290" s="8">
        <v>21138.065999999999</v>
      </c>
      <c r="K290" s="7"/>
    </row>
    <row r="291" spans="1:11" x14ac:dyDescent="0.2">
      <c r="A291" s="9" t="s">
        <v>61</v>
      </c>
      <c r="B291" s="8">
        <v>96</v>
      </c>
      <c r="C291" s="8">
        <v>108</v>
      </c>
      <c r="D291" s="8">
        <v>110</v>
      </c>
      <c r="E291" s="8">
        <v>116</v>
      </c>
      <c r="F291" s="8">
        <v>108</v>
      </c>
      <c r="G291" s="8">
        <v>93</v>
      </c>
      <c r="H291" s="8">
        <v>97</v>
      </c>
      <c r="I291" s="8">
        <v>89.174000000000007</v>
      </c>
      <c r="J291" s="8">
        <v>91.846999999999994</v>
      </c>
      <c r="K291" s="7"/>
    </row>
    <row r="292" spans="1:11" x14ac:dyDescent="0.2">
      <c r="A292" s="9" t="s">
        <v>60</v>
      </c>
      <c r="B292" s="8">
        <v>108</v>
      </c>
      <c r="C292" s="8">
        <v>125</v>
      </c>
      <c r="D292" s="8">
        <v>173</v>
      </c>
      <c r="E292" s="8">
        <v>167</v>
      </c>
      <c r="F292" s="8">
        <v>165</v>
      </c>
      <c r="G292" s="8">
        <v>171</v>
      </c>
      <c r="H292" s="8">
        <v>185</v>
      </c>
      <c r="I292" s="8">
        <v>244.3</v>
      </c>
      <c r="J292" s="8">
        <v>219</v>
      </c>
      <c r="K292" s="7"/>
    </row>
    <row r="293" spans="1:11" x14ac:dyDescent="0.2">
      <c r="A293" s="9" t="s">
        <v>59</v>
      </c>
      <c r="B293" s="8">
        <v>1544</v>
      </c>
      <c r="C293" s="8">
        <v>1559</v>
      </c>
      <c r="D293" s="8">
        <v>2506</v>
      </c>
      <c r="E293" s="8">
        <v>2410</v>
      </c>
      <c r="F293" s="8">
        <v>2469</v>
      </c>
      <c r="G293" s="8">
        <v>2478</v>
      </c>
      <c r="H293" s="8">
        <v>2574</v>
      </c>
      <c r="I293" s="8">
        <v>2751</v>
      </c>
      <c r="J293" s="8">
        <v>2827</v>
      </c>
      <c r="K293" s="7"/>
    </row>
    <row r="294" spans="1:11" x14ac:dyDescent="0.2">
      <c r="A294" s="9" t="s">
        <v>58</v>
      </c>
      <c r="B294" s="8">
        <v>3416</v>
      </c>
      <c r="C294" s="8">
        <v>2850</v>
      </c>
      <c r="D294" s="8">
        <v>2848</v>
      </c>
      <c r="E294" s="8">
        <v>2688</v>
      </c>
      <c r="F294" s="8">
        <v>2853</v>
      </c>
      <c r="G294" s="8">
        <v>2809.09</v>
      </c>
      <c r="H294" s="8">
        <v>3003.8910000000001</v>
      </c>
      <c r="I294" s="8">
        <v>3250.57</v>
      </c>
      <c r="J294" s="8">
        <v>3145.5630000000001</v>
      </c>
      <c r="K294" s="7"/>
    </row>
    <row r="295" spans="1:11" x14ac:dyDescent="0.2">
      <c r="A295" s="9" t="s">
        <v>57</v>
      </c>
      <c r="B295" s="8">
        <v>3556.623</v>
      </c>
      <c r="C295" s="8">
        <v>3750.3359999999998</v>
      </c>
      <c r="D295" s="8">
        <v>3807.33</v>
      </c>
      <c r="E295" s="8">
        <v>3419.3009999999999</v>
      </c>
      <c r="F295" s="8">
        <v>3315.3969999999999</v>
      </c>
      <c r="G295" s="8">
        <v>3497.8240000000001</v>
      </c>
      <c r="H295" s="8">
        <v>3723.7170000000001</v>
      </c>
      <c r="I295" s="8">
        <v>3686.375</v>
      </c>
      <c r="J295" s="8">
        <v>4129.4470000000001</v>
      </c>
      <c r="K295" s="7"/>
    </row>
    <row r="296" spans="1:11" x14ac:dyDescent="0.2">
      <c r="A296" s="9" t="s">
        <v>56</v>
      </c>
      <c r="B296" s="8">
        <v>3630</v>
      </c>
      <c r="C296" s="8">
        <v>3974</v>
      </c>
      <c r="D296" s="8">
        <v>3918</v>
      </c>
      <c r="E296" s="8">
        <v>4251</v>
      </c>
      <c r="F296" s="8">
        <v>4397</v>
      </c>
      <c r="G296" s="8">
        <v>4543</v>
      </c>
      <c r="H296" s="8">
        <v>4581</v>
      </c>
      <c r="I296" s="8">
        <v>4804.0309999999999</v>
      </c>
      <c r="J296" s="8">
        <v>5125.9539999999997</v>
      </c>
      <c r="K296" s="7"/>
    </row>
    <row r="297" spans="1:11" x14ac:dyDescent="0.2">
      <c r="A297" s="9" t="s">
        <v>55</v>
      </c>
      <c r="B297" s="8">
        <v>1346</v>
      </c>
      <c r="C297" s="8">
        <v>1316</v>
      </c>
      <c r="D297" s="8">
        <v>1274</v>
      </c>
      <c r="E297" s="8">
        <v>1272</v>
      </c>
      <c r="F297" s="8">
        <v>1307</v>
      </c>
      <c r="G297" s="8">
        <v>1330</v>
      </c>
      <c r="H297" s="8">
        <v>1076.6220000000001</v>
      </c>
      <c r="I297" s="8">
        <v>1085.038</v>
      </c>
      <c r="J297" s="8">
        <v>1162.7070000000001</v>
      </c>
      <c r="K297" s="8"/>
    </row>
    <row r="298" spans="1:11" x14ac:dyDescent="0.2">
      <c r="A298" s="9" t="s">
        <v>54</v>
      </c>
      <c r="B298" s="8">
        <v>2265</v>
      </c>
      <c r="C298" s="8">
        <v>1823</v>
      </c>
      <c r="D298" s="8">
        <v>1937</v>
      </c>
      <c r="E298" s="8">
        <v>1835</v>
      </c>
      <c r="F298" s="8">
        <v>2024</v>
      </c>
      <c r="G298" s="8">
        <v>2037</v>
      </c>
      <c r="H298" s="8">
        <v>2190</v>
      </c>
      <c r="I298" s="8">
        <v>2456.3519999999999</v>
      </c>
      <c r="J298" s="8">
        <v>2758.6610000000001</v>
      </c>
      <c r="K298" s="7"/>
    </row>
    <row r="299" spans="1:11" x14ac:dyDescent="0.2">
      <c r="A299" s="9" t="s">
        <v>53</v>
      </c>
      <c r="B299" s="8">
        <v>931</v>
      </c>
      <c r="C299" s="8">
        <v>914</v>
      </c>
      <c r="D299" s="8">
        <v>862</v>
      </c>
      <c r="E299" s="8">
        <v>887</v>
      </c>
      <c r="F299" s="8">
        <v>905</v>
      </c>
      <c r="G299" s="8">
        <v>937</v>
      </c>
      <c r="H299" s="8">
        <v>984</v>
      </c>
      <c r="I299" s="8">
        <v>1005.197</v>
      </c>
      <c r="J299" s="8">
        <v>1345.384</v>
      </c>
      <c r="K299" s="7"/>
    </row>
    <row r="300" spans="1:11" x14ac:dyDescent="0.2">
      <c r="A300" s="9" t="s">
        <v>52</v>
      </c>
      <c r="B300" s="8">
        <v>1081</v>
      </c>
      <c r="C300" s="8">
        <v>1074</v>
      </c>
      <c r="D300" s="8">
        <v>1124</v>
      </c>
      <c r="E300" s="8">
        <v>1156</v>
      </c>
      <c r="F300" s="8">
        <v>1301</v>
      </c>
      <c r="G300" s="8">
        <v>1329</v>
      </c>
      <c r="H300" s="8">
        <v>1449</v>
      </c>
      <c r="I300" s="8">
        <v>1693</v>
      </c>
      <c r="J300" s="8">
        <v>1818</v>
      </c>
      <c r="K300" s="7"/>
    </row>
    <row r="301" spans="1:11" x14ac:dyDescent="0.2">
      <c r="A301" s="9" t="s">
        <v>51</v>
      </c>
      <c r="B301" s="8">
        <v>2446</v>
      </c>
      <c r="C301" s="8">
        <v>2373</v>
      </c>
      <c r="D301" s="8">
        <v>2145</v>
      </c>
      <c r="E301" s="8">
        <v>2196</v>
      </c>
      <c r="F301" s="8">
        <v>2163</v>
      </c>
      <c r="G301" s="8">
        <v>1994</v>
      </c>
      <c r="H301" s="8">
        <v>2029</v>
      </c>
      <c r="I301" s="8">
        <v>2158</v>
      </c>
      <c r="J301" s="8">
        <v>2338</v>
      </c>
      <c r="K301" s="7"/>
    </row>
    <row r="302" spans="1:11" x14ac:dyDescent="0.2">
      <c r="A302" s="9" t="s">
        <v>50</v>
      </c>
      <c r="B302" s="8">
        <v>3997</v>
      </c>
      <c r="C302" s="8">
        <v>3739</v>
      </c>
      <c r="D302" s="8">
        <v>3628</v>
      </c>
      <c r="E302" s="8">
        <v>3483</v>
      </c>
      <c r="F302" s="8">
        <v>3654</v>
      </c>
      <c r="G302" s="8">
        <v>3381</v>
      </c>
      <c r="H302" s="8">
        <v>3276</v>
      </c>
      <c r="I302" s="8">
        <v>3330</v>
      </c>
      <c r="J302" s="8">
        <v>3399</v>
      </c>
      <c r="K302" s="7"/>
    </row>
    <row r="303" spans="1:11" x14ac:dyDescent="0.2">
      <c r="A303" s="9" t="s">
        <v>49</v>
      </c>
      <c r="B303" s="8">
        <v>14309</v>
      </c>
      <c r="C303" s="8">
        <v>13645</v>
      </c>
      <c r="D303" s="8">
        <v>13261</v>
      </c>
      <c r="E303" s="8">
        <v>13235</v>
      </c>
      <c r="F303" s="8">
        <v>12627</v>
      </c>
      <c r="G303" s="8">
        <v>12225.583000000001</v>
      </c>
      <c r="H303" s="8">
        <v>12268.34</v>
      </c>
      <c r="I303" s="8">
        <v>12456.5</v>
      </c>
      <c r="J303" s="8">
        <v>12601.316999999999</v>
      </c>
      <c r="K303" s="7"/>
    </row>
    <row r="304" spans="1:11" x14ac:dyDescent="0.2">
      <c r="A304" s="9" t="s">
        <v>48</v>
      </c>
      <c r="B304" s="8">
        <v>1171</v>
      </c>
      <c r="C304" s="8">
        <v>1117</v>
      </c>
      <c r="D304" s="8">
        <v>1109</v>
      </c>
      <c r="E304" s="8">
        <v>1164</v>
      </c>
      <c r="F304" s="8">
        <v>1195</v>
      </c>
      <c r="G304" s="8">
        <v>1241</v>
      </c>
      <c r="H304" s="8">
        <v>1148</v>
      </c>
      <c r="I304" s="8">
        <v>1060</v>
      </c>
      <c r="J304" s="8">
        <v>1010.635</v>
      </c>
      <c r="K304" s="7"/>
    </row>
    <row r="305" spans="1:11" x14ac:dyDescent="0.2">
      <c r="A305" s="9" t="s">
        <v>47</v>
      </c>
      <c r="B305" s="8">
        <v>0</v>
      </c>
      <c r="C305" s="8">
        <v>3</v>
      </c>
      <c r="D305" s="8">
        <v>2</v>
      </c>
      <c r="E305" s="8">
        <v>0</v>
      </c>
      <c r="F305" s="8">
        <v>6</v>
      </c>
      <c r="G305" s="8">
        <v>7</v>
      </c>
      <c r="H305" s="8">
        <v>6</v>
      </c>
      <c r="I305" s="8">
        <v>5.9</v>
      </c>
      <c r="J305" s="8">
        <v>6</v>
      </c>
      <c r="K305" s="7"/>
    </row>
    <row r="306" spans="1:11" x14ac:dyDescent="0.2">
      <c r="A306" s="9" t="s">
        <v>46</v>
      </c>
      <c r="B306" s="8">
        <v>660</v>
      </c>
      <c r="C306" s="8">
        <v>2062</v>
      </c>
      <c r="D306" s="8">
        <v>816</v>
      </c>
      <c r="E306" s="8">
        <v>788</v>
      </c>
      <c r="F306" s="8">
        <v>715</v>
      </c>
      <c r="G306" s="8">
        <v>686</v>
      </c>
      <c r="H306" s="8">
        <v>626</v>
      </c>
      <c r="I306" s="8">
        <v>657.06399999999996</v>
      </c>
      <c r="J306" s="8">
        <v>654.90200000000004</v>
      </c>
      <c r="K306" s="7"/>
    </row>
    <row r="308" spans="1:11" x14ac:dyDescent="0.2">
      <c r="A308" s="6" t="s">
        <v>45</v>
      </c>
    </row>
    <row r="309" spans="1:11" x14ac:dyDescent="0.2">
      <c r="A309" s="6" t="s">
        <v>44</v>
      </c>
      <c r="B309" s="6" t="s">
        <v>43</v>
      </c>
    </row>
    <row r="311" spans="1:11" x14ac:dyDescent="0.2">
      <c r="A311" s="6" t="s">
        <v>90</v>
      </c>
      <c r="B311" s="10" t="s">
        <v>101</v>
      </c>
    </row>
    <row r="312" spans="1:11" x14ac:dyDescent="0.2">
      <c r="A312" s="6" t="s">
        <v>88</v>
      </c>
      <c r="B312" s="6" t="s">
        <v>87</v>
      </c>
    </row>
    <row r="313" spans="1:11" x14ac:dyDescent="0.2">
      <c r="A313" s="6" t="s">
        <v>86</v>
      </c>
      <c r="B313" s="6" t="s">
        <v>85</v>
      </c>
    </row>
    <row r="315" spans="1:11" x14ac:dyDescent="0.2">
      <c r="A315" s="9" t="s">
        <v>84</v>
      </c>
      <c r="B315" s="9" t="s">
        <v>83</v>
      </c>
      <c r="C315" s="9" t="s">
        <v>82</v>
      </c>
      <c r="D315" s="9" t="s">
        <v>81</v>
      </c>
      <c r="E315" s="9" t="s">
        <v>80</v>
      </c>
      <c r="F315" s="9" t="s">
        <v>79</v>
      </c>
      <c r="G315" s="9" t="s">
        <v>78</v>
      </c>
      <c r="H315" s="9" t="s">
        <v>77</v>
      </c>
      <c r="I315" s="9" t="s">
        <v>76</v>
      </c>
      <c r="J315" s="9" t="s">
        <v>75</v>
      </c>
      <c r="K315" s="9"/>
    </row>
    <row r="316" spans="1:11" x14ac:dyDescent="0.2">
      <c r="A316" s="9" t="s">
        <v>74</v>
      </c>
      <c r="B316" s="8">
        <v>17046.404999999999</v>
      </c>
      <c r="C316" s="8">
        <v>17674.228999999999</v>
      </c>
      <c r="D316" s="8">
        <v>17495.114000000001</v>
      </c>
      <c r="E316" s="8">
        <v>19064.695</v>
      </c>
      <c r="F316" s="8">
        <v>15414.603999999999</v>
      </c>
      <c r="G316" s="8">
        <v>19119.218000000001</v>
      </c>
      <c r="H316" s="8">
        <v>19846.195</v>
      </c>
      <c r="I316" s="8">
        <v>20139.760999999999</v>
      </c>
      <c r="J316" s="8">
        <v>20391.595000000001</v>
      </c>
      <c r="K316" s="7"/>
    </row>
    <row r="317" spans="1:11" x14ac:dyDescent="0.2">
      <c r="A317" s="9" t="s">
        <v>73</v>
      </c>
      <c r="B317" s="8">
        <v>17178.404999999999</v>
      </c>
      <c r="C317" s="8">
        <v>17789.228999999999</v>
      </c>
      <c r="D317" s="8">
        <v>17616.114000000001</v>
      </c>
      <c r="E317" s="8">
        <v>19214.695</v>
      </c>
      <c r="F317" s="8">
        <v>15564.603999999999</v>
      </c>
      <c r="G317" s="8">
        <v>19225.137999999999</v>
      </c>
      <c r="H317" s="8">
        <v>19953.445</v>
      </c>
      <c r="I317" s="8">
        <v>20171.36</v>
      </c>
      <c r="J317" s="8">
        <v>20506.702000000001</v>
      </c>
      <c r="K317" s="7"/>
    </row>
    <row r="318" spans="1:11" x14ac:dyDescent="0.2">
      <c r="A318" s="9" t="s">
        <v>72</v>
      </c>
      <c r="B318" s="8">
        <v>1186</v>
      </c>
      <c r="C318" s="8">
        <v>422</v>
      </c>
      <c r="D318" s="8">
        <v>422</v>
      </c>
      <c r="E318" s="8">
        <v>431</v>
      </c>
      <c r="F318" s="8">
        <v>439</v>
      </c>
      <c r="G318" s="8">
        <v>430</v>
      </c>
      <c r="H318" s="8">
        <v>440</v>
      </c>
      <c r="I318" s="8">
        <v>452.3</v>
      </c>
      <c r="J318" s="8">
        <v>454.5</v>
      </c>
      <c r="K318" s="7"/>
    </row>
    <row r="319" spans="1:11" x14ac:dyDescent="0.2">
      <c r="A319" s="9" t="s">
        <v>71</v>
      </c>
      <c r="B319" s="8">
        <v>842</v>
      </c>
      <c r="C319" s="8">
        <v>931</v>
      </c>
      <c r="D319" s="8">
        <v>956</v>
      </c>
      <c r="E319" s="8">
        <v>964</v>
      </c>
      <c r="F319" s="8">
        <v>944</v>
      </c>
      <c r="G319" s="8">
        <v>1069</v>
      </c>
      <c r="H319" s="8">
        <v>1083</v>
      </c>
      <c r="I319" s="8">
        <v>1103.932</v>
      </c>
      <c r="J319" s="8">
        <v>1123.423</v>
      </c>
      <c r="K319" s="7"/>
    </row>
    <row r="320" spans="1:11" x14ac:dyDescent="0.2">
      <c r="A320" s="9" t="s">
        <v>70</v>
      </c>
      <c r="B320" s="8">
        <v>412</v>
      </c>
      <c r="C320" s="8">
        <v>393</v>
      </c>
      <c r="D320" s="8">
        <v>362</v>
      </c>
      <c r="E320" s="8">
        <v>363</v>
      </c>
      <c r="F320" s="8">
        <v>354</v>
      </c>
      <c r="G320" s="8">
        <v>350</v>
      </c>
      <c r="H320" s="8">
        <v>372</v>
      </c>
      <c r="I320" s="8">
        <v>375.99599999999998</v>
      </c>
      <c r="J320" s="8">
        <v>372.09699999999998</v>
      </c>
      <c r="K320" s="7"/>
    </row>
    <row r="321" spans="1:11" x14ac:dyDescent="0.2">
      <c r="A321" s="9" t="s">
        <v>69</v>
      </c>
      <c r="B321" s="8">
        <v>71</v>
      </c>
      <c r="C321" s="8">
        <v>80</v>
      </c>
      <c r="D321" s="8">
        <v>102</v>
      </c>
      <c r="E321" s="8">
        <v>88</v>
      </c>
      <c r="F321" s="8">
        <v>77</v>
      </c>
      <c r="G321" s="8">
        <v>90.826999999999998</v>
      </c>
      <c r="H321" s="8">
        <v>90.882999999999996</v>
      </c>
      <c r="I321" s="8">
        <v>92.278000000000006</v>
      </c>
      <c r="J321" s="8">
        <v>92.188000000000002</v>
      </c>
      <c r="K321" s="7"/>
    </row>
    <row r="322" spans="1:11" x14ac:dyDescent="0.2">
      <c r="A322" s="9" t="s">
        <v>68</v>
      </c>
      <c r="B322" s="8">
        <v>2158</v>
      </c>
      <c r="C322" s="8">
        <v>1920</v>
      </c>
      <c r="D322" s="8">
        <v>1800</v>
      </c>
      <c r="E322" s="8">
        <v>1747</v>
      </c>
      <c r="F322" s="8">
        <v>1768</v>
      </c>
      <c r="G322" s="8">
        <v>1740</v>
      </c>
      <c r="H322" s="8">
        <v>1783</v>
      </c>
      <c r="I322" s="8">
        <v>1768</v>
      </c>
      <c r="J322" s="8">
        <v>1774</v>
      </c>
      <c r="K322" s="7"/>
    </row>
    <row r="323" spans="1:11" x14ac:dyDescent="0.2">
      <c r="A323" s="9" t="s">
        <v>67</v>
      </c>
      <c r="B323" s="8">
        <v>15</v>
      </c>
      <c r="C323" s="8">
        <v>16</v>
      </c>
      <c r="D323" s="8">
        <v>19</v>
      </c>
      <c r="E323" s="8">
        <v>19</v>
      </c>
      <c r="F323" s="8">
        <v>18</v>
      </c>
      <c r="G323" s="8">
        <v>18</v>
      </c>
      <c r="H323" s="8">
        <v>18</v>
      </c>
      <c r="I323" s="8">
        <v>10</v>
      </c>
      <c r="J323" s="8">
        <v>20</v>
      </c>
      <c r="K323" s="7"/>
    </row>
    <row r="324" spans="1:11" x14ac:dyDescent="0.2">
      <c r="A324" s="9" t="s">
        <v>66</v>
      </c>
      <c r="B324" s="8">
        <v>157</v>
      </c>
      <c r="C324" s="8">
        <v>41</v>
      </c>
      <c r="D324" s="8">
        <v>37</v>
      </c>
      <c r="E324" s="8">
        <v>39</v>
      </c>
      <c r="F324" s="8">
        <v>40</v>
      </c>
      <c r="G324" s="8">
        <v>29</v>
      </c>
      <c r="H324" s="8">
        <v>20</v>
      </c>
      <c r="I324" s="8">
        <v>62.920999999999999</v>
      </c>
      <c r="J324" s="8">
        <v>204.95</v>
      </c>
      <c r="K324" s="7"/>
    </row>
    <row r="325" spans="1:11" x14ac:dyDescent="0.2">
      <c r="A325" s="9" t="s">
        <v>65</v>
      </c>
      <c r="B325" s="8">
        <v>1211</v>
      </c>
      <c r="C325" s="8">
        <v>1354</v>
      </c>
      <c r="D325" s="8">
        <v>1336</v>
      </c>
      <c r="E325" s="8">
        <v>1379</v>
      </c>
      <c r="F325" s="8">
        <v>1519</v>
      </c>
      <c r="G325" s="8">
        <v>1440</v>
      </c>
      <c r="H325" s="8">
        <v>1765</v>
      </c>
      <c r="I325" s="8">
        <v>1983</v>
      </c>
      <c r="J325" s="8">
        <v>1895</v>
      </c>
      <c r="K325" s="7"/>
    </row>
    <row r="326" spans="1:11" x14ac:dyDescent="0.2">
      <c r="A326" s="9" t="s">
        <v>64</v>
      </c>
      <c r="B326" s="8">
        <v>575</v>
      </c>
      <c r="C326" s="8">
        <v>1779.098</v>
      </c>
      <c r="D326" s="8">
        <v>1772.241</v>
      </c>
      <c r="E326" s="8">
        <v>1777.7360000000001</v>
      </c>
      <c r="F326" s="8">
        <v>1741.018</v>
      </c>
      <c r="G326" s="8">
        <v>1669.22</v>
      </c>
      <c r="H326" s="8">
        <v>1624.2139999999999</v>
      </c>
      <c r="I326" s="8">
        <v>1660.0440000000001</v>
      </c>
      <c r="J326" s="8">
        <v>1640.2670000000001</v>
      </c>
      <c r="K326" s="8"/>
    </row>
    <row r="327" spans="1:11" x14ac:dyDescent="0.2">
      <c r="A327" s="9" t="s">
        <v>63</v>
      </c>
      <c r="B327" s="8">
        <v>47</v>
      </c>
      <c r="C327" s="8">
        <v>40</v>
      </c>
      <c r="D327" s="8">
        <v>41</v>
      </c>
      <c r="E327" s="8">
        <v>42</v>
      </c>
      <c r="F327" s="8">
        <v>40</v>
      </c>
      <c r="G327" s="8">
        <v>44</v>
      </c>
      <c r="H327" s="8">
        <v>49</v>
      </c>
      <c r="I327" s="8">
        <v>32.9</v>
      </c>
      <c r="J327" s="8">
        <v>28.8</v>
      </c>
      <c r="K327" s="7"/>
    </row>
    <row r="328" spans="1:11" x14ac:dyDescent="0.2">
      <c r="A328" s="9" t="s">
        <v>62</v>
      </c>
      <c r="B328" s="8">
        <v>880</v>
      </c>
      <c r="C328" s="8">
        <v>863</v>
      </c>
      <c r="D328" s="8">
        <v>742</v>
      </c>
      <c r="E328" s="8">
        <v>681</v>
      </c>
      <c r="F328" s="8">
        <v>643</v>
      </c>
      <c r="G328" s="8">
        <v>627</v>
      </c>
      <c r="H328" s="8">
        <v>609</v>
      </c>
      <c r="I328" s="8">
        <v>605.50300000000004</v>
      </c>
      <c r="J328" s="8">
        <v>615.05999999999995</v>
      </c>
      <c r="K328" s="7"/>
    </row>
    <row r="329" spans="1:11" x14ac:dyDescent="0.2">
      <c r="A329" s="9" t="s">
        <v>61</v>
      </c>
      <c r="B329" s="8">
        <v>18</v>
      </c>
      <c r="C329" s="8">
        <v>12</v>
      </c>
      <c r="D329" s="8">
        <v>11</v>
      </c>
      <c r="E329" s="8">
        <v>21</v>
      </c>
      <c r="F329" s="8">
        <v>14</v>
      </c>
      <c r="G329" s="8">
        <v>15</v>
      </c>
      <c r="H329" s="8">
        <v>12</v>
      </c>
      <c r="I329" s="8">
        <v>27.687999999999999</v>
      </c>
      <c r="J329" s="8">
        <v>30.074999999999999</v>
      </c>
      <c r="K329" s="7"/>
    </row>
    <row r="330" spans="1:11" x14ac:dyDescent="0.2">
      <c r="A330" s="9" t="s">
        <v>60</v>
      </c>
      <c r="B330" s="8">
        <v>24</v>
      </c>
      <c r="C330" s="8">
        <v>29</v>
      </c>
      <c r="D330" s="8">
        <v>25</v>
      </c>
      <c r="E330" s="8">
        <v>27</v>
      </c>
      <c r="F330" s="8">
        <v>26</v>
      </c>
      <c r="G330" s="8">
        <v>27</v>
      </c>
      <c r="H330" s="8">
        <v>29</v>
      </c>
      <c r="I330" s="8">
        <v>30.9</v>
      </c>
      <c r="J330" s="8">
        <v>30.6</v>
      </c>
      <c r="K330" s="7"/>
    </row>
    <row r="331" spans="1:11" x14ac:dyDescent="0.2">
      <c r="A331" s="9" t="s">
        <v>59</v>
      </c>
      <c r="B331" s="8">
        <v>56</v>
      </c>
      <c r="C331" s="8">
        <v>57</v>
      </c>
      <c r="D331" s="8">
        <v>92</v>
      </c>
      <c r="E331" s="8">
        <v>163</v>
      </c>
      <c r="F331" s="8">
        <v>87</v>
      </c>
      <c r="G331" s="8">
        <v>98</v>
      </c>
      <c r="H331" s="8">
        <v>96</v>
      </c>
      <c r="I331" s="8">
        <v>100</v>
      </c>
      <c r="J331" s="8">
        <v>117</v>
      </c>
      <c r="K331" s="7"/>
    </row>
    <row r="332" spans="1:11" x14ac:dyDescent="0.2">
      <c r="A332" s="9" t="s">
        <v>58</v>
      </c>
      <c r="B332" s="8">
        <v>439</v>
      </c>
      <c r="C332" s="8">
        <v>250</v>
      </c>
      <c r="D332" s="8">
        <v>244</v>
      </c>
      <c r="E332" s="8">
        <v>251</v>
      </c>
      <c r="F332" s="8">
        <v>201</v>
      </c>
      <c r="G332" s="8">
        <v>235.792</v>
      </c>
      <c r="H332" s="8">
        <v>247.13200000000001</v>
      </c>
      <c r="I332" s="8">
        <v>247.958</v>
      </c>
      <c r="J332" s="8">
        <v>273.07600000000002</v>
      </c>
      <c r="K332" s="7"/>
    </row>
    <row r="333" spans="1:11" x14ac:dyDescent="0.2">
      <c r="A333" s="9" t="s">
        <v>57</v>
      </c>
      <c r="B333" s="8">
        <v>1161.471</v>
      </c>
      <c r="C333" s="8">
        <v>1146.8630000000001</v>
      </c>
      <c r="D333" s="8">
        <v>1080.93</v>
      </c>
      <c r="E333" s="8">
        <v>1827.1659999999999</v>
      </c>
      <c r="F333" s="8">
        <v>1951.3230000000001</v>
      </c>
      <c r="G333" s="8">
        <v>1780.028</v>
      </c>
      <c r="H333" s="8">
        <v>1790.2049999999999</v>
      </c>
      <c r="I333" s="8">
        <v>1984.0050000000001</v>
      </c>
      <c r="J333" s="8">
        <v>1986.646</v>
      </c>
      <c r="K333" s="7"/>
    </row>
    <row r="334" spans="1:11" x14ac:dyDescent="0.2">
      <c r="A334" s="9" t="s">
        <v>56</v>
      </c>
      <c r="B334" s="8">
        <v>2149</v>
      </c>
      <c r="C334" s="8">
        <v>2224</v>
      </c>
      <c r="D334" s="8">
        <v>2191</v>
      </c>
      <c r="E334" s="8">
        <v>2437</v>
      </c>
      <c r="F334" s="8">
        <v>2387</v>
      </c>
      <c r="G334" s="8">
        <v>2612</v>
      </c>
      <c r="H334" s="8">
        <v>2704</v>
      </c>
      <c r="I334" s="8">
        <v>2763.002</v>
      </c>
      <c r="J334" s="8">
        <v>2817.4879999999998</v>
      </c>
      <c r="K334" s="7"/>
    </row>
    <row r="335" spans="1:11" x14ac:dyDescent="0.2">
      <c r="A335" s="9" t="s">
        <v>55</v>
      </c>
      <c r="B335" s="8">
        <v>555</v>
      </c>
      <c r="C335" s="8">
        <v>579</v>
      </c>
      <c r="D335" s="8">
        <v>566</v>
      </c>
      <c r="E335" s="8">
        <v>591</v>
      </c>
      <c r="F335" s="8">
        <v>613</v>
      </c>
      <c r="G335" s="8">
        <v>631</v>
      </c>
      <c r="H335" s="8">
        <v>435.5</v>
      </c>
      <c r="I335" s="8">
        <v>427.245</v>
      </c>
      <c r="J335" s="8">
        <v>440.27100000000002</v>
      </c>
      <c r="K335" s="8"/>
    </row>
    <row r="336" spans="1:11" x14ac:dyDescent="0.2">
      <c r="A336" s="9" t="s">
        <v>54</v>
      </c>
      <c r="B336" s="8">
        <v>250</v>
      </c>
      <c r="C336" s="8">
        <v>245</v>
      </c>
      <c r="D336" s="8">
        <v>227</v>
      </c>
      <c r="E336" s="8">
        <v>234</v>
      </c>
      <c r="F336" s="8">
        <v>200</v>
      </c>
      <c r="G336" s="8">
        <v>226</v>
      </c>
      <c r="H336" s="8">
        <v>250</v>
      </c>
      <c r="I336" s="8">
        <v>263.65100000000001</v>
      </c>
      <c r="J336" s="8">
        <v>247.52</v>
      </c>
      <c r="K336" s="7"/>
    </row>
    <row r="337" spans="1:11" x14ac:dyDescent="0.2">
      <c r="A337" s="9" t="s">
        <v>53</v>
      </c>
      <c r="B337" s="8">
        <v>98</v>
      </c>
      <c r="C337" s="8">
        <v>93</v>
      </c>
      <c r="D337" s="8">
        <v>99</v>
      </c>
      <c r="E337" s="8">
        <v>122</v>
      </c>
      <c r="F337" s="8">
        <v>133</v>
      </c>
      <c r="G337" s="8">
        <v>129</v>
      </c>
      <c r="H337" s="8">
        <v>131</v>
      </c>
      <c r="I337" s="8">
        <v>147.15199999999999</v>
      </c>
      <c r="J337" s="8">
        <v>161.54900000000001</v>
      </c>
      <c r="K337" s="7"/>
    </row>
    <row r="338" spans="1:11" x14ac:dyDescent="0.2">
      <c r="A338" s="9" t="s">
        <v>52</v>
      </c>
      <c r="B338" s="8">
        <v>45</v>
      </c>
      <c r="C338" s="8">
        <v>43</v>
      </c>
      <c r="D338" s="8">
        <v>37</v>
      </c>
      <c r="E338" s="8">
        <v>29</v>
      </c>
      <c r="F338" s="8">
        <v>30</v>
      </c>
      <c r="G338" s="8">
        <v>34</v>
      </c>
      <c r="H338" s="8">
        <v>44</v>
      </c>
      <c r="I338" s="8">
        <v>41</v>
      </c>
      <c r="J338" s="8">
        <v>72</v>
      </c>
      <c r="K338" s="7"/>
    </row>
    <row r="339" spans="1:11" x14ac:dyDescent="0.2">
      <c r="A339" s="9" t="s">
        <v>51</v>
      </c>
      <c r="B339" s="8">
        <v>941</v>
      </c>
      <c r="C339" s="8">
        <v>1094</v>
      </c>
      <c r="D339" s="8">
        <v>1340</v>
      </c>
      <c r="E339" s="8">
        <v>1422</v>
      </c>
      <c r="F339" s="8">
        <v>1471</v>
      </c>
      <c r="G339" s="8">
        <v>1549</v>
      </c>
      <c r="H339" s="8">
        <v>1871</v>
      </c>
      <c r="I339" s="8">
        <v>1457</v>
      </c>
      <c r="J339" s="8">
        <v>1446</v>
      </c>
      <c r="K339" s="7"/>
    </row>
    <row r="340" spans="1:11" x14ac:dyDescent="0.2">
      <c r="A340" s="9" t="s">
        <v>50</v>
      </c>
      <c r="B340" s="8">
        <v>3057</v>
      </c>
      <c r="C340" s="8">
        <v>3325</v>
      </c>
      <c r="D340" s="8">
        <v>3289</v>
      </c>
      <c r="E340" s="8">
        <v>3702</v>
      </c>
      <c r="F340" s="8">
        <v>0</v>
      </c>
      <c r="G340" s="8">
        <v>3530</v>
      </c>
      <c r="H340" s="8">
        <v>3612</v>
      </c>
      <c r="I340" s="8">
        <v>3727</v>
      </c>
      <c r="J340" s="8">
        <v>3728</v>
      </c>
      <c r="K340" s="7"/>
    </row>
    <row r="341" spans="1:11" x14ac:dyDescent="0.2">
      <c r="A341" s="9" t="s">
        <v>49</v>
      </c>
      <c r="B341" s="8">
        <v>132</v>
      </c>
      <c r="C341" s="8">
        <v>115</v>
      </c>
      <c r="D341" s="8">
        <v>121</v>
      </c>
      <c r="E341" s="8">
        <v>150</v>
      </c>
      <c r="F341" s="8">
        <v>150</v>
      </c>
      <c r="G341" s="8">
        <v>105.92</v>
      </c>
      <c r="H341" s="8">
        <v>107.25</v>
      </c>
      <c r="I341" s="8">
        <v>31.599</v>
      </c>
      <c r="J341" s="8">
        <v>115.107</v>
      </c>
      <c r="K341" s="7"/>
    </row>
    <row r="342" spans="1:11" x14ac:dyDescent="0.2">
      <c r="A342" s="9" t="s">
        <v>48</v>
      </c>
      <c r="B342" s="8">
        <v>558</v>
      </c>
      <c r="C342" s="8">
        <v>609</v>
      </c>
      <c r="D342" s="8">
        <v>573</v>
      </c>
      <c r="E342" s="8">
        <v>584</v>
      </c>
      <c r="F342" s="8">
        <v>580</v>
      </c>
      <c r="G342" s="8">
        <v>532</v>
      </c>
      <c r="H342" s="8">
        <v>416</v>
      </c>
      <c r="I342" s="8">
        <v>411</v>
      </c>
      <c r="J342" s="8">
        <v>399.24900000000002</v>
      </c>
      <c r="K342" s="7"/>
    </row>
    <row r="343" spans="1:11" x14ac:dyDescent="0.2">
      <c r="A343" s="9" t="s">
        <v>47</v>
      </c>
      <c r="B343" s="8">
        <v>5</v>
      </c>
      <c r="C343" s="8">
        <v>6</v>
      </c>
      <c r="D343" s="8">
        <v>4</v>
      </c>
      <c r="E343" s="8">
        <v>4</v>
      </c>
      <c r="F343" s="8">
        <v>2</v>
      </c>
      <c r="G343" s="8">
        <v>2</v>
      </c>
      <c r="H343" s="8">
        <v>2</v>
      </c>
      <c r="I343" s="8">
        <v>8.6</v>
      </c>
      <c r="J343" s="8">
        <v>7.2</v>
      </c>
      <c r="K343" s="7"/>
    </row>
    <row r="344" spans="1:11" x14ac:dyDescent="0.2">
      <c r="A344" s="9" t="s">
        <v>46</v>
      </c>
      <c r="B344" s="8">
        <v>530</v>
      </c>
      <c r="C344" s="8">
        <v>687</v>
      </c>
      <c r="D344" s="8">
        <v>815</v>
      </c>
      <c r="E344" s="8">
        <v>825</v>
      </c>
      <c r="F344" s="8">
        <v>863</v>
      </c>
      <c r="G344" s="8">
        <v>843</v>
      </c>
      <c r="H344" s="8">
        <v>432</v>
      </c>
      <c r="I344" s="8">
        <v>453.89800000000002</v>
      </c>
      <c r="J344" s="8">
        <v>407.21499999999997</v>
      </c>
      <c r="K344" s="7"/>
    </row>
    <row r="346" spans="1:11" x14ac:dyDescent="0.2">
      <c r="A346" s="6" t="s">
        <v>45</v>
      </c>
    </row>
    <row r="347" spans="1:11" x14ac:dyDescent="0.2">
      <c r="A347" s="6" t="s">
        <v>44</v>
      </c>
      <c r="B347" s="6" t="s">
        <v>43</v>
      </c>
    </row>
    <row r="349" spans="1:11" x14ac:dyDescent="0.2">
      <c r="A349" s="6" t="s">
        <v>90</v>
      </c>
      <c r="B349" s="10" t="s">
        <v>100</v>
      </c>
    </row>
    <row r="350" spans="1:11" x14ac:dyDescent="0.2">
      <c r="A350" s="6" t="s">
        <v>88</v>
      </c>
      <c r="B350" s="6" t="s">
        <v>87</v>
      </c>
    </row>
    <row r="351" spans="1:11" x14ac:dyDescent="0.2">
      <c r="A351" s="6" t="s">
        <v>86</v>
      </c>
      <c r="B351" s="6" t="s">
        <v>85</v>
      </c>
    </row>
    <row r="353" spans="1:11" x14ac:dyDescent="0.2">
      <c r="A353" s="9" t="s">
        <v>84</v>
      </c>
      <c r="B353" s="9" t="s">
        <v>83</v>
      </c>
      <c r="C353" s="9" t="s">
        <v>82</v>
      </c>
      <c r="D353" s="9" t="s">
        <v>81</v>
      </c>
      <c r="E353" s="9" t="s">
        <v>80</v>
      </c>
      <c r="F353" s="9" t="s">
        <v>79</v>
      </c>
      <c r="G353" s="9" t="s">
        <v>78</v>
      </c>
      <c r="H353" s="9" t="s">
        <v>77</v>
      </c>
      <c r="I353" s="9" t="s">
        <v>76</v>
      </c>
      <c r="J353" s="9" t="s">
        <v>75</v>
      </c>
      <c r="K353" s="9"/>
    </row>
    <row r="354" spans="1:11" x14ac:dyDescent="0.2">
      <c r="A354" s="9" t="s">
        <v>74</v>
      </c>
      <c r="B354" s="8">
        <v>100210.202</v>
      </c>
      <c r="C354" s="8">
        <v>101765.7</v>
      </c>
      <c r="D354" s="8">
        <v>102956.504</v>
      </c>
      <c r="E354" s="8">
        <v>102385.73299999999</v>
      </c>
      <c r="F354" s="8">
        <v>105446.817</v>
      </c>
      <c r="G354" s="8">
        <v>106186.696</v>
      </c>
      <c r="H354" s="8">
        <v>108031.349</v>
      </c>
      <c r="I354" s="8">
        <v>107867.955</v>
      </c>
      <c r="J354" s="8">
        <v>110417.576</v>
      </c>
      <c r="K354" s="7"/>
    </row>
    <row r="355" spans="1:11" x14ac:dyDescent="0.2">
      <c r="A355" s="9" t="s">
        <v>73</v>
      </c>
      <c r="B355" s="8">
        <v>111730.202</v>
      </c>
      <c r="C355" s="8">
        <v>113087.7</v>
      </c>
      <c r="D355" s="8">
        <v>114093.504</v>
      </c>
      <c r="E355" s="8">
        <v>113468.73299999999</v>
      </c>
      <c r="F355" s="8">
        <v>116090.817</v>
      </c>
      <c r="G355" s="8">
        <v>116964.804</v>
      </c>
      <c r="H355" s="8">
        <v>118990.88</v>
      </c>
      <c r="I355" s="8">
        <v>118924.84</v>
      </c>
      <c r="J355" s="8">
        <v>122236.014</v>
      </c>
      <c r="K355" s="7"/>
    </row>
    <row r="356" spans="1:11" x14ac:dyDescent="0.2">
      <c r="A356" s="9" t="s">
        <v>72</v>
      </c>
      <c r="B356" s="8">
        <v>4720</v>
      </c>
      <c r="C356" s="8">
        <v>4817</v>
      </c>
      <c r="D356" s="8">
        <v>4925</v>
      </c>
      <c r="E356" s="8">
        <v>5398</v>
      </c>
      <c r="F356" s="8">
        <v>5562.1</v>
      </c>
      <c r="G356" s="8">
        <v>5560.6</v>
      </c>
      <c r="H356" s="8">
        <v>5740.4</v>
      </c>
      <c r="I356" s="8">
        <v>5950.3</v>
      </c>
      <c r="J356" s="8">
        <v>6040.1</v>
      </c>
      <c r="K356" s="7"/>
    </row>
    <row r="357" spans="1:11" x14ac:dyDescent="0.2">
      <c r="A357" s="9" t="s">
        <v>71</v>
      </c>
      <c r="B357" s="8">
        <v>1098</v>
      </c>
      <c r="C357" s="8">
        <v>1121</v>
      </c>
      <c r="D357" s="8">
        <v>1096</v>
      </c>
      <c r="E357" s="8">
        <v>1139</v>
      </c>
      <c r="F357" s="8">
        <v>1173</v>
      </c>
      <c r="G357" s="8">
        <v>1202</v>
      </c>
      <c r="H357" s="8">
        <v>1218</v>
      </c>
      <c r="I357" s="8">
        <v>1254.4870000000001</v>
      </c>
      <c r="J357" s="8">
        <v>1329.0050000000001</v>
      </c>
      <c r="K357" s="7"/>
    </row>
    <row r="358" spans="1:11" x14ac:dyDescent="0.2">
      <c r="A358" s="9" t="s">
        <v>70</v>
      </c>
      <c r="B358" s="8">
        <v>1593</v>
      </c>
      <c r="C358" s="8">
        <v>1625</v>
      </c>
      <c r="D358" s="8">
        <v>1620</v>
      </c>
      <c r="E358" s="8">
        <v>1468</v>
      </c>
      <c r="F358" s="8">
        <v>1483</v>
      </c>
      <c r="G358" s="8">
        <v>1585</v>
      </c>
      <c r="H358" s="8">
        <v>1589</v>
      </c>
      <c r="I358" s="8">
        <v>1651.2339999999999</v>
      </c>
      <c r="J358" s="8">
        <v>1667.5170000000001</v>
      </c>
      <c r="K358" s="7"/>
    </row>
    <row r="359" spans="1:11" x14ac:dyDescent="0.2">
      <c r="A359" s="9" t="s">
        <v>69</v>
      </c>
      <c r="B359" s="8">
        <v>2315</v>
      </c>
      <c r="C359" s="8">
        <v>2389</v>
      </c>
      <c r="D359" s="8">
        <v>2350</v>
      </c>
      <c r="E359" s="8">
        <v>2273</v>
      </c>
      <c r="F359" s="8">
        <v>2329</v>
      </c>
      <c r="G359" s="8">
        <v>2381.384</v>
      </c>
      <c r="H359" s="8">
        <v>2374.9749999999999</v>
      </c>
      <c r="I359" s="8">
        <v>2411.413</v>
      </c>
      <c r="J359" s="8">
        <v>2409.0720000000001</v>
      </c>
      <c r="K359" s="7"/>
    </row>
    <row r="360" spans="1:11" x14ac:dyDescent="0.2">
      <c r="A360" s="9" t="s">
        <v>68</v>
      </c>
      <c r="B360" s="8">
        <v>17525</v>
      </c>
      <c r="C360" s="8">
        <v>17770</v>
      </c>
      <c r="D360" s="8">
        <v>17981</v>
      </c>
      <c r="E360" s="8">
        <v>17821</v>
      </c>
      <c r="F360" s="8">
        <v>18074</v>
      </c>
      <c r="G360" s="8">
        <v>18194</v>
      </c>
      <c r="H360" s="8">
        <v>18522</v>
      </c>
      <c r="I360" s="8">
        <v>18639</v>
      </c>
      <c r="J360" s="8">
        <v>18962</v>
      </c>
      <c r="K360" s="7"/>
    </row>
    <row r="361" spans="1:11" x14ac:dyDescent="0.2">
      <c r="A361" s="9" t="s">
        <v>67</v>
      </c>
      <c r="B361" s="8">
        <v>278</v>
      </c>
      <c r="C361" s="8">
        <v>265</v>
      </c>
      <c r="D361" s="8">
        <v>321</v>
      </c>
      <c r="E361" s="8">
        <v>288</v>
      </c>
      <c r="F361" s="8">
        <v>318</v>
      </c>
      <c r="G361" s="8">
        <v>321</v>
      </c>
      <c r="H361" s="8">
        <v>320</v>
      </c>
      <c r="I361" s="8">
        <v>309</v>
      </c>
      <c r="J361" s="8">
        <v>290</v>
      </c>
      <c r="K361" s="7"/>
    </row>
    <row r="362" spans="1:11" x14ac:dyDescent="0.2">
      <c r="A362" s="9" t="s">
        <v>66</v>
      </c>
      <c r="B362" s="8">
        <v>2155</v>
      </c>
      <c r="C362" s="8">
        <v>2676</v>
      </c>
      <c r="D362" s="8">
        <v>2210</v>
      </c>
      <c r="E362" s="8">
        <v>2113</v>
      </c>
      <c r="F362" s="8">
        <v>2175</v>
      </c>
      <c r="G362" s="8">
        <v>1852</v>
      </c>
      <c r="H362" s="8">
        <v>1401</v>
      </c>
      <c r="I362" s="8">
        <v>1037.8610000000001</v>
      </c>
      <c r="J362" s="8">
        <v>1523.18</v>
      </c>
      <c r="K362" s="7"/>
    </row>
    <row r="363" spans="1:11" x14ac:dyDescent="0.2">
      <c r="A363" s="9" t="s">
        <v>65</v>
      </c>
      <c r="B363" s="8">
        <v>10472</v>
      </c>
      <c r="C363" s="8">
        <v>9601</v>
      </c>
      <c r="D363" s="8">
        <v>9472</v>
      </c>
      <c r="E363" s="8">
        <v>9322</v>
      </c>
      <c r="F363" s="8">
        <v>10903</v>
      </c>
      <c r="G363" s="8">
        <v>10963</v>
      </c>
      <c r="H363" s="8">
        <v>11128</v>
      </c>
      <c r="I363" s="8">
        <v>10541</v>
      </c>
      <c r="J363" s="8">
        <v>9994</v>
      </c>
      <c r="K363" s="7"/>
    </row>
    <row r="364" spans="1:11" x14ac:dyDescent="0.2">
      <c r="A364" s="9" t="s">
        <v>64</v>
      </c>
      <c r="B364" s="8">
        <v>20102</v>
      </c>
      <c r="C364" s="8">
        <v>21594.22</v>
      </c>
      <c r="D364" s="8">
        <v>22598.313999999998</v>
      </c>
      <c r="E364" s="8">
        <v>22506.862000000001</v>
      </c>
      <c r="F364" s="8">
        <v>22414.93</v>
      </c>
      <c r="G364" s="8">
        <v>22424.553</v>
      </c>
      <c r="H364" s="8">
        <v>22807.664000000001</v>
      </c>
      <c r="I364" s="8">
        <v>22106.602999999999</v>
      </c>
      <c r="J364" s="8">
        <v>23261.962</v>
      </c>
      <c r="K364" s="8"/>
    </row>
    <row r="365" spans="1:11" x14ac:dyDescent="0.2">
      <c r="A365" s="9" t="s">
        <v>63</v>
      </c>
      <c r="B365" s="8">
        <v>656</v>
      </c>
      <c r="C365" s="8">
        <v>659</v>
      </c>
      <c r="D365" s="8">
        <v>658</v>
      </c>
      <c r="E365" s="8">
        <v>676</v>
      </c>
      <c r="F365" s="8">
        <v>699</v>
      </c>
      <c r="G365" s="8">
        <v>710</v>
      </c>
      <c r="H365" s="8">
        <v>713</v>
      </c>
      <c r="I365" s="8">
        <v>695.6</v>
      </c>
      <c r="J365" s="8">
        <v>679.1</v>
      </c>
      <c r="K365" s="7"/>
    </row>
    <row r="366" spans="1:11" x14ac:dyDescent="0.2">
      <c r="A366" s="9" t="s">
        <v>62</v>
      </c>
      <c r="B366" s="8">
        <v>12788</v>
      </c>
      <c r="C366" s="8">
        <v>12617</v>
      </c>
      <c r="D366" s="8">
        <v>12060</v>
      </c>
      <c r="E366" s="8">
        <v>11953</v>
      </c>
      <c r="F366" s="8">
        <v>11972</v>
      </c>
      <c r="G366" s="8">
        <v>12148</v>
      </c>
      <c r="H366" s="8">
        <v>12170</v>
      </c>
      <c r="I366" s="8">
        <v>12412.668</v>
      </c>
      <c r="J366" s="8">
        <v>12532.748</v>
      </c>
      <c r="K366" s="7"/>
    </row>
    <row r="367" spans="1:11" x14ac:dyDescent="0.2">
      <c r="A367" s="9" t="s">
        <v>61</v>
      </c>
      <c r="B367" s="8">
        <v>292</v>
      </c>
      <c r="C367" s="8">
        <v>293</v>
      </c>
      <c r="D367" s="8">
        <v>258</v>
      </c>
      <c r="E367" s="8">
        <v>320</v>
      </c>
      <c r="F367" s="8">
        <v>280</v>
      </c>
      <c r="G367" s="8">
        <v>278</v>
      </c>
      <c r="H367" s="8">
        <v>277</v>
      </c>
      <c r="I367" s="8">
        <v>288.18799999999999</v>
      </c>
      <c r="J367" s="8">
        <v>284.16000000000003</v>
      </c>
      <c r="K367" s="7"/>
    </row>
    <row r="368" spans="1:11" x14ac:dyDescent="0.2">
      <c r="A368" s="9" t="s">
        <v>60</v>
      </c>
      <c r="B368" s="8">
        <v>545</v>
      </c>
      <c r="C368" s="8">
        <v>604</v>
      </c>
      <c r="D368" s="8">
        <v>605</v>
      </c>
      <c r="E368" s="8">
        <v>657</v>
      </c>
      <c r="F368" s="8">
        <v>683</v>
      </c>
      <c r="G368" s="8">
        <v>698</v>
      </c>
      <c r="H368" s="8">
        <v>729</v>
      </c>
      <c r="I368" s="8">
        <v>786.2</v>
      </c>
      <c r="J368" s="8">
        <v>763.7</v>
      </c>
      <c r="K368" s="7"/>
    </row>
    <row r="369" spans="1:11" x14ac:dyDescent="0.2">
      <c r="A369" s="9" t="s">
        <v>59</v>
      </c>
      <c r="B369" s="8">
        <v>1360</v>
      </c>
      <c r="C369" s="8">
        <v>1373</v>
      </c>
      <c r="D369" s="8">
        <v>2384</v>
      </c>
      <c r="E369" s="8">
        <v>2255</v>
      </c>
      <c r="F369" s="8">
        <v>2086</v>
      </c>
      <c r="G369" s="8">
        <v>2241</v>
      </c>
      <c r="H369" s="8">
        <v>2374</v>
      </c>
      <c r="I369" s="8">
        <v>2453</v>
      </c>
      <c r="J369" s="8">
        <v>2526</v>
      </c>
      <c r="K369" s="7"/>
    </row>
    <row r="370" spans="1:11" x14ac:dyDescent="0.2">
      <c r="A370" s="9" t="s">
        <v>58</v>
      </c>
      <c r="B370" s="8">
        <v>6372</v>
      </c>
      <c r="C370" s="8">
        <v>6424</v>
      </c>
      <c r="D370" s="8">
        <v>6306</v>
      </c>
      <c r="E370" s="8">
        <v>6186</v>
      </c>
      <c r="F370" s="8">
        <v>6338</v>
      </c>
      <c r="G370" s="8">
        <v>6394.1769999999997</v>
      </c>
      <c r="H370" s="8">
        <v>6859.4549999999999</v>
      </c>
      <c r="I370" s="8">
        <v>7012.3059999999996</v>
      </c>
      <c r="J370" s="8">
        <v>6858.44</v>
      </c>
      <c r="K370" s="7"/>
    </row>
    <row r="371" spans="1:11" x14ac:dyDescent="0.2">
      <c r="A371" s="9" t="s">
        <v>57</v>
      </c>
      <c r="B371" s="8">
        <v>2069.4940000000001</v>
      </c>
      <c r="C371" s="8">
        <v>2105.7359999999999</v>
      </c>
      <c r="D371" s="8">
        <v>2131.509</v>
      </c>
      <c r="E371" s="8">
        <v>1750.924</v>
      </c>
      <c r="F371" s="8">
        <v>2074.4540000000002</v>
      </c>
      <c r="G371" s="8">
        <v>1910.6610000000001</v>
      </c>
      <c r="H371" s="8">
        <v>1988.328</v>
      </c>
      <c r="I371" s="8">
        <v>2006.9169999999999</v>
      </c>
      <c r="J371" s="8">
        <v>2068.098</v>
      </c>
      <c r="K371" s="7"/>
    </row>
    <row r="372" spans="1:11" x14ac:dyDescent="0.2">
      <c r="A372" s="9" t="s">
        <v>56</v>
      </c>
      <c r="B372" s="8">
        <v>5087</v>
      </c>
      <c r="C372" s="8">
        <v>5099</v>
      </c>
      <c r="D372" s="8">
        <v>5410</v>
      </c>
      <c r="E372" s="8">
        <v>5634</v>
      </c>
      <c r="F372" s="8">
        <v>5744</v>
      </c>
      <c r="G372" s="8">
        <v>6240</v>
      </c>
      <c r="H372" s="8">
        <v>6517</v>
      </c>
      <c r="I372" s="8">
        <v>6758.7790000000005</v>
      </c>
      <c r="J372" s="8">
        <v>7358.4530000000004</v>
      </c>
      <c r="K372" s="7"/>
    </row>
    <row r="373" spans="1:11" x14ac:dyDescent="0.2">
      <c r="A373" s="9" t="s">
        <v>55</v>
      </c>
      <c r="B373" s="8">
        <v>1905</v>
      </c>
      <c r="C373" s="8">
        <v>1867</v>
      </c>
      <c r="D373" s="8">
        <v>1750</v>
      </c>
      <c r="E373" s="8">
        <v>1766</v>
      </c>
      <c r="F373" s="8">
        <v>1856</v>
      </c>
      <c r="G373" s="8">
        <v>1854</v>
      </c>
      <c r="H373" s="8">
        <v>1926.212</v>
      </c>
      <c r="I373" s="8">
        <v>1975.9359999999999</v>
      </c>
      <c r="J373" s="8">
        <v>2032.8869999999999</v>
      </c>
      <c r="K373" s="8"/>
    </row>
    <row r="374" spans="1:11" x14ac:dyDescent="0.2">
      <c r="A374" s="9" t="s">
        <v>54</v>
      </c>
      <c r="B374" s="8">
        <v>1562</v>
      </c>
      <c r="C374" s="8">
        <v>1590</v>
      </c>
      <c r="D374" s="8">
        <v>1650</v>
      </c>
      <c r="E374" s="8">
        <v>1673</v>
      </c>
      <c r="F374" s="8">
        <v>1769</v>
      </c>
      <c r="G374" s="8">
        <v>1824</v>
      </c>
      <c r="H374" s="8">
        <v>1867</v>
      </c>
      <c r="I374" s="8">
        <v>1886.635</v>
      </c>
      <c r="J374" s="8">
        <v>1912.35</v>
      </c>
      <c r="K374" s="7"/>
    </row>
    <row r="375" spans="1:11" x14ac:dyDescent="0.2">
      <c r="A375" s="9" t="s">
        <v>53</v>
      </c>
      <c r="B375" s="8">
        <v>276</v>
      </c>
      <c r="C375" s="8">
        <v>275</v>
      </c>
      <c r="D375" s="8">
        <v>274</v>
      </c>
      <c r="E375" s="8">
        <v>266</v>
      </c>
      <c r="F375" s="8">
        <v>281</v>
      </c>
      <c r="G375" s="8">
        <v>290</v>
      </c>
      <c r="H375" s="8">
        <v>286</v>
      </c>
      <c r="I375" s="8">
        <v>300.29000000000002</v>
      </c>
      <c r="J375" s="8">
        <v>326.589</v>
      </c>
      <c r="K375" s="7"/>
    </row>
    <row r="376" spans="1:11" x14ac:dyDescent="0.2">
      <c r="A376" s="9" t="s">
        <v>52</v>
      </c>
      <c r="B376" s="8">
        <v>477</v>
      </c>
      <c r="C376" s="8">
        <v>435</v>
      </c>
      <c r="D376" s="8">
        <v>518</v>
      </c>
      <c r="E376" s="8">
        <v>504</v>
      </c>
      <c r="F376" s="8">
        <v>567</v>
      </c>
      <c r="G376" s="8">
        <v>537</v>
      </c>
      <c r="H376" s="8">
        <v>536</v>
      </c>
      <c r="I376" s="8">
        <v>477</v>
      </c>
      <c r="J376" s="8">
        <v>490</v>
      </c>
      <c r="K376" s="7"/>
    </row>
    <row r="377" spans="1:11" x14ac:dyDescent="0.2">
      <c r="A377" s="9" t="s">
        <v>51</v>
      </c>
      <c r="B377" s="8">
        <v>1646</v>
      </c>
      <c r="C377" s="8">
        <v>1634</v>
      </c>
      <c r="D377" s="8">
        <v>1572</v>
      </c>
      <c r="E377" s="8">
        <v>1666</v>
      </c>
      <c r="F377" s="8">
        <v>1774</v>
      </c>
      <c r="G377" s="8">
        <v>1683</v>
      </c>
      <c r="H377" s="8">
        <v>1705</v>
      </c>
      <c r="I377" s="8">
        <v>1932</v>
      </c>
      <c r="J377" s="8">
        <v>2048</v>
      </c>
      <c r="K377" s="7"/>
    </row>
    <row r="378" spans="1:11" x14ac:dyDescent="0.2">
      <c r="A378" s="9" t="s">
        <v>50</v>
      </c>
      <c r="B378" s="8">
        <v>2575</v>
      </c>
      <c r="C378" s="8">
        <v>2495</v>
      </c>
      <c r="D378" s="8">
        <v>2460</v>
      </c>
      <c r="E378" s="8">
        <v>2400</v>
      </c>
      <c r="F378" s="8">
        <v>2452</v>
      </c>
      <c r="G378" s="8">
        <v>2415</v>
      </c>
      <c r="H378" s="8">
        <v>2409</v>
      </c>
      <c r="I378" s="8">
        <v>2397</v>
      </c>
      <c r="J378" s="8">
        <v>2373</v>
      </c>
      <c r="K378" s="7"/>
    </row>
    <row r="379" spans="1:11" x14ac:dyDescent="0.2">
      <c r="A379" s="9" t="s">
        <v>49</v>
      </c>
      <c r="B379" s="8">
        <v>11520</v>
      </c>
      <c r="C379" s="8">
        <v>11322</v>
      </c>
      <c r="D379" s="8">
        <v>11137</v>
      </c>
      <c r="E379" s="8">
        <v>11083</v>
      </c>
      <c r="F379" s="8">
        <v>10644</v>
      </c>
      <c r="G379" s="8">
        <v>10778.108</v>
      </c>
      <c r="H379" s="8">
        <v>10959.531000000001</v>
      </c>
      <c r="I379" s="8">
        <v>11056.885</v>
      </c>
      <c r="J379" s="8">
        <v>11818.438</v>
      </c>
      <c r="K379" s="7"/>
    </row>
    <row r="380" spans="1:11" x14ac:dyDescent="0.2">
      <c r="A380" s="9" t="s">
        <v>48</v>
      </c>
      <c r="B380" s="8">
        <v>2716</v>
      </c>
      <c r="C380" s="8">
        <v>2638</v>
      </c>
      <c r="D380" s="8">
        <v>2518</v>
      </c>
      <c r="E380" s="8">
        <v>2596</v>
      </c>
      <c r="F380" s="8">
        <v>2645</v>
      </c>
      <c r="G380" s="8">
        <v>2696</v>
      </c>
      <c r="H380" s="8">
        <v>2895</v>
      </c>
      <c r="I380" s="8">
        <v>2965</v>
      </c>
      <c r="J380" s="8">
        <v>2985.0650000000001</v>
      </c>
      <c r="K380" s="7"/>
    </row>
    <row r="381" spans="1:11" x14ac:dyDescent="0.2">
      <c r="A381" s="9" t="s">
        <v>47</v>
      </c>
      <c r="B381" s="8">
        <v>28</v>
      </c>
      <c r="C381" s="8">
        <v>117</v>
      </c>
      <c r="D381" s="8">
        <v>121</v>
      </c>
      <c r="E381" s="8">
        <v>21</v>
      </c>
      <c r="F381" s="8">
        <v>36</v>
      </c>
      <c r="G381" s="8">
        <v>31</v>
      </c>
      <c r="H381" s="8">
        <v>31</v>
      </c>
      <c r="I381" s="8">
        <v>30.3</v>
      </c>
      <c r="J381" s="8">
        <v>31.2</v>
      </c>
      <c r="K381" s="7"/>
    </row>
    <row r="382" spans="1:11" x14ac:dyDescent="0.2">
      <c r="A382" s="9" t="s">
        <v>46</v>
      </c>
      <c r="B382" s="8">
        <v>1099</v>
      </c>
      <c r="C382" s="8">
        <v>1199</v>
      </c>
      <c r="D382" s="8">
        <v>1303</v>
      </c>
      <c r="E382" s="8">
        <v>1461</v>
      </c>
      <c r="F382" s="8">
        <v>1431</v>
      </c>
      <c r="G382" s="8">
        <v>1522</v>
      </c>
      <c r="H382" s="8">
        <v>1548</v>
      </c>
      <c r="I382" s="8">
        <v>1625.327</v>
      </c>
      <c r="J382" s="8">
        <v>1596.953</v>
      </c>
      <c r="K382" s="7"/>
    </row>
    <row r="384" spans="1:11" x14ac:dyDescent="0.2">
      <c r="A384" s="6" t="s">
        <v>45</v>
      </c>
    </row>
    <row r="385" spans="1:11" x14ac:dyDescent="0.2">
      <c r="A385" s="6" t="s">
        <v>44</v>
      </c>
      <c r="B385" s="6" t="s">
        <v>43</v>
      </c>
    </row>
    <row r="387" spans="1:11" x14ac:dyDescent="0.2">
      <c r="A387" s="6" t="s">
        <v>90</v>
      </c>
      <c r="B387" s="10" t="s">
        <v>99</v>
      </c>
    </row>
    <row r="388" spans="1:11" x14ac:dyDescent="0.2">
      <c r="A388" s="6" t="s">
        <v>88</v>
      </c>
      <c r="B388" s="6" t="s">
        <v>87</v>
      </c>
    </row>
    <row r="389" spans="1:11" x14ac:dyDescent="0.2">
      <c r="A389" s="6" t="s">
        <v>86</v>
      </c>
      <c r="B389" s="6" t="s">
        <v>85</v>
      </c>
    </row>
    <row r="391" spans="1:11" x14ac:dyDescent="0.2">
      <c r="A391" s="9" t="s">
        <v>84</v>
      </c>
      <c r="B391" s="9" t="s">
        <v>83</v>
      </c>
      <c r="C391" s="9" t="s">
        <v>82</v>
      </c>
      <c r="D391" s="9" t="s">
        <v>81</v>
      </c>
      <c r="E391" s="9" t="s">
        <v>80</v>
      </c>
      <c r="F391" s="9" t="s">
        <v>79</v>
      </c>
      <c r="G391" s="9" t="s">
        <v>78</v>
      </c>
      <c r="H391" s="9" t="s">
        <v>77</v>
      </c>
      <c r="I391" s="9" t="s">
        <v>76</v>
      </c>
      <c r="J391" s="9" t="s">
        <v>75</v>
      </c>
      <c r="K391" s="9"/>
    </row>
    <row r="392" spans="1:11" x14ac:dyDescent="0.2">
      <c r="A392" s="9" t="s">
        <v>74</v>
      </c>
      <c r="B392" s="8">
        <v>114971.817</v>
      </c>
      <c r="C392" s="8">
        <v>114818.326</v>
      </c>
      <c r="D392" s="8">
        <v>113433.914</v>
      </c>
      <c r="E392" s="8">
        <v>111238.553</v>
      </c>
      <c r="F392" s="8">
        <v>87636.797000000006</v>
      </c>
      <c r="G392" s="8">
        <v>106921.95</v>
      </c>
      <c r="H392" s="8">
        <v>106364.443</v>
      </c>
      <c r="I392" s="8">
        <v>106481.25</v>
      </c>
      <c r="J392" s="8">
        <v>105050.795</v>
      </c>
      <c r="K392" s="7"/>
    </row>
    <row r="393" spans="1:11" x14ac:dyDescent="0.2">
      <c r="A393" s="9" t="s">
        <v>73</v>
      </c>
      <c r="B393" s="8">
        <v>125925.817</v>
      </c>
      <c r="C393" s="8">
        <v>125758.326</v>
      </c>
      <c r="D393" s="8">
        <v>124299.914</v>
      </c>
      <c r="E393" s="8">
        <v>122044.553</v>
      </c>
      <c r="F393" s="8">
        <v>98361.797000000006</v>
      </c>
      <c r="G393" s="8">
        <v>117524.193</v>
      </c>
      <c r="H393" s="8">
        <v>116928.361</v>
      </c>
      <c r="I393" s="8">
        <v>117079.046</v>
      </c>
      <c r="J393" s="8">
        <v>115432.905</v>
      </c>
      <c r="K393" s="7"/>
    </row>
    <row r="394" spans="1:11" x14ac:dyDescent="0.2">
      <c r="A394" s="9" t="s">
        <v>72</v>
      </c>
      <c r="B394" s="8">
        <v>2600</v>
      </c>
      <c r="C394" s="8">
        <v>2640</v>
      </c>
      <c r="D394" s="8">
        <v>2918</v>
      </c>
      <c r="E394" s="8">
        <v>2609</v>
      </c>
      <c r="F394" s="8">
        <v>2651.3</v>
      </c>
      <c r="G394" s="8">
        <v>2525.3000000000002</v>
      </c>
      <c r="H394" s="8">
        <v>2571.5</v>
      </c>
      <c r="I394" s="8">
        <v>1867.4</v>
      </c>
      <c r="J394" s="8">
        <v>1870.3</v>
      </c>
      <c r="K394" s="7"/>
    </row>
    <row r="395" spans="1:11" x14ac:dyDescent="0.2">
      <c r="A395" s="9" t="s">
        <v>71</v>
      </c>
      <c r="B395" s="8">
        <v>331</v>
      </c>
      <c r="C395" s="8">
        <v>343</v>
      </c>
      <c r="D395" s="8">
        <v>359</v>
      </c>
      <c r="E395" s="8">
        <v>396</v>
      </c>
      <c r="F395" s="8">
        <v>405</v>
      </c>
      <c r="G395" s="8">
        <v>404</v>
      </c>
      <c r="H395" s="8">
        <v>436</v>
      </c>
      <c r="I395" s="8">
        <v>439.31299999999999</v>
      </c>
      <c r="J395" s="8">
        <v>448.62799999999999</v>
      </c>
      <c r="K395" s="7"/>
    </row>
    <row r="396" spans="1:11" x14ac:dyDescent="0.2">
      <c r="A396" s="9" t="s">
        <v>70</v>
      </c>
      <c r="B396" s="8">
        <v>1648</v>
      </c>
      <c r="C396" s="8">
        <v>1607</v>
      </c>
      <c r="D396" s="8">
        <v>1656</v>
      </c>
      <c r="E396" s="8">
        <v>1525</v>
      </c>
      <c r="F396" s="8">
        <v>1713</v>
      </c>
      <c r="G396" s="8">
        <v>1696</v>
      </c>
      <c r="H396" s="8">
        <v>1741</v>
      </c>
      <c r="I396" s="8">
        <v>1805.0820000000001</v>
      </c>
      <c r="J396" s="8">
        <v>1810.1489999999999</v>
      </c>
      <c r="K396" s="7"/>
    </row>
    <row r="397" spans="1:11" x14ac:dyDescent="0.2">
      <c r="A397" s="9" t="s">
        <v>69</v>
      </c>
      <c r="B397" s="8">
        <v>506</v>
      </c>
      <c r="C397" s="8">
        <v>501</v>
      </c>
      <c r="D397" s="8">
        <v>330</v>
      </c>
      <c r="E397" s="8">
        <v>399</v>
      </c>
      <c r="F397" s="8">
        <v>345</v>
      </c>
      <c r="G397" s="8">
        <v>354.99400000000003</v>
      </c>
      <c r="H397" s="8">
        <v>314.24599999999998</v>
      </c>
      <c r="I397" s="8">
        <v>319.06700000000001</v>
      </c>
      <c r="J397" s="8">
        <v>318.75700000000001</v>
      </c>
      <c r="K397" s="7"/>
    </row>
    <row r="398" spans="1:11" x14ac:dyDescent="0.2">
      <c r="A398" s="9" t="s">
        <v>68</v>
      </c>
      <c r="B398" s="8">
        <v>24297</v>
      </c>
      <c r="C398" s="8">
        <v>23868</v>
      </c>
      <c r="D398" s="8">
        <v>23730</v>
      </c>
      <c r="E398" s="8">
        <v>22339</v>
      </c>
      <c r="F398" s="8">
        <v>21933</v>
      </c>
      <c r="G398" s="8">
        <v>21323</v>
      </c>
      <c r="H398" s="8">
        <v>21419</v>
      </c>
      <c r="I398" s="8">
        <v>21406</v>
      </c>
      <c r="J398" s="8">
        <v>20856</v>
      </c>
      <c r="K398" s="7"/>
    </row>
    <row r="399" spans="1:11" x14ac:dyDescent="0.2">
      <c r="A399" s="9" t="s">
        <v>67</v>
      </c>
      <c r="B399" s="8">
        <v>351</v>
      </c>
      <c r="C399" s="8">
        <v>337</v>
      </c>
      <c r="D399" s="8">
        <v>364</v>
      </c>
      <c r="E399" s="8">
        <v>355</v>
      </c>
      <c r="F399" s="8">
        <v>367</v>
      </c>
      <c r="G399" s="8">
        <v>369</v>
      </c>
      <c r="H399" s="8">
        <v>403</v>
      </c>
      <c r="I399" s="8">
        <v>491</v>
      </c>
      <c r="J399" s="8">
        <v>482</v>
      </c>
      <c r="K399" s="7"/>
    </row>
    <row r="400" spans="1:11" x14ac:dyDescent="0.2">
      <c r="A400" s="9" t="s">
        <v>66</v>
      </c>
      <c r="B400" s="8">
        <v>641</v>
      </c>
      <c r="C400" s="8">
        <v>402</v>
      </c>
      <c r="D400" s="8">
        <v>537</v>
      </c>
      <c r="E400" s="8">
        <v>526</v>
      </c>
      <c r="F400" s="8">
        <v>548</v>
      </c>
      <c r="G400" s="8">
        <v>498</v>
      </c>
      <c r="H400" s="8">
        <v>207</v>
      </c>
      <c r="I400" s="8">
        <v>211.578</v>
      </c>
      <c r="J400" s="8">
        <v>203.76</v>
      </c>
      <c r="K400" s="7"/>
    </row>
    <row r="401" spans="1:11" x14ac:dyDescent="0.2">
      <c r="A401" s="9" t="s">
        <v>65</v>
      </c>
      <c r="B401" s="8">
        <v>3959</v>
      </c>
      <c r="C401" s="8">
        <v>5250</v>
      </c>
      <c r="D401" s="8">
        <v>5180</v>
      </c>
      <c r="E401" s="8">
        <v>5753</v>
      </c>
      <c r="F401" s="8">
        <v>5821</v>
      </c>
      <c r="G401" s="8">
        <v>5880</v>
      </c>
      <c r="H401" s="8">
        <v>5803</v>
      </c>
      <c r="I401" s="8">
        <v>5976</v>
      </c>
      <c r="J401" s="8">
        <v>5539</v>
      </c>
      <c r="K401" s="7"/>
    </row>
    <row r="402" spans="1:11" x14ac:dyDescent="0.2">
      <c r="A402" s="9" t="s">
        <v>64</v>
      </c>
      <c r="B402" s="8">
        <v>9204</v>
      </c>
      <c r="C402" s="8">
        <v>10036.376</v>
      </c>
      <c r="D402" s="8">
        <v>9636.5319999999992</v>
      </c>
      <c r="E402" s="8">
        <v>9035.4339999999993</v>
      </c>
      <c r="F402" s="8">
        <v>8686.3430000000008</v>
      </c>
      <c r="G402" s="8">
        <v>8249.0509999999995</v>
      </c>
      <c r="H402" s="8">
        <v>8205.5339999999997</v>
      </c>
      <c r="I402" s="8">
        <v>7978.585</v>
      </c>
      <c r="J402" s="8">
        <v>7924.9489999999996</v>
      </c>
      <c r="K402" s="8"/>
    </row>
    <row r="403" spans="1:11" x14ac:dyDescent="0.2">
      <c r="A403" s="9" t="s">
        <v>63</v>
      </c>
      <c r="B403" s="8">
        <v>322</v>
      </c>
      <c r="C403" s="8">
        <v>323</v>
      </c>
      <c r="D403" s="8">
        <v>285</v>
      </c>
      <c r="E403" s="8">
        <v>250</v>
      </c>
      <c r="F403" s="8">
        <v>251</v>
      </c>
      <c r="G403" s="8">
        <v>279</v>
      </c>
      <c r="H403" s="8">
        <v>309</v>
      </c>
      <c r="I403" s="8">
        <v>324.39999999999998</v>
      </c>
      <c r="J403" s="8">
        <v>317.39999999999998</v>
      </c>
      <c r="K403" s="7"/>
    </row>
    <row r="404" spans="1:11" x14ac:dyDescent="0.2">
      <c r="A404" s="9" t="s">
        <v>62</v>
      </c>
      <c r="B404" s="8">
        <v>9760</v>
      </c>
      <c r="C404" s="8">
        <v>9597</v>
      </c>
      <c r="D404" s="8">
        <v>9104</v>
      </c>
      <c r="E404" s="8">
        <v>9079</v>
      </c>
      <c r="F404" s="8">
        <v>8672</v>
      </c>
      <c r="G404" s="8">
        <v>8736</v>
      </c>
      <c r="H404" s="8">
        <v>8647</v>
      </c>
      <c r="I404" s="8">
        <v>8603.7549999999992</v>
      </c>
      <c r="J404" s="8">
        <v>8480.6059999999998</v>
      </c>
      <c r="K404" s="7"/>
    </row>
    <row r="405" spans="1:11" x14ac:dyDescent="0.2">
      <c r="A405" s="9" t="s">
        <v>61</v>
      </c>
      <c r="B405" s="8">
        <v>32</v>
      </c>
      <c r="C405" s="8">
        <v>31</v>
      </c>
      <c r="D405" s="8">
        <v>32</v>
      </c>
      <c r="E405" s="8">
        <v>29</v>
      </c>
      <c r="F405" s="8">
        <v>30</v>
      </c>
      <c r="G405" s="8">
        <v>28</v>
      </c>
      <c r="H405" s="8">
        <v>26</v>
      </c>
      <c r="I405" s="8">
        <v>27.765999999999998</v>
      </c>
      <c r="J405" s="8">
        <v>27.85</v>
      </c>
      <c r="K405" s="7"/>
    </row>
    <row r="406" spans="1:11" x14ac:dyDescent="0.2">
      <c r="A406" s="9" t="s">
        <v>60</v>
      </c>
      <c r="B406" s="8">
        <v>237</v>
      </c>
      <c r="C406" s="8">
        <v>161</v>
      </c>
      <c r="D406" s="8">
        <v>127</v>
      </c>
      <c r="E406" s="8">
        <v>150</v>
      </c>
      <c r="F406" s="8">
        <v>156</v>
      </c>
      <c r="G406" s="8">
        <v>162</v>
      </c>
      <c r="H406" s="8">
        <v>157</v>
      </c>
      <c r="I406" s="8">
        <v>191.4</v>
      </c>
      <c r="J406" s="8">
        <v>176.7</v>
      </c>
      <c r="K406" s="7"/>
    </row>
    <row r="407" spans="1:11" x14ac:dyDescent="0.2">
      <c r="A407" s="9" t="s">
        <v>59</v>
      </c>
      <c r="B407" s="8">
        <v>560</v>
      </c>
      <c r="C407" s="8">
        <v>565</v>
      </c>
      <c r="D407" s="8">
        <v>773</v>
      </c>
      <c r="E407" s="8">
        <v>789</v>
      </c>
      <c r="F407" s="8">
        <v>798</v>
      </c>
      <c r="G407" s="8">
        <v>829</v>
      </c>
      <c r="H407" s="8">
        <v>843</v>
      </c>
      <c r="I407" s="8">
        <v>886</v>
      </c>
      <c r="J407" s="8">
        <v>888</v>
      </c>
      <c r="K407" s="7"/>
    </row>
    <row r="408" spans="1:11" x14ac:dyDescent="0.2">
      <c r="A408" s="9" t="s">
        <v>58</v>
      </c>
      <c r="B408" s="8">
        <v>2682</v>
      </c>
      <c r="C408" s="8">
        <v>2499</v>
      </c>
      <c r="D408" s="8">
        <v>2503</v>
      </c>
      <c r="E408" s="8">
        <v>2542</v>
      </c>
      <c r="F408" s="8">
        <v>2303</v>
      </c>
      <c r="G408" s="8">
        <v>2410.8110000000001</v>
      </c>
      <c r="H408" s="8">
        <v>2492.0990000000002</v>
      </c>
      <c r="I408" s="8">
        <v>2493.2280000000001</v>
      </c>
      <c r="J408" s="8">
        <v>2247.1999999999998</v>
      </c>
      <c r="K408" s="7"/>
    </row>
    <row r="409" spans="1:11" x14ac:dyDescent="0.2">
      <c r="A409" s="9" t="s">
        <v>57</v>
      </c>
      <c r="B409" s="8">
        <v>4709.8509999999997</v>
      </c>
      <c r="C409" s="8">
        <v>4658.2070000000003</v>
      </c>
      <c r="D409" s="8">
        <v>4773.38</v>
      </c>
      <c r="E409" s="8">
        <v>4902.0460000000003</v>
      </c>
      <c r="F409" s="8">
        <v>4786.1229999999996</v>
      </c>
      <c r="G409" s="8">
        <v>4808.9889999999996</v>
      </c>
      <c r="H409" s="8">
        <v>5018.6049999999996</v>
      </c>
      <c r="I409" s="8">
        <v>4760.924</v>
      </c>
      <c r="J409" s="8">
        <v>4827.9859999999999</v>
      </c>
      <c r="K409" s="7"/>
    </row>
    <row r="410" spans="1:11" x14ac:dyDescent="0.2">
      <c r="A410" s="9" t="s">
        <v>56</v>
      </c>
      <c r="B410" s="8">
        <v>3668</v>
      </c>
      <c r="C410" s="8">
        <v>3531</v>
      </c>
      <c r="D410" s="8">
        <v>3796</v>
      </c>
      <c r="E410" s="8">
        <v>4288</v>
      </c>
      <c r="F410" s="8">
        <v>4228</v>
      </c>
      <c r="G410" s="8">
        <v>4249</v>
      </c>
      <c r="H410" s="8">
        <v>4266</v>
      </c>
      <c r="I410" s="8">
        <v>4665.4709999999995</v>
      </c>
      <c r="J410" s="8">
        <v>4648.6189999999997</v>
      </c>
      <c r="K410" s="7"/>
    </row>
    <row r="411" spans="1:11" x14ac:dyDescent="0.2">
      <c r="A411" s="9" t="s">
        <v>55</v>
      </c>
      <c r="B411" s="8">
        <v>3056</v>
      </c>
      <c r="C411" s="8">
        <v>3075</v>
      </c>
      <c r="D411" s="8">
        <v>2834</v>
      </c>
      <c r="E411" s="8">
        <v>3061</v>
      </c>
      <c r="F411" s="8">
        <v>3053</v>
      </c>
      <c r="G411" s="8">
        <v>3046</v>
      </c>
      <c r="H411" s="8">
        <v>3012.5140000000001</v>
      </c>
      <c r="I411" s="8">
        <v>3092.4259999999999</v>
      </c>
      <c r="J411" s="8">
        <v>3051.6289999999999</v>
      </c>
      <c r="K411" s="8"/>
    </row>
    <row r="412" spans="1:11" x14ac:dyDescent="0.2">
      <c r="A412" s="9" t="s">
        <v>54</v>
      </c>
      <c r="B412" s="8">
        <v>570</v>
      </c>
      <c r="C412" s="8">
        <v>442</v>
      </c>
      <c r="D412" s="8">
        <v>412</v>
      </c>
      <c r="E412" s="8">
        <v>415</v>
      </c>
      <c r="F412" s="8">
        <v>553</v>
      </c>
      <c r="G412" s="8">
        <v>621</v>
      </c>
      <c r="H412" s="8">
        <v>664</v>
      </c>
      <c r="I412" s="8">
        <v>749.02</v>
      </c>
      <c r="J412" s="8">
        <v>759.83399999999995</v>
      </c>
      <c r="K412" s="7"/>
    </row>
    <row r="413" spans="1:11" x14ac:dyDescent="0.2">
      <c r="A413" s="9" t="s">
        <v>53</v>
      </c>
      <c r="B413" s="8">
        <v>647</v>
      </c>
      <c r="C413" s="8">
        <v>634</v>
      </c>
      <c r="D413" s="8">
        <v>643</v>
      </c>
      <c r="E413" s="8">
        <v>624</v>
      </c>
      <c r="F413" s="8">
        <v>677</v>
      </c>
      <c r="G413" s="8">
        <v>688</v>
      </c>
      <c r="H413" s="8">
        <v>682</v>
      </c>
      <c r="I413" s="8">
        <v>699.20699999999999</v>
      </c>
      <c r="J413" s="8">
        <v>742.27300000000002</v>
      </c>
      <c r="K413" s="7"/>
    </row>
    <row r="414" spans="1:11" x14ac:dyDescent="0.2">
      <c r="A414" s="9" t="s">
        <v>52</v>
      </c>
      <c r="B414" s="8">
        <v>1063</v>
      </c>
      <c r="C414" s="8">
        <v>1008</v>
      </c>
      <c r="D414" s="8">
        <v>1001</v>
      </c>
      <c r="E414" s="8">
        <v>1193</v>
      </c>
      <c r="F414" s="8">
        <v>755</v>
      </c>
      <c r="G414" s="8">
        <v>722</v>
      </c>
      <c r="H414" s="8">
        <v>740</v>
      </c>
      <c r="I414" s="8">
        <v>797</v>
      </c>
      <c r="J414" s="8">
        <v>791</v>
      </c>
      <c r="K414" s="7"/>
    </row>
    <row r="415" spans="1:11" x14ac:dyDescent="0.2">
      <c r="A415" s="9" t="s">
        <v>51</v>
      </c>
      <c r="B415" s="8">
        <v>20786</v>
      </c>
      <c r="C415" s="8">
        <v>20157</v>
      </c>
      <c r="D415" s="8">
        <v>19172</v>
      </c>
      <c r="E415" s="8">
        <v>19030</v>
      </c>
      <c r="F415" s="8">
        <v>18608</v>
      </c>
      <c r="G415" s="8">
        <v>18258</v>
      </c>
      <c r="H415" s="8">
        <v>17950</v>
      </c>
      <c r="I415" s="8">
        <v>18107</v>
      </c>
      <c r="J415" s="8">
        <v>18285</v>
      </c>
      <c r="K415" s="7"/>
    </row>
    <row r="416" spans="1:11" x14ac:dyDescent="0.2">
      <c r="A416" s="9" t="s">
        <v>50</v>
      </c>
      <c r="B416" s="8">
        <v>23021</v>
      </c>
      <c r="C416" s="8">
        <v>22851</v>
      </c>
      <c r="D416" s="8">
        <v>22972</v>
      </c>
      <c r="E416" s="8">
        <v>21656</v>
      </c>
      <c r="F416" s="8">
        <v>0</v>
      </c>
      <c r="G416" s="8">
        <v>20476</v>
      </c>
      <c r="H416" s="8">
        <v>20140</v>
      </c>
      <c r="I416" s="8">
        <v>20272</v>
      </c>
      <c r="J416" s="8">
        <v>20030</v>
      </c>
      <c r="K416" s="7"/>
    </row>
    <row r="417" spans="1:11" x14ac:dyDescent="0.2">
      <c r="A417" s="9" t="s">
        <v>49</v>
      </c>
      <c r="B417" s="8">
        <v>10954</v>
      </c>
      <c r="C417" s="8">
        <v>10940</v>
      </c>
      <c r="D417" s="8">
        <v>10866</v>
      </c>
      <c r="E417" s="8">
        <v>10806</v>
      </c>
      <c r="F417" s="8">
        <v>10725</v>
      </c>
      <c r="G417" s="8">
        <v>10602.243</v>
      </c>
      <c r="H417" s="8">
        <v>10563.918</v>
      </c>
      <c r="I417" s="8">
        <v>10597.796</v>
      </c>
      <c r="J417" s="8">
        <v>10382.11</v>
      </c>
      <c r="K417" s="7"/>
    </row>
    <row r="418" spans="1:11" x14ac:dyDescent="0.2">
      <c r="A418" s="9" t="s">
        <v>48</v>
      </c>
      <c r="B418" s="8">
        <v>5055</v>
      </c>
      <c r="C418" s="8">
        <v>4539</v>
      </c>
      <c r="D418" s="8">
        <v>4155</v>
      </c>
      <c r="E418" s="8">
        <v>3640</v>
      </c>
      <c r="F418" s="8">
        <v>3541</v>
      </c>
      <c r="G418" s="8">
        <v>3487</v>
      </c>
      <c r="H418" s="8">
        <v>3825</v>
      </c>
      <c r="I418" s="8">
        <v>3908</v>
      </c>
      <c r="J418" s="8">
        <v>3866.6179999999999</v>
      </c>
      <c r="K418" s="7"/>
    </row>
    <row r="419" spans="1:11" x14ac:dyDescent="0.2">
      <c r="A419" s="9" t="s">
        <v>47</v>
      </c>
      <c r="B419" s="8">
        <v>1</v>
      </c>
      <c r="C419" s="8">
        <v>1</v>
      </c>
      <c r="D419" s="8">
        <v>2</v>
      </c>
      <c r="E419" s="8">
        <v>4</v>
      </c>
      <c r="F419" s="8">
        <v>4</v>
      </c>
      <c r="G419" s="8">
        <v>3</v>
      </c>
      <c r="H419" s="8">
        <v>4</v>
      </c>
      <c r="I419" s="8">
        <v>6</v>
      </c>
      <c r="J419" s="8">
        <v>3.9</v>
      </c>
      <c r="K419" s="7"/>
    </row>
    <row r="420" spans="1:11" x14ac:dyDescent="0.2">
      <c r="A420" s="9" t="s">
        <v>46</v>
      </c>
      <c r="B420" s="8">
        <v>216</v>
      </c>
      <c r="C420" s="8">
        <v>248</v>
      </c>
      <c r="D420" s="8">
        <v>486</v>
      </c>
      <c r="E420" s="8">
        <v>410</v>
      </c>
      <c r="F420" s="8">
        <v>417</v>
      </c>
      <c r="G420" s="8">
        <v>359</v>
      </c>
      <c r="H420" s="8">
        <v>480</v>
      </c>
      <c r="I420" s="8">
        <v>503.88400000000001</v>
      </c>
      <c r="J420" s="8">
        <v>417.29</v>
      </c>
      <c r="K420" s="7"/>
    </row>
    <row r="422" spans="1:11" x14ac:dyDescent="0.2">
      <c r="A422" s="6" t="s">
        <v>45</v>
      </c>
    </row>
    <row r="423" spans="1:11" x14ac:dyDescent="0.2">
      <c r="A423" s="6" t="s">
        <v>44</v>
      </c>
      <c r="B423" s="6" t="s">
        <v>43</v>
      </c>
    </row>
    <row r="425" spans="1:11" x14ac:dyDescent="0.2">
      <c r="A425" s="6" t="s">
        <v>90</v>
      </c>
      <c r="B425" s="10" t="s">
        <v>98</v>
      </c>
    </row>
    <row r="426" spans="1:11" x14ac:dyDescent="0.2">
      <c r="A426" s="6" t="s">
        <v>88</v>
      </c>
      <c r="B426" s="6" t="s">
        <v>87</v>
      </c>
    </row>
    <row r="427" spans="1:11" x14ac:dyDescent="0.2">
      <c r="A427" s="6" t="s">
        <v>86</v>
      </c>
      <c r="B427" s="6" t="s">
        <v>85</v>
      </c>
    </row>
    <row r="429" spans="1:11" x14ac:dyDescent="0.2">
      <c r="A429" s="9" t="s">
        <v>84</v>
      </c>
      <c r="B429" s="9" t="s">
        <v>83</v>
      </c>
      <c r="C429" s="9" t="s">
        <v>82</v>
      </c>
      <c r="D429" s="9" t="s">
        <v>81</v>
      </c>
      <c r="E429" s="9" t="s">
        <v>80</v>
      </c>
      <c r="F429" s="9" t="s">
        <v>79</v>
      </c>
      <c r="G429" s="9" t="s">
        <v>78</v>
      </c>
      <c r="H429" s="9" t="s">
        <v>77</v>
      </c>
      <c r="I429" s="9" t="s">
        <v>76</v>
      </c>
      <c r="J429" s="9" t="s">
        <v>75</v>
      </c>
      <c r="K429" s="9"/>
    </row>
    <row r="430" spans="1:11" x14ac:dyDescent="0.2">
      <c r="A430" s="9" t="s">
        <v>74</v>
      </c>
      <c r="B430" s="8">
        <v>24773.788</v>
      </c>
      <c r="C430" s="8">
        <v>24276.832999999999</v>
      </c>
      <c r="D430" s="8">
        <v>23747.066999999999</v>
      </c>
      <c r="E430" s="8">
        <v>23677.282999999999</v>
      </c>
      <c r="F430" s="8">
        <v>22861.25</v>
      </c>
      <c r="G430" s="8">
        <v>23724.260999999999</v>
      </c>
      <c r="H430" s="8">
        <v>24451.59</v>
      </c>
      <c r="I430" s="8">
        <v>25692.946</v>
      </c>
      <c r="J430" s="8">
        <v>25951.098000000002</v>
      </c>
      <c r="K430" s="7"/>
    </row>
    <row r="431" spans="1:11" x14ac:dyDescent="0.2">
      <c r="A431" s="9" t="s">
        <v>73</v>
      </c>
      <c r="B431" s="8">
        <v>25310.788</v>
      </c>
      <c r="C431" s="8">
        <v>24809.832999999999</v>
      </c>
      <c r="D431" s="8">
        <v>24268.066999999999</v>
      </c>
      <c r="E431" s="8">
        <v>24199.282999999999</v>
      </c>
      <c r="F431" s="8">
        <v>23363.25</v>
      </c>
      <c r="G431" s="8">
        <v>23724.260999999999</v>
      </c>
      <c r="H431" s="8">
        <v>24451.59</v>
      </c>
      <c r="I431" s="8">
        <v>25692.946</v>
      </c>
      <c r="J431" s="8">
        <v>25951.098000000002</v>
      </c>
      <c r="K431" s="7"/>
    </row>
    <row r="432" spans="1:11" x14ac:dyDescent="0.2">
      <c r="A432" s="9" t="s">
        <v>72</v>
      </c>
      <c r="B432" s="8">
        <v>662</v>
      </c>
      <c r="C432" s="8">
        <v>393</v>
      </c>
      <c r="D432" s="8">
        <v>378</v>
      </c>
      <c r="E432" s="8">
        <v>376</v>
      </c>
      <c r="F432" s="8">
        <v>375.9</v>
      </c>
      <c r="G432" s="8">
        <v>384.6</v>
      </c>
      <c r="H432" s="8">
        <v>364.2</v>
      </c>
      <c r="I432" s="8">
        <v>389.5</v>
      </c>
      <c r="J432" s="8">
        <v>407.5</v>
      </c>
      <c r="K432" s="7"/>
    </row>
    <row r="433" spans="1:11" x14ac:dyDescent="0.2">
      <c r="A433" s="9" t="s">
        <v>71</v>
      </c>
      <c r="B433" s="8">
        <v>173</v>
      </c>
      <c r="C433" s="8">
        <v>183</v>
      </c>
      <c r="D433" s="8">
        <v>181</v>
      </c>
      <c r="E433" s="8">
        <v>180</v>
      </c>
      <c r="F433" s="8">
        <v>197</v>
      </c>
      <c r="G433" s="8">
        <v>207</v>
      </c>
      <c r="H433" s="8">
        <v>200</v>
      </c>
      <c r="I433" s="8">
        <v>226.93</v>
      </c>
      <c r="J433" s="8">
        <v>251.08699999999999</v>
      </c>
      <c r="K433" s="7"/>
    </row>
    <row r="434" spans="1:11" x14ac:dyDescent="0.2">
      <c r="A434" s="9" t="s">
        <v>70</v>
      </c>
      <c r="B434" s="8">
        <v>487</v>
      </c>
      <c r="C434" s="8">
        <v>461</v>
      </c>
      <c r="D434" s="8">
        <v>521</v>
      </c>
      <c r="E434" s="8">
        <v>515</v>
      </c>
      <c r="F434" s="8">
        <v>480</v>
      </c>
      <c r="G434" s="8">
        <v>481</v>
      </c>
      <c r="H434" s="8">
        <v>511</v>
      </c>
      <c r="I434" s="8">
        <v>525.976</v>
      </c>
      <c r="J434" s="8">
        <v>559.351</v>
      </c>
      <c r="K434" s="7"/>
    </row>
    <row r="435" spans="1:11" x14ac:dyDescent="0.2">
      <c r="A435" s="9" t="s">
        <v>69</v>
      </c>
      <c r="B435" s="8">
        <v>226</v>
      </c>
      <c r="C435" s="8">
        <v>238</v>
      </c>
      <c r="D435" s="8">
        <v>236</v>
      </c>
      <c r="E435" s="8">
        <v>219</v>
      </c>
      <c r="F435" s="8">
        <v>207</v>
      </c>
      <c r="G435" s="8">
        <v>205.071</v>
      </c>
      <c r="H435" s="8">
        <v>209.09399999999999</v>
      </c>
      <c r="I435" s="8">
        <v>212.303</v>
      </c>
      <c r="J435" s="8">
        <v>212.096</v>
      </c>
      <c r="K435" s="7"/>
    </row>
    <row r="436" spans="1:11" x14ac:dyDescent="0.2">
      <c r="A436" s="9" t="s">
        <v>68</v>
      </c>
      <c r="B436" s="8">
        <v>4510</v>
      </c>
      <c r="C436" s="8">
        <v>4552</v>
      </c>
      <c r="D436" s="8">
        <v>4332</v>
      </c>
      <c r="E436" s="8">
        <v>4317</v>
      </c>
      <c r="F436" s="8">
        <v>4278</v>
      </c>
      <c r="G436" s="8">
        <v>4492</v>
      </c>
      <c r="H436" s="8">
        <v>4637</v>
      </c>
      <c r="I436" s="8">
        <v>4817</v>
      </c>
      <c r="J436" s="8">
        <v>4668</v>
      </c>
      <c r="K436" s="7"/>
    </row>
    <row r="437" spans="1:11" x14ac:dyDescent="0.2">
      <c r="A437" s="9" t="s">
        <v>67</v>
      </c>
      <c r="B437" s="8">
        <v>278</v>
      </c>
      <c r="C437" s="8">
        <v>290</v>
      </c>
      <c r="D437" s="8">
        <v>314</v>
      </c>
      <c r="E437" s="8">
        <v>339</v>
      </c>
      <c r="F437" s="8">
        <v>365</v>
      </c>
      <c r="G437" s="8">
        <v>374</v>
      </c>
      <c r="H437" s="8">
        <v>412</v>
      </c>
      <c r="I437" s="8">
        <v>499</v>
      </c>
      <c r="J437" s="8">
        <v>539</v>
      </c>
      <c r="K437" s="7"/>
    </row>
    <row r="438" spans="1:11" x14ac:dyDescent="0.2">
      <c r="A438" s="9" t="s">
        <v>66</v>
      </c>
      <c r="B438" s="8">
        <v>222</v>
      </c>
      <c r="C438" s="8">
        <v>308</v>
      </c>
      <c r="D438" s="8">
        <v>200</v>
      </c>
      <c r="E438" s="8">
        <v>137</v>
      </c>
      <c r="F438" s="8">
        <v>130</v>
      </c>
      <c r="G438" s="8">
        <v>128</v>
      </c>
      <c r="H438" s="8">
        <v>54</v>
      </c>
      <c r="I438" s="8">
        <v>65.814999999999998</v>
      </c>
      <c r="J438" s="8">
        <v>265.74</v>
      </c>
      <c r="K438" s="7"/>
    </row>
    <row r="439" spans="1:11" x14ac:dyDescent="0.2">
      <c r="A439" s="9" t="s">
        <v>65</v>
      </c>
      <c r="B439" s="8">
        <v>1415</v>
      </c>
      <c r="C439" s="8">
        <v>1406</v>
      </c>
      <c r="D439" s="8">
        <v>1387</v>
      </c>
      <c r="E439" s="8">
        <v>1415</v>
      </c>
      <c r="F439" s="8">
        <v>1089</v>
      </c>
      <c r="G439" s="8">
        <v>1132</v>
      </c>
      <c r="H439" s="8">
        <v>1233</v>
      </c>
      <c r="I439" s="8">
        <v>1593</v>
      </c>
      <c r="J439" s="8">
        <v>1414</v>
      </c>
      <c r="K439" s="7"/>
    </row>
    <row r="440" spans="1:11" x14ac:dyDescent="0.2">
      <c r="A440" s="9" t="s">
        <v>64</v>
      </c>
      <c r="B440" s="8">
        <v>2248</v>
      </c>
      <c r="C440" s="8">
        <v>2182.915</v>
      </c>
      <c r="D440" s="8">
        <v>2241.1880000000001</v>
      </c>
      <c r="E440" s="8">
        <v>2212.8560000000002</v>
      </c>
      <c r="F440" s="8">
        <v>2152.6089999999999</v>
      </c>
      <c r="G440" s="8">
        <v>2193.1640000000002</v>
      </c>
      <c r="H440" s="8">
        <v>2162.7620000000002</v>
      </c>
      <c r="I440" s="8">
        <v>2173.3429999999998</v>
      </c>
      <c r="J440" s="8">
        <v>2209.1880000000001</v>
      </c>
      <c r="K440" s="8"/>
    </row>
    <row r="441" spans="1:11" x14ac:dyDescent="0.2">
      <c r="A441" s="9" t="s">
        <v>63</v>
      </c>
      <c r="B441" s="8">
        <v>179</v>
      </c>
      <c r="C441" s="8">
        <v>198</v>
      </c>
      <c r="D441" s="8">
        <v>198</v>
      </c>
      <c r="E441" s="8">
        <v>224</v>
      </c>
      <c r="F441" s="8">
        <v>238</v>
      </c>
      <c r="G441" s="8">
        <v>265</v>
      </c>
      <c r="H441" s="8">
        <v>279</v>
      </c>
      <c r="I441" s="8">
        <v>310.5</v>
      </c>
      <c r="J441" s="8">
        <v>316.39999999999998</v>
      </c>
      <c r="K441" s="7"/>
    </row>
    <row r="442" spans="1:11" x14ac:dyDescent="0.2">
      <c r="A442" s="9" t="s">
        <v>62</v>
      </c>
      <c r="B442" s="8">
        <v>3913</v>
      </c>
      <c r="C442" s="8">
        <v>3605</v>
      </c>
      <c r="D442" s="8">
        <v>3195</v>
      </c>
      <c r="E442" s="8">
        <v>2980</v>
      </c>
      <c r="F442" s="8">
        <v>2894</v>
      </c>
      <c r="G442" s="8">
        <v>3009</v>
      </c>
      <c r="H442" s="8">
        <v>2965</v>
      </c>
      <c r="I442" s="8">
        <v>2979.0590000000002</v>
      </c>
      <c r="J442" s="8">
        <v>2988.6869999999999</v>
      </c>
      <c r="K442" s="7"/>
    </row>
    <row r="443" spans="1:11" x14ac:dyDescent="0.2">
      <c r="A443" s="9" t="s">
        <v>61</v>
      </c>
      <c r="B443" s="8">
        <v>477</v>
      </c>
      <c r="C443" s="8">
        <v>498</v>
      </c>
      <c r="D443" s="8">
        <v>560</v>
      </c>
      <c r="E443" s="8">
        <v>625</v>
      </c>
      <c r="F443" s="8">
        <v>681</v>
      </c>
      <c r="G443" s="8">
        <v>724</v>
      </c>
      <c r="H443" s="8">
        <v>738</v>
      </c>
      <c r="I443" s="8">
        <v>762.08299999999997</v>
      </c>
      <c r="J443" s="8">
        <v>806.59699999999998</v>
      </c>
      <c r="K443" s="7"/>
    </row>
    <row r="444" spans="1:11" x14ac:dyDescent="0.2">
      <c r="A444" s="9" t="s">
        <v>60</v>
      </c>
      <c r="B444" s="8">
        <v>250</v>
      </c>
      <c r="C444" s="8">
        <v>219</v>
      </c>
      <c r="D444" s="8">
        <v>275</v>
      </c>
      <c r="E444" s="8">
        <v>261</v>
      </c>
      <c r="F444" s="8">
        <v>299</v>
      </c>
      <c r="G444" s="8">
        <v>343</v>
      </c>
      <c r="H444" s="8">
        <v>366</v>
      </c>
      <c r="I444" s="8">
        <v>364.9</v>
      </c>
      <c r="J444" s="8">
        <v>355.7</v>
      </c>
      <c r="K444" s="7"/>
    </row>
    <row r="445" spans="1:11" x14ac:dyDescent="0.2">
      <c r="A445" s="9" t="s">
        <v>59</v>
      </c>
      <c r="B445" s="8">
        <v>153</v>
      </c>
      <c r="C445" s="8">
        <v>154</v>
      </c>
      <c r="D445" s="8">
        <v>265</v>
      </c>
      <c r="E445" s="8">
        <v>328</v>
      </c>
      <c r="F445" s="8">
        <v>245</v>
      </c>
      <c r="G445" s="8">
        <v>258</v>
      </c>
      <c r="H445" s="8">
        <v>280</v>
      </c>
      <c r="I445" s="8">
        <v>337</v>
      </c>
      <c r="J445" s="8">
        <v>378</v>
      </c>
      <c r="K445" s="7"/>
    </row>
    <row r="446" spans="1:11" x14ac:dyDescent="0.2">
      <c r="A446" s="9" t="s">
        <v>58</v>
      </c>
      <c r="B446" s="8">
        <v>243</v>
      </c>
      <c r="C446" s="8">
        <v>223</v>
      </c>
      <c r="D446" s="8">
        <v>239</v>
      </c>
      <c r="E446" s="8">
        <v>171</v>
      </c>
      <c r="F446" s="8">
        <v>197</v>
      </c>
      <c r="G446" s="8">
        <v>235.78100000000001</v>
      </c>
      <c r="H446" s="8">
        <v>201.518</v>
      </c>
      <c r="I446" s="8">
        <v>155.77600000000001</v>
      </c>
      <c r="J446" s="8">
        <v>145.12200000000001</v>
      </c>
      <c r="K446" s="7"/>
    </row>
    <row r="447" spans="1:11" x14ac:dyDescent="0.2">
      <c r="A447" s="9" t="s">
        <v>57</v>
      </c>
      <c r="B447" s="8">
        <v>1682.4549999999999</v>
      </c>
      <c r="C447" s="8">
        <v>1739.1379999999999</v>
      </c>
      <c r="D447" s="8">
        <v>1804.5319999999999</v>
      </c>
      <c r="E447" s="8">
        <v>1924.998</v>
      </c>
      <c r="F447" s="8">
        <v>1796.5609999999999</v>
      </c>
      <c r="G447" s="8">
        <v>1802.2139999999999</v>
      </c>
      <c r="H447" s="8">
        <v>1813.21</v>
      </c>
      <c r="I447" s="8">
        <v>1856.8050000000001</v>
      </c>
      <c r="J447" s="8">
        <v>1821.5719999999999</v>
      </c>
      <c r="K447" s="7"/>
    </row>
    <row r="448" spans="1:11" x14ac:dyDescent="0.2">
      <c r="A448" s="9" t="s">
        <v>56</v>
      </c>
      <c r="B448" s="8">
        <v>1855</v>
      </c>
      <c r="C448" s="8">
        <v>1849</v>
      </c>
      <c r="D448" s="8">
        <v>1886</v>
      </c>
      <c r="E448" s="8">
        <v>1988</v>
      </c>
      <c r="F448" s="8">
        <v>1967</v>
      </c>
      <c r="G448" s="8">
        <v>2086</v>
      </c>
      <c r="H448" s="8">
        <v>2421</v>
      </c>
      <c r="I448" s="8">
        <v>2400.4169999999999</v>
      </c>
      <c r="J448" s="8">
        <v>2518.636</v>
      </c>
      <c r="K448" s="7"/>
    </row>
    <row r="449" spans="1:11" x14ac:dyDescent="0.2">
      <c r="A449" s="9" t="s">
        <v>55</v>
      </c>
      <c r="B449" s="8">
        <v>581</v>
      </c>
      <c r="C449" s="8">
        <v>573</v>
      </c>
      <c r="D449" s="8">
        <v>535</v>
      </c>
      <c r="E449" s="8">
        <v>509</v>
      </c>
      <c r="F449" s="8">
        <v>491</v>
      </c>
      <c r="G449" s="8">
        <v>511</v>
      </c>
      <c r="H449" s="8">
        <v>700.23099999999999</v>
      </c>
      <c r="I449" s="8">
        <v>702.39599999999996</v>
      </c>
      <c r="J449" s="8">
        <v>723.75400000000002</v>
      </c>
      <c r="K449" s="8"/>
    </row>
    <row r="450" spans="1:11" x14ac:dyDescent="0.2">
      <c r="A450" s="9" t="s">
        <v>54</v>
      </c>
      <c r="B450" s="8">
        <v>701</v>
      </c>
      <c r="C450" s="8">
        <v>718</v>
      </c>
      <c r="D450" s="8">
        <v>847</v>
      </c>
      <c r="E450" s="8">
        <v>940</v>
      </c>
      <c r="F450" s="8">
        <v>912</v>
      </c>
      <c r="G450" s="8">
        <v>980</v>
      </c>
      <c r="H450" s="8">
        <v>968</v>
      </c>
      <c r="I450" s="8">
        <v>1053.046</v>
      </c>
      <c r="J450" s="8">
        <v>1035.8240000000001</v>
      </c>
      <c r="K450" s="7"/>
    </row>
    <row r="451" spans="1:11" x14ac:dyDescent="0.2">
      <c r="A451" s="9" t="s">
        <v>53</v>
      </c>
      <c r="B451" s="8">
        <v>168</v>
      </c>
      <c r="C451" s="8">
        <v>173</v>
      </c>
      <c r="D451" s="8">
        <v>175</v>
      </c>
      <c r="E451" s="8">
        <v>152</v>
      </c>
      <c r="F451" s="8">
        <v>161</v>
      </c>
      <c r="G451" s="8">
        <v>168</v>
      </c>
      <c r="H451" s="8">
        <v>163</v>
      </c>
      <c r="I451" s="8">
        <v>154.922</v>
      </c>
      <c r="J451" s="8">
        <v>172.96199999999999</v>
      </c>
      <c r="K451" s="7"/>
    </row>
    <row r="452" spans="1:11" x14ac:dyDescent="0.2">
      <c r="A452" s="9" t="s">
        <v>52</v>
      </c>
      <c r="B452" s="8">
        <v>164</v>
      </c>
      <c r="C452" s="8">
        <v>167</v>
      </c>
      <c r="D452" s="8">
        <v>158</v>
      </c>
      <c r="E452" s="8">
        <v>134</v>
      </c>
      <c r="F452" s="8">
        <v>145</v>
      </c>
      <c r="G452" s="8">
        <v>151</v>
      </c>
      <c r="H452" s="8">
        <v>154</v>
      </c>
      <c r="I452" s="8">
        <v>191</v>
      </c>
      <c r="J452" s="8">
        <v>194</v>
      </c>
      <c r="K452" s="7"/>
    </row>
    <row r="453" spans="1:11" x14ac:dyDescent="0.2">
      <c r="A453" s="9" t="s">
        <v>51</v>
      </c>
      <c r="B453" s="8">
        <v>1544</v>
      </c>
      <c r="C453" s="8">
        <v>1694</v>
      </c>
      <c r="D453" s="8">
        <v>1488</v>
      </c>
      <c r="E453" s="8">
        <v>1484</v>
      </c>
      <c r="F453" s="8">
        <v>1268</v>
      </c>
      <c r="G453" s="8">
        <v>1281</v>
      </c>
      <c r="H453" s="8">
        <v>1299</v>
      </c>
      <c r="I453" s="8">
        <v>1618</v>
      </c>
      <c r="J453" s="8">
        <v>1661</v>
      </c>
      <c r="K453" s="7"/>
    </row>
    <row r="454" spans="1:11" x14ac:dyDescent="0.2">
      <c r="A454" s="9" t="s">
        <v>50</v>
      </c>
      <c r="B454" s="8">
        <v>2225</v>
      </c>
      <c r="C454" s="8">
        <v>2031</v>
      </c>
      <c r="D454" s="8">
        <v>1927</v>
      </c>
      <c r="E454" s="8">
        <v>1837</v>
      </c>
      <c r="F454" s="8">
        <v>1877</v>
      </c>
      <c r="G454" s="8">
        <v>1879</v>
      </c>
      <c r="H454" s="8">
        <v>1871</v>
      </c>
      <c r="I454" s="8">
        <v>1851</v>
      </c>
      <c r="J454" s="8">
        <v>1825</v>
      </c>
      <c r="K454" s="7"/>
    </row>
    <row r="455" spans="1:11" x14ac:dyDescent="0.2">
      <c r="A455" s="9" t="s">
        <v>49</v>
      </c>
      <c r="B455" s="8">
        <v>537</v>
      </c>
      <c r="C455" s="8">
        <v>533</v>
      </c>
      <c r="D455" s="8">
        <v>521</v>
      </c>
      <c r="E455" s="8">
        <v>522</v>
      </c>
      <c r="F455" s="8">
        <v>502</v>
      </c>
      <c r="G455" s="8">
        <v>0</v>
      </c>
      <c r="H455" s="8">
        <v>0</v>
      </c>
      <c r="I455" s="8">
        <v>0</v>
      </c>
      <c r="J455" s="8">
        <v>0</v>
      </c>
      <c r="K455" s="7"/>
    </row>
    <row r="456" spans="1:11" x14ac:dyDescent="0.2">
      <c r="A456" s="9" t="s">
        <v>48</v>
      </c>
      <c r="B456" s="8">
        <v>717</v>
      </c>
      <c r="C456" s="8">
        <v>640</v>
      </c>
      <c r="D456" s="8">
        <v>658</v>
      </c>
      <c r="E456" s="8">
        <v>609</v>
      </c>
      <c r="F456" s="8">
        <v>629</v>
      </c>
      <c r="G456" s="8">
        <v>641</v>
      </c>
      <c r="H456" s="8">
        <v>675</v>
      </c>
      <c r="I456" s="8">
        <v>615</v>
      </c>
      <c r="J456" s="8">
        <v>612.89</v>
      </c>
      <c r="K456" s="7"/>
    </row>
    <row r="457" spans="1:11" x14ac:dyDescent="0.2">
      <c r="A457" s="9" t="s">
        <v>47</v>
      </c>
      <c r="B457" s="8">
        <v>7</v>
      </c>
      <c r="C457" s="8">
        <v>7</v>
      </c>
      <c r="D457" s="8">
        <v>17</v>
      </c>
      <c r="E457" s="8">
        <v>17</v>
      </c>
      <c r="F457" s="8">
        <v>9</v>
      </c>
      <c r="G457" s="8">
        <v>11</v>
      </c>
      <c r="H457" s="8">
        <v>12</v>
      </c>
      <c r="I457" s="8">
        <v>12.7</v>
      </c>
      <c r="J457" s="8">
        <v>13.2</v>
      </c>
      <c r="K457" s="7"/>
    </row>
    <row r="458" spans="1:11" x14ac:dyDescent="0.2">
      <c r="A458" s="9" t="s">
        <v>46</v>
      </c>
      <c r="B458" s="8">
        <v>73</v>
      </c>
      <c r="C458" s="8">
        <v>85</v>
      </c>
      <c r="D458" s="8">
        <v>42</v>
      </c>
      <c r="E458" s="8">
        <v>92</v>
      </c>
      <c r="F458" s="8">
        <v>122</v>
      </c>
      <c r="G458" s="8">
        <v>128</v>
      </c>
      <c r="H458" s="8">
        <v>126</v>
      </c>
      <c r="I458" s="8">
        <v>132.21899999999999</v>
      </c>
      <c r="J458" s="8">
        <v>105.792</v>
      </c>
      <c r="K458" s="7"/>
    </row>
    <row r="460" spans="1:11" x14ac:dyDescent="0.2">
      <c r="A460" s="6" t="s">
        <v>45</v>
      </c>
    </row>
    <row r="461" spans="1:11" x14ac:dyDescent="0.2">
      <c r="A461" s="6" t="s">
        <v>44</v>
      </c>
      <c r="B461" s="6" t="s">
        <v>43</v>
      </c>
    </row>
    <row r="463" spans="1:11" x14ac:dyDescent="0.2">
      <c r="A463" s="6" t="s">
        <v>90</v>
      </c>
      <c r="B463" s="10" t="s">
        <v>97</v>
      </c>
    </row>
    <row r="464" spans="1:11" x14ac:dyDescent="0.2">
      <c r="A464" s="6" t="s">
        <v>88</v>
      </c>
      <c r="B464" s="6" t="s">
        <v>87</v>
      </c>
    </row>
    <row r="465" spans="1:11" x14ac:dyDescent="0.2">
      <c r="A465" s="6" t="s">
        <v>86</v>
      </c>
      <c r="B465" s="6" t="s">
        <v>85</v>
      </c>
    </row>
    <row r="467" spans="1:11" x14ac:dyDescent="0.2">
      <c r="A467" s="9" t="s">
        <v>84</v>
      </c>
      <c r="B467" s="9" t="s">
        <v>83</v>
      </c>
      <c r="C467" s="9" t="s">
        <v>82</v>
      </c>
      <c r="D467" s="9" t="s">
        <v>81</v>
      </c>
      <c r="E467" s="9" t="s">
        <v>80</v>
      </c>
      <c r="F467" s="9" t="s">
        <v>79</v>
      </c>
      <c r="G467" s="9" t="s">
        <v>78</v>
      </c>
      <c r="H467" s="9" t="s">
        <v>77</v>
      </c>
      <c r="I467" s="9" t="s">
        <v>76</v>
      </c>
      <c r="J467" s="9" t="s">
        <v>75</v>
      </c>
      <c r="K467" s="9"/>
    </row>
    <row r="468" spans="1:11" x14ac:dyDescent="0.2">
      <c r="A468" s="9" t="s">
        <v>74</v>
      </c>
      <c r="B468" s="8">
        <v>19517.065999999999</v>
      </c>
      <c r="C468" s="8">
        <v>21084.822</v>
      </c>
      <c r="D468" s="8">
        <v>20812.807000000001</v>
      </c>
      <c r="E468" s="8">
        <v>19970.218000000001</v>
      </c>
      <c r="F468" s="8">
        <v>19012.535</v>
      </c>
      <c r="G468" s="8">
        <v>18743.778999999999</v>
      </c>
      <c r="H468" s="8">
        <v>19308.958999999999</v>
      </c>
      <c r="I468" s="8">
        <v>20751.339</v>
      </c>
      <c r="J468" s="8">
        <v>22176.561000000002</v>
      </c>
      <c r="K468" s="7"/>
    </row>
    <row r="469" spans="1:11" x14ac:dyDescent="0.2">
      <c r="A469" s="9" t="s">
        <v>73</v>
      </c>
      <c r="B469" s="8">
        <v>21138.065999999999</v>
      </c>
      <c r="C469" s="8">
        <v>22623.822</v>
      </c>
      <c r="D469" s="8">
        <v>22306.807000000001</v>
      </c>
      <c r="E469" s="8">
        <v>21434.218000000001</v>
      </c>
      <c r="F469" s="8">
        <v>20405.535</v>
      </c>
      <c r="G469" s="8">
        <v>20107.513999999999</v>
      </c>
      <c r="H469" s="8">
        <v>20617.741999999998</v>
      </c>
      <c r="I469" s="8">
        <v>22168.152999999998</v>
      </c>
      <c r="J469" s="8">
        <v>23572.203000000001</v>
      </c>
      <c r="K469" s="7"/>
    </row>
    <row r="470" spans="1:11" x14ac:dyDescent="0.2">
      <c r="A470" s="9" t="s">
        <v>72</v>
      </c>
      <c r="B470" s="8">
        <v>1410</v>
      </c>
      <c r="C470" s="8">
        <v>900</v>
      </c>
      <c r="D470" s="8">
        <v>798</v>
      </c>
      <c r="E470" s="8">
        <v>929</v>
      </c>
      <c r="F470" s="8">
        <v>812.3</v>
      </c>
      <c r="G470" s="8">
        <v>845.4</v>
      </c>
      <c r="H470" s="8">
        <v>859.6</v>
      </c>
      <c r="I470" s="8">
        <v>873.4</v>
      </c>
      <c r="J470" s="8">
        <v>929.4</v>
      </c>
      <c r="K470" s="7"/>
    </row>
    <row r="471" spans="1:11" x14ac:dyDescent="0.2">
      <c r="A471" s="9" t="s">
        <v>71</v>
      </c>
      <c r="B471" s="8">
        <v>303</v>
      </c>
      <c r="C471" s="8">
        <v>368</v>
      </c>
      <c r="D471" s="8">
        <v>277</v>
      </c>
      <c r="E471" s="8">
        <v>299</v>
      </c>
      <c r="F471" s="8">
        <v>260</v>
      </c>
      <c r="G471" s="8">
        <v>261</v>
      </c>
      <c r="H471" s="8">
        <v>251</v>
      </c>
      <c r="I471" s="8">
        <v>250.09800000000001</v>
      </c>
      <c r="J471" s="8">
        <v>229.422</v>
      </c>
      <c r="K471" s="7"/>
    </row>
    <row r="472" spans="1:11" x14ac:dyDescent="0.2">
      <c r="A472" s="9" t="s">
        <v>70</v>
      </c>
      <c r="B472" s="8">
        <v>511</v>
      </c>
      <c r="C472" s="8">
        <v>492</v>
      </c>
      <c r="D472" s="8">
        <v>456</v>
      </c>
      <c r="E472" s="8">
        <v>424</v>
      </c>
      <c r="F472" s="8">
        <v>450</v>
      </c>
      <c r="G472" s="8">
        <v>476</v>
      </c>
      <c r="H472" s="8">
        <v>492</v>
      </c>
      <c r="I472" s="8">
        <v>544.87800000000004</v>
      </c>
      <c r="J472" s="8">
        <v>619.68600000000004</v>
      </c>
      <c r="K472" s="7"/>
    </row>
    <row r="473" spans="1:11" x14ac:dyDescent="0.2">
      <c r="A473" s="9" t="s">
        <v>69</v>
      </c>
      <c r="B473" s="8">
        <v>381</v>
      </c>
      <c r="C473" s="8">
        <v>357</v>
      </c>
      <c r="D473" s="8">
        <v>374</v>
      </c>
      <c r="E473" s="8">
        <v>361</v>
      </c>
      <c r="F473" s="8">
        <v>357</v>
      </c>
      <c r="G473" s="8">
        <v>361</v>
      </c>
      <c r="H473" s="8">
        <v>373</v>
      </c>
      <c r="I473" s="8">
        <v>402.72300000000001</v>
      </c>
      <c r="J473" s="8">
        <v>409.346</v>
      </c>
      <c r="K473" s="7"/>
    </row>
    <row r="474" spans="1:11" x14ac:dyDescent="0.2">
      <c r="A474" s="9" t="s">
        <v>68</v>
      </c>
      <c r="B474" s="8">
        <v>3975</v>
      </c>
      <c r="C474" s="8">
        <v>4429</v>
      </c>
      <c r="D474" s="8">
        <v>4353</v>
      </c>
      <c r="E474" s="8">
        <v>3581</v>
      </c>
      <c r="F474" s="8">
        <v>4089</v>
      </c>
      <c r="G474" s="8">
        <v>3945</v>
      </c>
      <c r="H474" s="8">
        <v>3976</v>
      </c>
      <c r="I474" s="8">
        <v>4136</v>
      </c>
      <c r="J474" s="8">
        <v>4460</v>
      </c>
      <c r="K474" s="7"/>
    </row>
    <row r="475" spans="1:11" x14ac:dyDescent="0.2">
      <c r="A475" s="9" t="s">
        <v>67</v>
      </c>
      <c r="B475" s="8">
        <v>62</v>
      </c>
      <c r="C475" s="8">
        <v>71</v>
      </c>
      <c r="D475" s="8">
        <v>82</v>
      </c>
      <c r="E475" s="8">
        <v>84</v>
      </c>
      <c r="F475" s="8">
        <v>78</v>
      </c>
      <c r="G475" s="8">
        <v>81</v>
      </c>
      <c r="H475" s="8">
        <v>83</v>
      </c>
      <c r="I475" s="8">
        <v>82</v>
      </c>
      <c r="J475" s="8">
        <v>71</v>
      </c>
      <c r="K475" s="7"/>
    </row>
    <row r="476" spans="1:11" x14ac:dyDescent="0.2">
      <c r="A476" s="9" t="s">
        <v>66</v>
      </c>
      <c r="B476" s="8">
        <v>1</v>
      </c>
      <c r="C476" s="8">
        <v>1</v>
      </c>
      <c r="D476" s="8">
        <v>1</v>
      </c>
      <c r="E476" s="8">
        <v>1</v>
      </c>
      <c r="F476" s="8">
        <v>1</v>
      </c>
      <c r="G476" s="8">
        <v>0</v>
      </c>
      <c r="H476" s="8">
        <v>2</v>
      </c>
      <c r="I476" s="8">
        <v>496.733</v>
      </c>
      <c r="J476" s="8">
        <v>468.15</v>
      </c>
      <c r="K476" s="7"/>
    </row>
    <row r="477" spans="1:11" x14ac:dyDescent="0.2">
      <c r="A477" s="9" t="s">
        <v>65</v>
      </c>
      <c r="B477" s="8">
        <v>2767</v>
      </c>
      <c r="C477" s="8">
        <v>2513</v>
      </c>
      <c r="D477" s="8">
        <v>2479</v>
      </c>
      <c r="E477" s="8">
        <v>2871</v>
      </c>
      <c r="F477" s="8">
        <v>2390</v>
      </c>
      <c r="G477" s="8">
        <v>2070</v>
      </c>
      <c r="H477" s="8">
        <v>2027</v>
      </c>
      <c r="I477" s="8">
        <v>2425</v>
      </c>
      <c r="J477" s="8">
        <v>3052</v>
      </c>
      <c r="K477" s="7"/>
    </row>
    <row r="478" spans="1:11" x14ac:dyDescent="0.2">
      <c r="A478" s="9" t="s">
        <v>64</v>
      </c>
      <c r="B478" s="8">
        <v>2169</v>
      </c>
      <c r="C478" s="8">
        <v>4312.8029999999999</v>
      </c>
      <c r="D478" s="8">
        <v>4499.9639999999999</v>
      </c>
      <c r="E478" s="8">
        <v>4493.7759999999998</v>
      </c>
      <c r="F478" s="8">
        <v>4003.4110000000001</v>
      </c>
      <c r="G478" s="8">
        <v>3873.6350000000002</v>
      </c>
      <c r="H478" s="8">
        <v>3900.9830000000002</v>
      </c>
      <c r="I478" s="8">
        <v>3868.6509999999998</v>
      </c>
      <c r="J478" s="8">
        <v>3971.5970000000002</v>
      </c>
      <c r="K478" s="8"/>
    </row>
    <row r="479" spans="1:11" x14ac:dyDescent="0.2">
      <c r="A479" s="9" t="s">
        <v>63</v>
      </c>
      <c r="B479" s="8">
        <v>109</v>
      </c>
      <c r="C479" s="8">
        <v>96</v>
      </c>
      <c r="D479" s="8">
        <v>92</v>
      </c>
      <c r="E479" s="8">
        <v>85</v>
      </c>
      <c r="F479" s="8">
        <v>81</v>
      </c>
      <c r="G479" s="8">
        <v>76</v>
      </c>
      <c r="H479" s="8">
        <v>78</v>
      </c>
      <c r="I479" s="8">
        <v>76.599999999999994</v>
      </c>
      <c r="J479" s="8">
        <v>77.900000000000006</v>
      </c>
      <c r="K479" s="7"/>
    </row>
    <row r="480" spans="1:11" x14ac:dyDescent="0.2">
      <c r="A480" s="9" t="s">
        <v>62</v>
      </c>
      <c r="B480" s="8">
        <v>1752</v>
      </c>
      <c r="C480" s="8">
        <v>1640</v>
      </c>
      <c r="D480" s="8">
        <v>1446</v>
      </c>
      <c r="E480" s="8">
        <v>1290</v>
      </c>
      <c r="F480" s="8">
        <v>1251</v>
      </c>
      <c r="G480" s="8">
        <v>1355</v>
      </c>
      <c r="H480" s="8">
        <v>1353</v>
      </c>
      <c r="I480" s="8">
        <v>1385.999</v>
      </c>
      <c r="J480" s="8">
        <v>1419.489</v>
      </c>
      <c r="K480" s="7"/>
    </row>
    <row r="481" spans="1:11" x14ac:dyDescent="0.2">
      <c r="A481" s="9" t="s">
        <v>61</v>
      </c>
      <c r="B481" s="8">
        <v>106</v>
      </c>
      <c r="C481" s="8">
        <v>91</v>
      </c>
      <c r="D481" s="8">
        <v>84</v>
      </c>
      <c r="E481" s="8">
        <v>70</v>
      </c>
      <c r="F481" s="8">
        <v>78</v>
      </c>
      <c r="G481" s="8">
        <v>74</v>
      </c>
      <c r="H481" s="8">
        <v>66</v>
      </c>
      <c r="I481" s="8">
        <v>67.581999999999994</v>
      </c>
      <c r="J481" s="8">
        <v>70.355999999999995</v>
      </c>
      <c r="K481" s="7"/>
    </row>
    <row r="482" spans="1:11" x14ac:dyDescent="0.2">
      <c r="A482" s="9" t="s">
        <v>60</v>
      </c>
      <c r="B482" s="8">
        <v>106</v>
      </c>
      <c r="C482" s="8">
        <v>102</v>
      </c>
      <c r="D482" s="8">
        <v>100</v>
      </c>
      <c r="E482" s="8">
        <v>108</v>
      </c>
      <c r="F482" s="8">
        <v>102</v>
      </c>
      <c r="G482" s="8">
        <v>143</v>
      </c>
      <c r="H482" s="8">
        <v>148</v>
      </c>
      <c r="I482" s="8">
        <v>138.69999999999999</v>
      </c>
      <c r="J482" s="8">
        <v>157.1</v>
      </c>
      <c r="K482" s="7"/>
    </row>
    <row r="483" spans="1:11" x14ac:dyDescent="0.2">
      <c r="A483" s="9" t="s">
        <v>59</v>
      </c>
      <c r="B483" s="8">
        <v>115</v>
      </c>
      <c r="C483" s="8">
        <v>116</v>
      </c>
      <c r="D483" s="8">
        <v>447</v>
      </c>
      <c r="E483" s="8">
        <v>327</v>
      </c>
      <c r="F483" s="8">
        <v>261</v>
      </c>
      <c r="G483" s="8">
        <v>288</v>
      </c>
      <c r="H483" s="8">
        <v>323</v>
      </c>
      <c r="I483" s="8">
        <v>336</v>
      </c>
      <c r="J483" s="8">
        <v>466</v>
      </c>
      <c r="K483" s="7"/>
    </row>
    <row r="484" spans="1:11" x14ac:dyDescent="0.2">
      <c r="A484" s="9" t="s">
        <v>58</v>
      </c>
      <c r="B484" s="8">
        <v>1009</v>
      </c>
      <c r="C484" s="8">
        <v>943</v>
      </c>
      <c r="D484" s="8">
        <v>900.38900000000001</v>
      </c>
      <c r="E484" s="8">
        <v>948.57899999999995</v>
      </c>
      <c r="F484" s="8">
        <v>875.34699999999998</v>
      </c>
      <c r="G484" s="8">
        <v>889.71799999999996</v>
      </c>
      <c r="H484" s="8">
        <v>893.447</v>
      </c>
      <c r="I484" s="8">
        <v>973.76800000000003</v>
      </c>
      <c r="J484" s="8">
        <v>1037.4749999999999</v>
      </c>
      <c r="K484" s="7"/>
    </row>
    <row r="485" spans="1:11" x14ac:dyDescent="0.2">
      <c r="A485" s="9" t="s">
        <v>57</v>
      </c>
      <c r="B485" s="8">
        <v>611.49300000000005</v>
      </c>
      <c r="C485" s="8">
        <v>640.05200000000002</v>
      </c>
      <c r="D485" s="8">
        <v>640.30499999999995</v>
      </c>
      <c r="E485" s="8">
        <v>606.10299999999995</v>
      </c>
      <c r="F485" s="8">
        <v>508.28199999999998</v>
      </c>
      <c r="G485" s="8">
        <v>469.78</v>
      </c>
      <c r="H485" s="8">
        <v>489.096</v>
      </c>
      <c r="I485" s="8">
        <v>565.50800000000004</v>
      </c>
      <c r="J485" s="8">
        <v>540.13400000000001</v>
      </c>
      <c r="K485" s="7"/>
    </row>
    <row r="486" spans="1:11" x14ac:dyDescent="0.2">
      <c r="A486" s="9" t="s">
        <v>56</v>
      </c>
      <c r="B486" s="8">
        <v>770</v>
      </c>
      <c r="C486" s="8">
        <v>796</v>
      </c>
      <c r="D486" s="8">
        <v>809</v>
      </c>
      <c r="E486" s="8">
        <v>784</v>
      </c>
      <c r="F486" s="8">
        <v>754</v>
      </c>
      <c r="G486" s="8">
        <v>825</v>
      </c>
      <c r="H486" s="8">
        <v>860</v>
      </c>
      <c r="I486" s="8">
        <v>903</v>
      </c>
      <c r="J486" s="8">
        <v>984.80499999999995</v>
      </c>
      <c r="K486" s="7"/>
    </row>
    <row r="487" spans="1:11" x14ac:dyDescent="0.2">
      <c r="A487" s="9" t="s">
        <v>55</v>
      </c>
      <c r="B487" s="8">
        <v>610</v>
      </c>
      <c r="C487" s="8">
        <v>564</v>
      </c>
      <c r="D487" s="8">
        <v>462</v>
      </c>
      <c r="E487" s="8">
        <v>360</v>
      </c>
      <c r="F487" s="8">
        <v>325</v>
      </c>
      <c r="G487" s="8">
        <v>314</v>
      </c>
      <c r="H487" s="8">
        <v>559.40200000000004</v>
      </c>
      <c r="I487" s="8">
        <v>584.654</v>
      </c>
      <c r="J487" s="8">
        <v>511.70699999999999</v>
      </c>
      <c r="K487" s="8"/>
    </row>
    <row r="488" spans="1:11" x14ac:dyDescent="0.2">
      <c r="A488" s="9" t="s">
        <v>54</v>
      </c>
      <c r="B488" s="8">
        <v>697</v>
      </c>
      <c r="C488" s="8">
        <v>691</v>
      </c>
      <c r="D488" s="8">
        <v>720</v>
      </c>
      <c r="E488" s="8">
        <v>526</v>
      </c>
      <c r="F488" s="8">
        <v>483</v>
      </c>
      <c r="G488" s="8">
        <v>450</v>
      </c>
      <c r="H488" s="8">
        <v>429</v>
      </c>
      <c r="I488" s="8">
        <v>403.46499999999997</v>
      </c>
      <c r="J488" s="8">
        <v>387.899</v>
      </c>
      <c r="K488" s="7"/>
    </row>
    <row r="489" spans="1:11" x14ac:dyDescent="0.2">
      <c r="A489" s="9" t="s">
        <v>53</v>
      </c>
      <c r="B489" s="8">
        <v>56</v>
      </c>
      <c r="C489" s="8">
        <v>53</v>
      </c>
      <c r="D489" s="8">
        <v>43</v>
      </c>
      <c r="E489" s="8">
        <v>41</v>
      </c>
      <c r="F489" s="8">
        <v>38</v>
      </c>
      <c r="G489" s="8">
        <v>45</v>
      </c>
      <c r="H489" s="8">
        <v>45</v>
      </c>
      <c r="I489" s="8">
        <v>48.728000000000002</v>
      </c>
      <c r="J489" s="8">
        <v>80.132999999999996</v>
      </c>
      <c r="K489" s="7"/>
    </row>
    <row r="490" spans="1:11" x14ac:dyDescent="0.2">
      <c r="A490" s="9" t="s">
        <v>52</v>
      </c>
      <c r="B490" s="8">
        <v>169</v>
      </c>
      <c r="C490" s="8">
        <v>226</v>
      </c>
      <c r="D490" s="8">
        <v>60</v>
      </c>
      <c r="E490" s="8">
        <v>60</v>
      </c>
      <c r="F490" s="8">
        <v>59</v>
      </c>
      <c r="G490" s="8">
        <v>69</v>
      </c>
      <c r="H490" s="8">
        <v>71</v>
      </c>
      <c r="I490" s="8">
        <v>73</v>
      </c>
      <c r="J490" s="8">
        <v>104</v>
      </c>
      <c r="K490" s="7"/>
    </row>
    <row r="491" spans="1:11" x14ac:dyDescent="0.2">
      <c r="A491" s="9" t="s">
        <v>51</v>
      </c>
      <c r="B491" s="8">
        <v>354</v>
      </c>
      <c r="C491" s="8">
        <v>349</v>
      </c>
      <c r="D491" s="8">
        <v>368</v>
      </c>
      <c r="E491" s="8">
        <v>378</v>
      </c>
      <c r="F491" s="8">
        <v>433</v>
      </c>
      <c r="G491" s="8">
        <v>372</v>
      </c>
      <c r="H491" s="8">
        <v>416</v>
      </c>
      <c r="I491" s="8">
        <v>450</v>
      </c>
      <c r="J491" s="8">
        <v>415</v>
      </c>
      <c r="K491" s="7"/>
    </row>
    <row r="492" spans="1:11" x14ac:dyDescent="0.2">
      <c r="A492" s="9" t="s">
        <v>50</v>
      </c>
      <c r="B492" s="8">
        <v>1207</v>
      </c>
      <c r="C492" s="8">
        <v>1107</v>
      </c>
      <c r="D492" s="8">
        <v>1096</v>
      </c>
      <c r="E492" s="8">
        <v>1120</v>
      </c>
      <c r="F492" s="8">
        <v>1079</v>
      </c>
      <c r="G492" s="8">
        <v>1212</v>
      </c>
      <c r="H492" s="8">
        <v>1337</v>
      </c>
      <c r="I492" s="8">
        <v>1378</v>
      </c>
      <c r="J492" s="8">
        <v>1483</v>
      </c>
      <c r="K492" s="7"/>
    </row>
    <row r="493" spans="1:11" x14ac:dyDescent="0.2">
      <c r="A493" s="9" t="s">
        <v>49</v>
      </c>
      <c r="B493" s="8">
        <v>1621</v>
      </c>
      <c r="C493" s="8">
        <v>1539</v>
      </c>
      <c r="D493" s="8">
        <v>1494</v>
      </c>
      <c r="E493" s="8">
        <v>1464</v>
      </c>
      <c r="F493" s="8">
        <v>1393</v>
      </c>
      <c r="G493" s="8">
        <v>1363.7349999999999</v>
      </c>
      <c r="H493" s="8">
        <v>1308.7829999999999</v>
      </c>
      <c r="I493" s="8">
        <v>1416.8140000000001</v>
      </c>
      <c r="J493" s="8">
        <v>1395.6420000000001</v>
      </c>
      <c r="K493" s="7"/>
    </row>
    <row r="494" spans="1:11" x14ac:dyDescent="0.2">
      <c r="A494" s="9" t="s">
        <v>48</v>
      </c>
      <c r="B494" s="8">
        <v>1150</v>
      </c>
      <c r="C494" s="8">
        <v>1112</v>
      </c>
      <c r="D494" s="8">
        <v>1240</v>
      </c>
      <c r="E494" s="8">
        <v>1284</v>
      </c>
      <c r="F494" s="8">
        <v>1256</v>
      </c>
      <c r="G494" s="8">
        <v>1293</v>
      </c>
      <c r="H494" s="8">
        <v>1340</v>
      </c>
      <c r="I494" s="8">
        <v>1391</v>
      </c>
      <c r="J494" s="8">
        <v>1414.2049999999999</v>
      </c>
      <c r="K494" s="7"/>
    </row>
    <row r="495" spans="1:11" x14ac:dyDescent="0.2">
      <c r="A495" s="9" t="s">
        <v>47</v>
      </c>
      <c r="B495" s="8">
        <v>0</v>
      </c>
      <c r="C495" s="8">
        <v>0</v>
      </c>
      <c r="D495" s="8">
        <v>0</v>
      </c>
      <c r="E495" s="8">
        <v>0</v>
      </c>
      <c r="F495" s="8">
        <v>0</v>
      </c>
      <c r="G495" s="8">
        <v>0</v>
      </c>
      <c r="H495" s="8">
        <v>0</v>
      </c>
      <c r="I495" s="8">
        <v>0</v>
      </c>
      <c r="J495" s="8">
        <v>0</v>
      </c>
      <c r="K495" s="7"/>
    </row>
    <row r="496" spans="1:11" x14ac:dyDescent="0.2">
      <c r="A496" s="9" t="s">
        <v>46</v>
      </c>
      <c r="B496" s="8">
        <v>160</v>
      </c>
      <c r="C496" s="8">
        <v>326</v>
      </c>
      <c r="D496" s="8">
        <v>317</v>
      </c>
      <c r="E496" s="8">
        <v>310</v>
      </c>
      <c r="F496" s="8">
        <v>306</v>
      </c>
      <c r="G496" s="8">
        <v>318</v>
      </c>
      <c r="H496" s="8">
        <v>321</v>
      </c>
      <c r="I496" s="8">
        <v>339.87</v>
      </c>
      <c r="J496" s="8">
        <v>339.1</v>
      </c>
      <c r="K496" s="7"/>
    </row>
    <row r="498" spans="1:11" x14ac:dyDescent="0.2">
      <c r="A498" s="6" t="s">
        <v>45</v>
      </c>
    </row>
    <row r="499" spans="1:11" x14ac:dyDescent="0.2">
      <c r="A499" s="6" t="s">
        <v>44</v>
      </c>
      <c r="B499" s="6" t="s">
        <v>43</v>
      </c>
    </row>
    <row r="501" spans="1:11" x14ac:dyDescent="0.2">
      <c r="A501" s="6" t="s">
        <v>90</v>
      </c>
      <c r="B501" s="10" t="s">
        <v>96</v>
      </c>
    </row>
    <row r="502" spans="1:11" x14ac:dyDescent="0.2">
      <c r="A502" s="6" t="s">
        <v>88</v>
      </c>
      <c r="B502" s="6" t="s">
        <v>87</v>
      </c>
    </row>
    <row r="503" spans="1:11" x14ac:dyDescent="0.2">
      <c r="A503" s="6" t="s">
        <v>86</v>
      </c>
      <c r="B503" s="6" t="s">
        <v>85</v>
      </c>
    </row>
    <row r="505" spans="1:11" x14ac:dyDescent="0.2">
      <c r="A505" s="9" t="s">
        <v>84</v>
      </c>
      <c r="B505" s="9" t="s">
        <v>83</v>
      </c>
      <c r="C505" s="9" t="s">
        <v>82</v>
      </c>
      <c r="D505" s="9" t="s">
        <v>81</v>
      </c>
      <c r="E505" s="9" t="s">
        <v>80</v>
      </c>
      <c r="F505" s="9" t="s">
        <v>79</v>
      </c>
      <c r="G505" s="9" t="s">
        <v>78</v>
      </c>
      <c r="H505" s="9" t="s">
        <v>77</v>
      </c>
      <c r="I505" s="9" t="s">
        <v>76</v>
      </c>
      <c r="J505" s="9" t="s">
        <v>75</v>
      </c>
      <c r="K505" s="9"/>
    </row>
    <row r="506" spans="1:11" x14ac:dyDescent="0.2">
      <c r="A506" s="9" t="s">
        <v>74</v>
      </c>
      <c r="B506" s="8">
        <v>21051.236000000001</v>
      </c>
      <c r="C506" s="8">
        <v>19997.618999999999</v>
      </c>
      <c r="D506" s="8">
        <v>18980.462</v>
      </c>
      <c r="E506" s="8">
        <v>18634.402999999998</v>
      </c>
      <c r="F506" s="8">
        <v>18161.155999999999</v>
      </c>
      <c r="G506" s="8">
        <v>18207.477999999999</v>
      </c>
      <c r="H506" s="8">
        <v>17943.517</v>
      </c>
      <c r="I506" s="8">
        <v>17768.839</v>
      </c>
      <c r="J506" s="8">
        <v>18417.403999999999</v>
      </c>
      <c r="K506" s="7"/>
    </row>
    <row r="507" spans="1:11" x14ac:dyDescent="0.2">
      <c r="A507" s="9" t="s">
        <v>73</v>
      </c>
      <c r="B507" s="8">
        <v>24101.236000000001</v>
      </c>
      <c r="C507" s="8">
        <v>22989.618999999999</v>
      </c>
      <c r="D507" s="8">
        <v>21890.462</v>
      </c>
      <c r="E507" s="8">
        <v>21528.402999999998</v>
      </c>
      <c r="F507" s="8">
        <v>20882.155999999999</v>
      </c>
      <c r="G507" s="8">
        <v>20899.75</v>
      </c>
      <c r="H507" s="8">
        <v>20637.275000000001</v>
      </c>
      <c r="I507" s="8">
        <v>20487.188999999998</v>
      </c>
      <c r="J507" s="8">
        <v>21138.821</v>
      </c>
      <c r="K507" s="7"/>
    </row>
    <row r="508" spans="1:11" x14ac:dyDescent="0.2">
      <c r="A508" s="9" t="s">
        <v>72</v>
      </c>
      <c r="B508" s="8">
        <v>1253</v>
      </c>
      <c r="C508" s="8">
        <v>1057</v>
      </c>
      <c r="D508" s="8">
        <v>1064</v>
      </c>
      <c r="E508" s="8">
        <v>1137</v>
      </c>
      <c r="F508" s="8">
        <v>1120.8</v>
      </c>
      <c r="G508" s="8">
        <v>1160.0999999999999</v>
      </c>
      <c r="H508" s="8">
        <v>1116.5</v>
      </c>
      <c r="I508" s="8">
        <v>1070.3</v>
      </c>
      <c r="J508" s="8">
        <v>1094.4000000000001</v>
      </c>
      <c r="K508" s="7"/>
    </row>
    <row r="509" spans="1:11" x14ac:dyDescent="0.2">
      <c r="A509" s="9" t="s">
        <v>71</v>
      </c>
      <c r="B509" s="8">
        <v>386</v>
      </c>
      <c r="C509" s="8">
        <v>395</v>
      </c>
      <c r="D509" s="8">
        <v>379</v>
      </c>
      <c r="E509" s="8">
        <v>384</v>
      </c>
      <c r="F509" s="8">
        <v>367</v>
      </c>
      <c r="G509" s="8">
        <v>380</v>
      </c>
      <c r="H509" s="8">
        <v>372</v>
      </c>
      <c r="I509" s="8">
        <v>365.774</v>
      </c>
      <c r="J509" s="8">
        <v>363.24900000000002</v>
      </c>
      <c r="K509" s="7"/>
    </row>
    <row r="510" spans="1:11" x14ac:dyDescent="0.2">
      <c r="A510" s="9" t="s">
        <v>70</v>
      </c>
      <c r="B510" s="8">
        <v>723</v>
      </c>
      <c r="C510" s="8">
        <v>752</v>
      </c>
      <c r="D510" s="8">
        <v>728</v>
      </c>
      <c r="E510" s="8">
        <v>721</v>
      </c>
      <c r="F510" s="8">
        <v>728</v>
      </c>
      <c r="G510" s="8">
        <v>714</v>
      </c>
      <c r="H510" s="8">
        <v>713</v>
      </c>
      <c r="I510" s="8">
        <v>736.52200000000005</v>
      </c>
      <c r="J510" s="8">
        <v>757.11500000000001</v>
      </c>
      <c r="K510" s="7"/>
    </row>
    <row r="511" spans="1:11" x14ac:dyDescent="0.2">
      <c r="A511" s="9" t="s">
        <v>69</v>
      </c>
      <c r="B511" s="8">
        <v>157</v>
      </c>
      <c r="C511" s="8">
        <v>155</v>
      </c>
      <c r="D511" s="8">
        <v>120</v>
      </c>
      <c r="E511" s="8">
        <v>128</v>
      </c>
      <c r="F511" s="8">
        <v>118</v>
      </c>
      <c r="G511" s="8">
        <v>117.098</v>
      </c>
      <c r="H511" s="8">
        <v>109.986</v>
      </c>
      <c r="I511" s="8">
        <v>111.67400000000001</v>
      </c>
      <c r="J511" s="8">
        <v>111.565</v>
      </c>
      <c r="K511" s="7"/>
    </row>
    <row r="512" spans="1:11" x14ac:dyDescent="0.2">
      <c r="A512" s="9" t="s">
        <v>68</v>
      </c>
      <c r="B512" s="8">
        <v>2482</v>
      </c>
      <c r="C512" s="8">
        <v>2521</v>
      </c>
      <c r="D512" s="8">
        <v>2382</v>
      </c>
      <c r="E512" s="8">
        <v>2243</v>
      </c>
      <c r="F512" s="8">
        <v>2193</v>
      </c>
      <c r="G512" s="8">
        <v>2259</v>
      </c>
      <c r="H512" s="8">
        <v>2191</v>
      </c>
      <c r="I512" s="8">
        <v>2178</v>
      </c>
      <c r="J512" s="8">
        <v>2132</v>
      </c>
      <c r="K512" s="7"/>
    </row>
    <row r="513" spans="1:11" x14ac:dyDescent="0.2">
      <c r="A513" s="9" t="s">
        <v>67</v>
      </c>
      <c r="B513" s="8">
        <v>123</v>
      </c>
      <c r="C513" s="8">
        <v>124</v>
      </c>
      <c r="D513" s="8">
        <v>118</v>
      </c>
      <c r="E513" s="8">
        <v>111</v>
      </c>
      <c r="F513" s="8">
        <v>115</v>
      </c>
      <c r="G513" s="8">
        <v>98</v>
      </c>
      <c r="H513" s="8">
        <v>74</v>
      </c>
      <c r="I513" s="8">
        <v>58</v>
      </c>
      <c r="J513" s="8">
        <v>61</v>
      </c>
      <c r="K513" s="7"/>
    </row>
    <row r="514" spans="1:11" x14ac:dyDescent="0.2">
      <c r="A514" s="9" t="s">
        <v>66</v>
      </c>
      <c r="B514" s="8">
        <v>613</v>
      </c>
      <c r="C514" s="8">
        <v>545</v>
      </c>
      <c r="D514" s="8">
        <v>320</v>
      </c>
      <c r="E514" s="8">
        <v>298</v>
      </c>
      <c r="F514" s="8">
        <v>197</v>
      </c>
      <c r="G514" s="8">
        <v>203</v>
      </c>
      <c r="H514" s="8">
        <v>313</v>
      </c>
      <c r="I514" s="8">
        <v>229.91499999999999</v>
      </c>
      <c r="J514" s="8">
        <v>869.99</v>
      </c>
      <c r="K514" s="7"/>
    </row>
    <row r="515" spans="1:11" x14ac:dyDescent="0.2">
      <c r="A515" s="9" t="s">
        <v>65</v>
      </c>
      <c r="B515" s="8">
        <v>2162</v>
      </c>
      <c r="C515" s="8">
        <v>2020</v>
      </c>
      <c r="D515" s="8">
        <v>1993</v>
      </c>
      <c r="E515" s="8">
        <v>1853</v>
      </c>
      <c r="F515" s="8">
        <v>1671</v>
      </c>
      <c r="G515" s="8">
        <v>1738</v>
      </c>
      <c r="H515" s="8">
        <v>1662</v>
      </c>
      <c r="I515" s="8">
        <v>1673</v>
      </c>
      <c r="J515" s="8">
        <v>1533</v>
      </c>
      <c r="K515" s="7"/>
    </row>
    <row r="516" spans="1:11" x14ac:dyDescent="0.2">
      <c r="A516" s="9" t="s">
        <v>64</v>
      </c>
      <c r="B516" s="8">
        <v>1758</v>
      </c>
      <c r="C516" s="8">
        <v>1691.6590000000001</v>
      </c>
      <c r="D516" s="8">
        <v>1679.72</v>
      </c>
      <c r="E516" s="8">
        <v>1619.1469999999999</v>
      </c>
      <c r="F516" s="8">
        <v>1589.0909999999999</v>
      </c>
      <c r="G516" s="8">
        <v>1513.9770000000001</v>
      </c>
      <c r="H516" s="8">
        <v>1546.472</v>
      </c>
      <c r="I516" s="8">
        <v>1534.5419999999999</v>
      </c>
      <c r="J516" s="8">
        <v>1531.816</v>
      </c>
      <c r="K516" s="8"/>
    </row>
    <row r="517" spans="1:11" x14ac:dyDescent="0.2">
      <c r="A517" s="9" t="s">
        <v>63</v>
      </c>
      <c r="B517" s="8">
        <v>147</v>
      </c>
      <c r="C517" s="8">
        <v>158</v>
      </c>
      <c r="D517" s="8">
        <v>155</v>
      </c>
      <c r="E517" s="8">
        <v>150</v>
      </c>
      <c r="F517" s="8">
        <v>159</v>
      </c>
      <c r="G517" s="8">
        <v>166</v>
      </c>
      <c r="H517" s="8">
        <v>149</v>
      </c>
      <c r="I517" s="8">
        <v>153</v>
      </c>
      <c r="J517" s="8">
        <v>148</v>
      </c>
      <c r="K517" s="7"/>
    </row>
    <row r="518" spans="1:11" x14ac:dyDescent="0.2">
      <c r="A518" s="9" t="s">
        <v>62</v>
      </c>
      <c r="B518" s="8">
        <v>6334</v>
      </c>
      <c r="C518" s="8">
        <v>6064</v>
      </c>
      <c r="D518" s="8">
        <v>5523</v>
      </c>
      <c r="E518" s="8">
        <v>5343</v>
      </c>
      <c r="F518" s="8">
        <v>5237</v>
      </c>
      <c r="G518" s="8">
        <v>5232</v>
      </c>
      <c r="H518" s="8">
        <v>5153</v>
      </c>
      <c r="I518" s="8">
        <v>5164.2939999999999</v>
      </c>
      <c r="J518" s="8">
        <v>5119.7640000000001</v>
      </c>
      <c r="K518" s="7"/>
    </row>
    <row r="519" spans="1:11" x14ac:dyDescent="0.2">
      <c r="A519" s="9" t="s">
        <v>61</v>
      </c>
      <c r="B519" s="8">
        <v>40</v>
      </c>
      <c r="C519" s="8">
        <v>42</v>
      </c>
      <c r="D519" s="8">
        <v>36</v>
      </c>
      <c r="E519" s="8">
        <v>41</v>
      </c>
      <c r="F519" s="8">
        <v>33</v>
      </c>
      <c r="G519" s="8">
        <v>29</v>
      </c>
      <c r="H519" s="8">
        <v>30</v>
      </c>
      <c r="I519" s="8">
        <v>30.099</v>
      </c>
      <c r="J519" s="8">
        <v>29.384</v>
      </c>
      <c r="K519" s="7"/>
    </row>
    <row r="520" spans="1:11" x14ac:dyDescent="0.2">
      <c r="A520" s="9" t="s">
        <v>60</v>
      </c>
      <c r="B520" s="8">
        <v>160</v>
      </c>
      <c r="C520" s="8">
        <v>147</v>
      </c>
      <c r="D520" s="8">
        <v>155</v>
      </c>
      <c r="E520" s="8">
        <v>150</v>
      </c>
      <c r="F520" s="8">
        <v>145</v>
      </c>
      <c r="G520" s="8">
        <v>158</v>
      </c>
      <c r="H520" s="8">
        <v>168</v>
      </c>
      <c r="I520" s="8">
        <v>163.19999999999999</v>
      </c>
      <c r="J520" s="8">
        <v>158.9</v>
      </c>
      <c r="K520" s="7"/>
    </row>
    <row r="521" spans="1:11" x14ac:dyDescent="0.2">
      <c r="A521" s="9" t="s">
        <v>59</v>
      </c>
      <c r="B521" s="8">
        <v>133</v>
      </c>
      <c r="C521" s="8">
        <v>134</v>
      </c>
      <c r="D521" s="8">
        <v>240</v>
      </c>
      <c r="E521" s="8">
        <v>194</v>
      </c>
      <c r="F521" s="8">
        <v>196</v>
      </c>
      <c r="G521" s="8">
        <v>219</v>
      </c>
      <c r="H521" s="8">
        <v>239</v>
      </c>
      <c r="I521" s="8">
        <v>226</v>
      </c>
      <c r="J521" s="8">
        <v>244</v>
      </c>
      <c r="K521" s="7"/>
    </row>
    <row r="522" spans="1:11" x14ac:dyDescent="0.2">
      <c r="A522" s="9" t="s">
        <v>58</v>
      </c>
      <c r="B522" s="8">
        <v>385</v>
      </c>
      <c r="C522" s="8">
        <v>363</v>
      </c>
      <c r="D522" s="8">
        <v>350</v>
      </c>
      <c r="E522" s="8">
        <v>377</v>
      </c>
      <c r="F522" s="8">
        <v>338</v>
      </c>
      <c r="G522" s="8">
        <v>362.46699999999998</v>
      </c>
      <c r="H522" s="8">
        <v>355.26</v>
      </c>
      <c r="I522" s="8">
        <v>370.202</v>
      </c>
      <c r="J522" s="8">
        <v>402.57400000000001</v>
      </c>
      <c r="K522" s="7"/>
    </row>
    <row r="523" spans="1:11" x14ac:dyDescent="0.2">
      <c r="A523" s="9" t="s">
        <v>57</v>
      </c>
      <c r="B523" s="8">
        <v>436.81299999999999</v>
      </c>
      <c r="C523" s="8">
        <v>448.67899999999997</v>
      </c>
      <c r="D523" s="8">
        <v>443.488</v>
      </c>
      <c r="E523" s="8">
        <v>508.089</v>
      </c>
      <c r="F523" s="8">
        <v>437.17899999999997</v>
      </c>
      <c r="G523" s="8">
        <v>401.262</v>
      </c>
      <c r="H523" s="8">
        <v>372.69799999999998</v>
      </c>
      <c r="I523" s="8">
        <v>347.94099999999997</v>
      </c>
      <c r="J523" s="8">
        <v>314.464</v>
      </c>
      <c r="K523" s="7"/>
    </row>
    <row r="524" spans="1:11" x14ac:dyDescent="0.2">
      <c r="A524" s="9" t="s">
        <v>56</v>
      </c>
      <c r="B524" s="8">
        <v>567</v>
      </c>
      <c r="C524" s="8">
        <v>512</v>
      </c>
      <c r="D524" s="8">
        <v>491</v>
      </c>
      <c r="E524" s="8">
        <v>534</v>
      </c>
      <c r="F524" s="8">
        <v>540</v>
      </c>
      <c r="G524" s="8">
        <v>570</v>
      </c>
      <c r="H524" s="8">
        <v>609</v>
      </c>
      <c r="I524" s="8">
        <v>606.24400000000003</v>
      </c>
      <c r="J524" s="8">
        <v>824.81500000000005</v>
      </c>
      <c r="K524" s="7"/>
    </row>
    <row r="525" spans="1:11" x14ac:dyDescent="0.2">
      <c r="A525" s="9" t="s">
        <v>55</v>
      </c>
      <c r="B525" s="8">
        <v>1459</v>
      </c>
      <c r="C525" s="8">
        <v>1219</v>
      </c>
      <c r="D525" s="8">
        <v>1204</v>
      </c>
      <c r="E525" s="8">
        <v>1231</v>
      </c>
      <c r="F525" s="8">
        <v>1333</v>
      </c>
      <c r="G525" s="8">
        <v>1331</v>
      </c>
      <c r="H525" s="8">
        <v>1244.1179999999999</v>
      </c>
      <c r="I525" s="8">
        <v>1269.06</v>
      </c>
      <c r="J525" s="8">
        <v>1279.829</v>
      </c>
      <c r="K525" s="8"/>
    </row>
    <row r="526" spans="1:11" x14ac:dyDescent="0.2">
      <c r="A526" s="9" t="s">
        <v>54</v>
      </c>
      <c r="B526" s="8">
        <v>813</v>
      </c>
      <c r="C526" s="8">
        <v>778</v>
      </c>
      <c r="D526" s="8">
        <v>730</v>
      </c>
      <c r="E526" s="8">
        <v>794</v>
      </c>
      <c r="F526" s="8">
        <v>851</v>
      </c>
      <c r="G526" s="8">
        <v>745</v>
      </c>
      <c r="H526" s="8">
        <v>707</v>
      </c>
      <c r="I526" s="8">
        <v>680.71600000000001</v>
      </c>
      <c r="J526" s="8">
        <v>663.19799999999998</v>
      </c>
      <c r="K526" s="7"/>
    </row>
    <row r="527" spans="1:11" x14ac:dyDescent="0.2">
      <c r="A527" s="9" t="s">
        <v>53</v>
      </c>
      <c r="B527" s="8">
        <v>150</v>
      </c>
      <c r="C527" s="8">
        <v>126</v>
      </c>
      <c r="D527" s="8">
        <v>115</v>
      </c>
      <c r="E527" s="8">
        <v>121</v>
      </c>
      <c r="F527" s="8">
        <v>106</v>
      </c>
      <c r="G527" s="8">
        <v>95</v>
      </c>
      <c r="H527" s="8">
        <v>102</v>
      </c>
      <c r="I527" s="8">
        <v>103.57299999999999</v>
      </c>
      <c r="J527" s="8">
        <v>96.914000000000001</v>
      </c>
      <c r="K527" s="7"/>
    </row>
    <row r="528" spans="1:11" x14ac:dyDescent="0.2">
      <c r="A528" s="9" t="s">
        <v>52</v>
      </c>
      <c r="B528" s="8">
        <v>134</v>
      </c>
      <c r="C528" s="8">
        <v>150</v>
      </c>
      <c r="D528" s="8">
        <v>125</v>
      </c>
      <c r="E528" s="8">
        <v>126</v>
      </c>
      <c r="F528" s="8">
        <v>137</v>
      </c>
      <c r="G528" s="8">
        <v>130</v>
      </c>
      <c r="H528" s="8">
        <v>125</v>
      </c>
      <c r="I528" s="8">
        <v>128</v>
      </c>
      <c r="J528" s="8">
        <v>130</v>
      </c>
      <c r="K528" s="7"/>
    </row>
    <row r="529" spans="1:11" x14ac:dyDescent="0.2">
      <c r="A529" s="9" t="s">
        <v>51</v>
      </c>
      <c r="B529" s="8">
        <v>134</v>
      </c>
      <c r="C529" s="8">
        <v>137</v>
      </c>
      <c r="D529" s="8">
        <v>207</v>
      </c>
      <c r="E529" s="8">
        <v>162</v>
      </c>
      <c r="F529" s="8">
        <v>119</v>
      </c>
      <c r="G529" s="8">
        <v>123</v>
      </c>
      <c r="H529" s="8">
        <v>124</v>
      </c>
      <c r="I529" s="8">
        <v>109</v>
      </c>
      <c r="J529" s="8">
        <v>114</v>
      </c>
      <c r="K529" s="7"/>
    </row>
    <row r="530" spans="1:11" x14ac:dyDescent="0.2">
      <c r="A530" s="9" t="s">
        <v>50</v>
      </c>
      <c r="B530" s="8">
        <v>189</v>
      </c>
      <c r="C530" s="8">
        <v>155</v>
      </c>
      <c r="D530" s="8">
        <v>145</v>
      </c>
      <c r="E530" s="8">
        <v>140</v>
      </c>
      <c r="F530" s="8">
        <v>190</v>
      </c>
      <c r="G530" s="8">
        <v>198</v>
      </c>
      <c r="H530" s="8">
        <v>204</v>
      </c>
      <c r="I530" s="8">
        <v>203</v>
      </c>
      <c r="J530" s="8">
        <v>200</v>
      </c>
      <c r="K530" s="7"/>
    </row>
    <row r="531" spans="1:11" x14ac:dyDescent="0.2">
      <c r="A531" s="9" t="s">
        <v>49</v>
      </c>
      <c r="B531" s="8">
        <v>3050</v>
      </c>
      <c r="C531" s="8">
        <v>2992</v>
      </c>
      <c r="D531" s="8">
        <v>2910</v>
      </c>
      <c r="E531" s="8">
        <v>2894</v>
      </c>
      <c r="F531" s="8">
        <v>2721</v>
      </c>
      <c r="G531" s="8">
        <v>2692.2719999999999</v>
      </c>
      <c r="H531" s="8">
        <v>2693.7579999999998</v>
      </c>
      <c r="I531" s="8">
        <v>2718.35</v>
      </c>
      <c r="J531" s="8">
        <v>2721.4169999999999</v>
      </c>
      <c r="K531" s="7"/>
    </row>
    <row r="532" spans="1:11" x14ac:dyDescent="0.2">
      <c r="A532" s="9" t="s">
        <v>48</v>
      </c>
      <c r="B532" s="8">
        <v>82</v>
      </c>
      <c r="C532" s="8">
        <v>88</v>
      </c>
      <c r="D532" s="8">
        <v>90</v>
      </c>
      <c r="E532" s="8">
        <v>82</v>
      </c>
      <c r="F532" s="8">
        <v>78</v>
      </c>
      <c r="G532" s="8">
        <v>89</v>
      </c>
      <c r="H532" s="8">
        <v>73</v>
      </c>
      <c r="I532" s="8">
        <v>69</v>
      </c>
      <c r="J532" s="8">
        <v>73.125</v>
      </c>
      <c r="K532" s="7"/>
    </row>
    <row r="533" spans="1:11" x14ac:dyDescent="0.2">
      <c r="A533" s="9" t="s">
        <v>47</v>
      </c>
      <c r="B533" s="8">
        <v>0</v>
      </c>
      <c r="C533" s="8">
        <v>1</v>
      </c>
      <c r="D533" s="8">
        <v>1</v>
      </c>
      <c r="E533" s="8">
        <v>1</v>
      </c>
      <c r="F533" s="8">
        <v>1</v>
      </c>
      <c r="G533" s="8">
        <v>1</v>
      </c>
      <c r="H533" s="8">
        <v>1</v>
      </c>
      <c r="I533" s="8">
        <v>1</v>
      </c>
      <c r="J533" s="8">
        <v>0.7</v>
      </c>
      <c r="K533" s="7"/>
    </row>
    <row r="534" spans="1:11" x14ac:dyDescent="0.2">
      <c r="A534" s="9" t="s">
        <v>46</v>
      </c>
      <c r="B534" s="8">
        <v>117</v>
      </c>
      <c r="C534" s="8">
        <v>129</v>
      </c>
      <c r="D534" s="8">
        <v>140</v>
      </c>
      <c r="E534" s="8">
        <v>156</v>
      </c>
      <c r="F534" s="8">
        <v>296</v>
      </c>
      <c r="G534" s="8">
        <v>272</v>
      </c>
      <c r="H534" s="8">
        <v>358</v>
      </c>
      <c r="I534" s="8">
        <v>375.69600000000003</v>
      </c>
      <c r="J534" s="8">
        <v>343.404</v>
      </c>
      <c r="K534" s="7"/>
    </row>
    <row r="536" spans="1:11" x14ac:dyDescent="0.2">
      <c r="A536" s="6" t="s">
        <v>45</v>
      </c>
    </row>
    <row r="537" spans="1:11" x14ac:dyDescent="0.2">
      <c r="A537" s="6" t="s">
        <v>44</v>
      </c>
      <c r="B537" s="6" t="s">
        <v>43</v>
      </c>
    </row>
    <row r="539" spans="1:11" x14ac:dyDescent="0.2">
      <c r="A539" s="6" t="s">
        <v>90</v>
      </c>
      <c r="B539" s="10" t="s">
        <v>95</v>
      </c>
    </row>
    <row r="540" spans="1:11" x14ac:dyDescent="0.2">
      <c r="A540" s="6" t="s">
        <v>88</v>
      </c>
      <c r="B540" s="6" t="s">
        <v>87</v>
      </c>
    </row>
    <row r="541" spans="1:11" x14ac:dyDescent="0.2">
      <c r="A541" s="6" t="s">
        <v>86</v>
      </c>
      <c r="B541" s="6" t="s">
        <v>85</v>
      </c>
    </row>
    <row r="543" spans="1:11" x14ac:dyDescent="0.2">
      <c r="A543" s="9" t="s">
        <v>84</v>
      </c>
      <c r="B543" s="9" t="s">
        <v>83</v>
      </c>
      <c r="C543" s="9" t="s">
        <v>82</v>
      </c>
      <c r="D543" s="9" t="s">
        <v>81</v>
      </c>
      <c r="E543" s="9" t="s">
        <v>80</v>
      </c>
      <c r="F543" s="9" t="s">
        <v>79</v>
      </c>
      <c r="G543" s="9" t="s">
        <v>78</v>
      </c>
      <c r="H543" s="9" t="s">
        <v>77</v>
      </c>
      <c r="I543" s="9" t="s">
        <v>76</v>
      </c>
      <c r="J543" s="9" t="s">
        <v>75</v>
      </c>
      <c r="K543" s="9"/>
    </row>
    <row r="544" spans="1:11" x14ac:dyDescent="0.2">
      <c r="A544" s="9" t="s">
        <v>74</v>
      </c>
      <c r="B544" s="8">
        <v>66472.701000000001</v>
      </c>
      <c r="C544" s="8">
        <v>72564.073000000004</v>
      </c>
      <c r="D544" s="8">
        <v>72306.714999999997</v>
      </c>
      <c r="E544" s="8">
        <v>69981.273000000001</v>
      </c>
      <c r="F544" s="8">
        <v>93824.241999999998</v>
      </c>
      <c r="G544" s="8">
        <v>74308.89</v>
      </c>
      <c r="H544" s="8">
        <v>76101.274000000005</v>
      </c>
      <c r="I544" s="8">
        <v>77032.356</v>
      </c>
      <c r="J544" s="8">
        <v>74115.888000000006</v>
      </c>
      <c r="K544" s="7"/>
    </row>
    <row r="545" spans="1:11" x14ac:dyDescent="0.2">
      <c r="A545" s="9" t="s">
        <v>73</v>
      </c>
      <c r="B545" s="8">
        <v>87431.701000000001</v>
      </c>
      <c r="C545" s="8">
        <v>93348.073000000004</v>
      </c>
      <c r="D545" s="8">
        <v>92633.714999999997</v>
      </c>
      <c r="E545" s="8">
        <v>90347.273000000001</v>
      </c>
      <c r="F545" s="8">
        <v>113383.242</v>
      </c>
      <c r="G545" s="8">
        <v>94880.807000000001</v>
      </c>
      <c r="H545" s="8">
        <v>98110.347999999998</v>
      </c>
      <c r="I545" s="8">
        <v>97925.960999999996</v>
      </c>
      <c r="J545" s="8">
        <v>95223.645000000004</v>
      </c>
      <c r="K545" s="7"/>
    </row>
    <row r="546" spans="1:11" x14ac:dyDescent="0.2">
      <c r="A546" s="9" t="s">
        <v>72</v>
      </c>
      <c r="B546" s="8">
        <v>1026</v>
      </c>
      <c r="C546" s="8">
        <v>1709</v>
      </c>
      <c r="D546" s="8">
        <v>1581</v>
      </c>
      <c r="E546" s="8">
        <v>2059</v>
      </c>
      <c r="F546" s="8">
        <v>2026.3</v>
      </c>
      <c r="G546" s="8">
        <v>2093.1</v>
      </c>
      <c r="H546" s="8">
        <v>2109.6999999999998</v>
      </c>
      <c r="I546" s="8">
        <v>1760.7</v>
      </c>
      <c r="J546" s="8">
        <v>1866.9</v>
      </c>
      <c r="K546" s="7"/>
    </row>
    <row r="547" spans="1:11" x14ac:dyDescent="0.2">
      <c r="A547" s="9" t="s">
        <v>71</v>
      </c>
      <c r="B547" s="8">
        <v>409</v>
      </c>
      <c r="C547" s="8">
        <v>477</v>
      </c>
      <c r="D547" s="8">
        <v>523</v>
      </c>
      <c r="E547" s="8">
        <v>512</v>
      </c>
      <c r="F547" s="8">
        <v>555</v>
      </c>
      <c r="G547" s="8">
        <v>595</v>
      </c>
      <c r="H547" s="8">
        <v>609</v>
      </c>
      <c r="I547" s="8">
        <v>686.31299999999999</v>
      </c>
      <c r="J547" s="8">
        <v>715.28200000000004</v>
      </c>
      <c r="K547" s="7"/>
    </row>
    <row r="548" spans="1:11" x14ac:dyDescent="0.2">
      <c r="A548" s="9" t="s">
        <v>70</v>
      </c>
      <c r="B548" s="8">
        <v>1918</v>
      </c>
      <c r="C548" s="8">
        <v>1911</v>
      </c>
      <c r="D548" s="8">
        <v>1998</v>
      </c>
      <c r="E548" s="8">
        <v>1918</v>
      </c>
      <c r="F548" s="8">
        <v>1972</v>
      </c>
      <c r="G548" s="8">
        <v>2031</v>
      </c>
      <c r="H548" s="8">
        <v>2217</v>
      </c>
      <c r="I548" s="8">
        <v>2297.6320000000001</v>
      </c>
      <c r="J548" s="8">
        <v>2371.5520000000001</v>
      </c>
      <c r="K548" s="7"/>
    </row>
    <row r="549" spans="1:11" x14ac:dyDescent="0.2">
      <c r="A549" s="9" t="s">
        <v>69</v>
      </c>
      <c r="B549" s="8">
        <v>956</v>
      </c>
      <c r="C549" s="8">
        <v>946</v>
      </c>
      <c r="D549" s="8">
        <v>853</v>
      </c>
      <c r="E549" s="8">
        <v>835</v>
      </c>
      <c r="F549" s="8">
        <v>810</v>
      </c>
      <c r="G549" s="8">
        <v>835.81299999999999</v>
      </c>
      <c r="H549" s="8">
        <v>825.5</v>
      </c>
      <c r="I549" s="8">
        <v>838.16499999999996</v>
      </c>
      <c r="J549" s="8">
        <v>837.351</v>
      </c>
      <c r="K549" s="7"/>
    </row>
    <row r="550" spans="1:11" x14ac:dyDescent="0.2">
      <c r="A550" s="9" t="s">
        <v>68</v>
      </c>
      <c r="B550" s="8">
        <v>17501</v>
      </c>
      <c r="C550" s="8">
        <v>17719</v>
      </c>
      <c r="D550" s="8">
        <v>17578</v>
      </c>
      <c r="E550" s="8">
        <v>17313</v>
      </c>
      <c r="F550" s="8">
        <v>17342</v>
      </c>
      <c r="G550" s="8">
        <v>17241</v>
      </c>
      <c r="H550" s="8">
        <v>17624</v>
      </c>
      <c r="I550" s="8">
        <v>17653</v>
      </c>
      <c r="J550" s="8">
        <v>17515</v>
      </c>
      <c r="K550" s="7"/>
    </row>
    <row r="551" spans="1:11" x14ac:dyDescent="0.2">
      <c r="A551" s="9" t="s">
        <v>67</v>
      </c>
      <c r="B551" s="8">
        <v>179</v>
      </c>
      <c r="C551" s="8">
        <v>195</v>
      </c>
      <c r="D551" s="8">
        <v>209</v>
      </c>
      <c r="E551" s="8">
        <v>177</v>
      </c>
      <c r="F551" s="8">
        <v>181</v>
      </c>
      <c r="G551" s="8">
        <v>185</v>
      </c>
      <c r="H551" s="8">
        <v>200</v>
      </c>
      <c r="I551" s="8">
        <v>192</v>
      </c>
      <c r="J551" s="8">
        <v>179</v>
      </c>
      <c r="K551" s="7"/>
    </row>
    <row r="552" spans="1:11" x14ac:dyDescent="0.2">
      <c r="A552" s="9" t="s">
        <v>66</v>
      </c>
      <c r="B552" s="8">
        <v>1191</v>
      </c>
      <c r="C552" s="8">
        <v>2669</v>
      </c>
      <c r="D552" s="8">
        <v>799</v>
      </c>
      <c r="E552" s="8">
        <v>768</v>
      </c>
      <c r="F552" s="8">
        <v>2230</v>
      </c>
      <c r="G552" s="8">
        <v>2567</v>
      </c>
      <c r="H552" s="8">
        <v>2780</v>
      </c>
      <c r="I552" s="8">
        <v>2448.87</v>
      </c>
      <c r="J552" s="8">
        <v>218.85</v>
      </c>
      <c r="K552" s="7"/>
    </row>
    <row r="553" spans="1:11" x14ac:dyDescent="0.2">
      <c r="A553" s="9" t="s">
        <v>65</v>
      </c>
      <c r="B553" s="8">
        <v>5521</v>
      </c>
      <c r="C553" s="8">
        <v>5592</v>
      </c>
      <c r="D553" s="8">
        <v>5517</v>
      </c>
      <c r="E553" s="8">
        <v>4212</v>
      </c>
      <c r="F553" s="8">
        <v>3562</v>
      </c>
      <c r="G553" s="8">
        <v>6807</v>
      </c>
      <c r="H553" s="8">
        <v>6788</v>
      </c>
      <c r="I553" s="8">
        <v>7026</v>
      </c>
      <c r="J553" s="8">
        <v>6179</v>
      </c>
      <c r="K553" s="7"/>
    </row>
    <row r="554" spans="1:11" x14ac:dyDescent="0.2">
      <c r="A554" s="9" t="s">
        <v>64</v>
      </c>
      <c r="B554" s="8">
        <v>3393</v>
      </c>
      <c r="C554" s="8">
        <v>7646.125</v>
      </c>
      <c r="D554" s="8">
        <v>8387.6959999999999</v>
      </c>
      <c r="E554" s="8">
        <v>8358.3770000000004</v>
      </c>
      <c r="F554" s="8">
        <v>7936.2860000000001</v>
      </c>
      <c r="G554" s="8">
        <v>8062.143</v>
      </c>
      <c r="H554" s="8">
        <v>8314.6810000000005</v>
      </c>
      <c r="I554" s="8">
        <v>8321.3610000000008</v>
      </c>
      <c r="J554" s="8">
        <v>7971.817</v>
      </c>
      <c r="K554" s="8"/>
    </row>
    <row r="555" spans="1:11" x14ac:dyDescent="0.2">
      <c r="A555" s="9" t="s">
        <v>63</v>
      </c>
      <c r="B555" s="8">
        <v>224</v>
      </c>
      <c r="C555" s="8">
        <v>215</v>
      </c>
      <c r="D555" s="8">
        <v>233</v>
      </c>
      <c r="E555" s="8">
        <v>244</v>
      </c>
      <c r="F555" s="8">
        <v>268</v>
      </c>
      <c r="G555" s="8">
        <v>289</v>
      </c>
      <c r="H555" s="8">
        <v>330</v>
      </c>
      <c r="I555" s="8">
        <v>334.9</v>
      </c>
      <c r="J555" s="8">
        <v>338.4</v>
      </c>
      <c r="K555" s="7"/>
    </row>
    <row r="556" spans="1:11" x14ac:dyDescent="0.2">
      <c r="A556" s="9" t="s">
        <v>62</v>
      </c>
      <c r="B556" s="8">
        <v>16658</v>
      </c>
      <c r="C556" s="8">
        <v>16628</v>
      </c>
      <c r="D556" s="8">
        <v>16245</v>
      </c>
      <c r="E556" s="8">
        <v>15523</v>
      </c>
      <c r="F556" s="8">
        <v>15123</v>
      </c>
      <c r="G556" s="8">
        <v>15225</v>
      </c>
      <c r="H556" s="8">
        <v>15146</v>
      </c>
      <c r="I556" s="8">
        <v>15509.521000000001</v>
      </c>
      <c r="J556" s="8">
        <v>15383.273999999999</v>
      </c>
      <c r="K556" s="7"/>
    </row>
    <row r="557" spans="1:11" x14ac:dyDescent="0.2">
      <c r="A557" s="9" t="s">
        <v>61</v>
      </c>
      <c r="B557" s="8">
        <v>64</v>
      </c>
      <c r="C557" s="8">
        <v>60</v>
      </c>
      <c r="D557" s="8">
        <v>60</v>
      </c>
      <c r="E557" s="8">
        <v>63</v>
      </c>
      <c r="F557" s="8">
        <v>66</v>
      </c>
      <c r="G557" s="8">
        <v>68</v>
      </c>
      <c r="H557" s="8">
        <v>75</v>
      </c>
      <c r="I557" s="8">
        <v>78.194000000000003</v>
      </c>
      <c r="J557" s="8">
        <v>90.111000000000004</v>
      </c>
      <c r="K557" s="7"/>
    </row>
    <row r="558" spans="1:11" x14ac:dyDescent="0.2">
      <c r="A558" s="9" t="s">
        <v>60</v>
      </c>
      <c r="B558" s="8">
        <v>309</v>
      </c>
      <c r="C558" s="8">
        <v>363</v>
      </c>
      <c r="D558" s="8">
        <v>397</v>
      </c>
      <c r="E558" s="8">
        <v>448</v>
      </c>
      <c r="F558" s="8">
        <v>490</v>
      </c>
      <c r="G558" s="8">
        <v>606</v>
      </c>
      <c r="H558" s="8">
        <v>594</v>
      </c>
      <c r="I558" s="8">
        <v>598.1</v>
      </c>
      <c r="J558" s="8">
        <v>686.8</v>
      </c>
      <c r="K558" s="7"/>
    </row>
    <row r="559" spans="1:11" x14ac:dyDescent="0.2">
      <c r="A559" s="9" t="s">
        <v>59</v>
      </c>
      <c r="B559" s="8">
        <v>741</v>
      </c>
      <c r="C559" s="8">
        <v>748</v>
      </c>
      <c r="D559" s="8">
        <v>1670</v>
      </c>
      <c r="E559" s="8">
        <v>1757</v>
      </c>
      <c r="F559" s="8">
        <v>1707</v>
      </c>
      <c r="G559" s="8">
        <v>1820</v>
      </c>
      <c r="H559" s="8">
        <v>1884</v>
      </c>
      <c r="I559" s="8">
        <v>2036</v>
      </c>
      <c r="J559" s="8">
        <v>2122</v>
      </c>
      <c r="K559" s="7"/>
    </row>
    <row r="560" spans="1:11" x14ac:dyDescent="0.2">
      <c r="A560" s="9" t="s">
        <v>58</v>
      </c>
      <c r="B560" s="8">
        <v>1864</v>
      </c>
      <c r="C560" s="8">
        <v>1919</v>
      </c>
      <c r="D560" s="8">
        <v>1974.413</v>
      </c>
      <c r="E560" s="8">
        <v>1930.528</v>
      </c>
      <c r="F560" s="8">
        <v>1937.712</v>
      </c>
      <c r="G560" s="8">
        <v>2162.6759999999999</v>
      </c>
      <c r="H560" s="8">
        <v>2203.0369999999998</v>
      </c>
      <c r="I560" s="8">
        <v>1978.91</v>
      </c>
      <c r="J560" s="8">
        <v>2236.4789999999998</v>
      </c>
      <c r="K560" s="7"/>
    </row>
    <row r="561" spans="1:11" x14ac:dyDescent="0.2">
      <c r="A561" s="9" t="s">
        <v>57</v>
      </c>
      <c r="B561" s="8">
        <v>1629.7639999999999</v>
      </c>
      <c r="C561" s="8">
        <v>1691.5409999999999</v>
      </c>
      <c r="D561" s="8">
        <v>1667.7349999999999</v>
      </c>
      <c r="E561" s="8">
        <v>1262.443</v>
      </c>
      <c r="F561" s="8">
        <v>1183.6780000000001</v>
      </c>
      <c r="G561" s="8">
        <v>1265.9000000000001</v>
      </c>
      <c r="H561" s="8">
        <v>1290.8789999999999</v>
      </c>
      <c r="I561" s="8">
        <v>1314.5160000000001</v>
      </c>
      <c r="J561" s="8">
        <v>1372.5029999999999</v>
      </c>
      <c r="K561" s="7"/>
    </row>
    <row r="562" spans="1:11" x14ac:dyDescent="0.2">
      <c r="A562" s="9" t="s">
        <v>56</v>
      </c>
      <c r="B562" s="8">
        <v>2811</v>
      </c>
      <c r="C562" s="8">
        <v>3325</v>
      </c>
      <c r="D562" s="8">
        <v>3231</v>
      </c>
      <c r="E562" s="8">
        <v>4073</v>
      </c>
      <c r="F562" s="8">
        <v>4260</v>
      </c>
      <c r="G562" s="8">
        <v>4397</v>
      </c>
      <c r="H562" s="8">
        <v>4779</v>
      </c>
      <c r="I562" s="8">
        <v>5348.7479999999996</v>
      </c>
      <c r="J562" s="8">
        <v>5301.0079999999998</v>
      </c>
      <c r="K562" s="7"/>
    </row>
    <row r="563" spans="1:11" x14ac:dyDescent="0.2">
      <c r="A563" s="9" t="s">
        <v>55</v>
      </c>
      <c r="B563" s="8">
        <v>1590</v>
      </c>
      <c r="C563" s="8">
        <v>1528</v>
      </c>
      <c r="D563" s="8">
        <v>1340</v>
      </c>
      <c r="E563" s="8">
        <v>1271</v>
      </c>
      <c r="F563" s="8">
        <v>490</v>
      </c>
      <c r="G563" s="8">
        <v>503</v>
      </c>
      <c r="H563" s="8">
        <v>507.59300000000002</v>
      </c>
      <c r="I563" s="8">
        <v>516.82100000000003</v>
      </c>
      <c r="J563" s="8">
        <v>536.68100000000004</v>
      </c>
      <c r="K563" s="8"/>
    </row>
    <row r="564" spans="1:11" x14ac:dyDescent="0.2">
      <c r="A564" s="9" t="s">
        <v>54</v>
      </c>
      <c r="B564" s="8">
        <v>962</v>
      </c>
      <c r="C564" s="8">
        <v>1267</v>
      </c>
      <c r="D564" s="8">
        <v>979</v>
      </c>
      <c r="E564" s="8">
        <v>1144</v>
      </c>
      <c r="F564" s="8">
        <v>1074</v>
      </c>
      <c r="G564" s="8">
        <v>1080</v>
      </c>
      <c r="H564" s="8">
        <v>1157</v>
      </c>
      <c r="I564" s="8">
        <v>1157.864</v>
      </c>
      <c r="J564" s="8">
        <v>1140.7190000000001</v>
      </c>
      <c r="K564" s="7"/>
    </row>
    <row r="565" spans="1:11" x14ac:dyDescent="0.2">
      <c r="A565" s="9" t="s">
        <v>53</v>
      </c>
      <c r="B565" s="8">
        <v>433</v>
      </c>
      <c r="C565" s="8">
        <v>417</v>
      </c>
      <c r="D565" s="8">
        <v>392</v>
      </c>
      <c r="E565" s="8">
        <v>408</v>
      </c>
      <c r="F565" s="8">
        <v>422</v>
      </c>
      <c r="G565" s="8">
        <v>428</v>
      </c>
      <c r="H565" s="8">
        <v>465</v>
      </c>
      <c r="I565" s="8">
        <v>494.25</v>
      </c>
      <c r="J565" s="8">
        <v>537.428</v>
      </c>
      <c r="K565" s="7"/>
    </row>
    <row r="566" spans="1:11" x14ac:dyDescent="0.2">
      <c r="A566" s="9" t="s">
        <v>52</v>
      </c>
      <c r="B566" s="8">
        <v>778</v>
      </c>
      <c r="C566" s="8">
        <v>777</v>
      </c>
      <c r="D566" s="8">
        <v>808</v>
      </c>
      <c r="E566" s="8">
        <v>686</v>
      </c>
      <c r="F566" s="8">
        <v>898</v>
      </c>
      <c r="G566" s="8">
        <v>900</v>
      </c>
      <c r="H566" s="8">
        <v>982</v>
      </c>
      <c r="I566" s="8">
        <v>1044</v>
      </c>
      <c r="J566" s="8">
        <v>1033</v>
      </c>
      <c r="K566" s="7"/>
    </row>
    <row r="567" spans="1:11" x14ac:dyDescent="0.2">
      <c r="A567" s="9" t="s">
        <v>51</v>
      </c>
      <c r="B567" s="8">
        <v>1550</v>
      </c>
      <c r="C567" s="8">
        <v>629</v>
      </c>
      <c r="D567" s="8">
        <v>963</v>
      </c>
      <c r="E567" s="8">
        <v>761</v>
      </c>
      <c r="F567" s="8">
        <v>767</v>
      </c>
      <c r="G567" s="8">
        <v>749</v>
      </c>
      <c r="H567" s="8">
        <v>780</v>
      </c>
      <c r="I567" s="8">
        <v>1001</v>
      </c>
      <c r="J567" s="8">
        <v>951</v>
      </c>
      <c r="K567" s="7"/>
    </row>
    <row r="568" spans="1:11" x14ac:dyDescent="0.2">
      <c r="A568" s="9" t="s">
        <v>50</v>
      </c>
      <c r="B568" s="8">
        <v>3302</v>
      </c>
      <c r="C568" s="8">
        <v>2464</v>
      </c>
      <c r="D568" s="8">
        <v>3296</v>
      </c>
      <c r="E568" s="8">
        <v>2617</v>
      </c>
      <c r="F568" s="8">
        <v>26842</v>
      </c>
      <c r="G568" s="8">
        <v>2624</v>
      </c>
      <c r="H568" s="8">
        <v>2587</v>
      </c>
      <c r="I568" s="8">
        <v>2584</v>
      </c>
      <c r="J568" s="8">
        <v>2678</v>
      </c>
      <c r="K568" s="7"/>
    </row>
    <row r="569" spans="1:11" x14ac:dyDescent="0.2">
      <c r="A569" s="9" t="s">
        <v>49</v>
      </c>
      <c r="B569" s="8">
        <v>20959</v>
      </c>
      <c r="C569" s="8">
        <v>20784</v>
      </c>
      <c r="D569" s="8">
        <v>20327</v>
      </c>
      <c r="E569" s="8">
        <v>20366</v>
      </c>
      <c r="F569" s="8">
        <v>19559</v>
      </c>
      <c r="G569" s="8">
        <v>20571.917000000001</v>
      </c>
      <c r="H569" s="8">
        <v>22009.074000000001</v>
      </c>
      <c r="I569" s="8">
        <v>20893.605</v>
      </c>
      <c r="J569" s="8">
        <v>21107.757000000001</v>
      </c>
      <c r="K569" s="7"/>
    </row>
    <row r="570" spans="1:11" x14ac:dyDescent="0.2">
      <c r="A570" s="9" t="s">
        <v>48</v>
      </c>
      <c r="B570" s="8">
        <v>497</v>
      </c>
      <c r="C570" s="8">
        <v>451</v>
      </c>
      <c r="D570" s="8">
        <v>486</v>
      </c>
      <c r="E570" s="8">
        <v>468</v>
      </c>
      <c r="F570" s="8">
        <v>394</v>
      </c>
      <c r="G570" s="8">
        <v>408</v>
      </c>
      <c r="H570" s="8">
        <v>396</v>
      </c>
      <c r="I570" s="8">
        <v>432</v>
      </c>
      <c r="J570" s="8">
        <v>492.14100000000002</v>
      </c>
      <c r="K570" s="7"/>
    </row>
    <row r="571" spans="1:11" x14ac:dyDescent="0.2">
      <c r="A571" s="9" t="s">
        <v>47</v>
      </c>
      <c r="B571" s="8">
        <v>482</v>
      </c>
      <c r="C571" s="8">
        <v>477</v>
      </c>
      <c r="D571" s="8">
        <v>318</v>
      </c>
      <c r="E571" s="8">
        <v>470</v>
      </c>
      <c r="F571" s="8">
        <v>14</v>
      </c>
      <c r="G571" s="8">
        <v>16</v>
      </c>
      <c r="H571" s="8">
        <v>14</v>
      </c>
      <c r="I571" s="8">
        <v>25.8</v>
      </c>
      <c r="J571" s="8">
        <v>26.5</v>
      </c>
      <c r="K571" s="7"/>
    </row>
    <row r="572" spans="1:11" x14ac:dyDescent="0.2">
      <c r="A572" s="9" t="s">
        <v>46</v>
      </c>
      <c r="B572" s="8">
        <v>1963</v>
      </c>
      <c r="C572" s="8">
        <v>373</v>
      </c>
      <c r="D572" s="8">
        <v>415</v>
      </c>
      <c r="E572" s="8">
        <v>464</v>
      </c>
      <c r="F572" s="8">
        <v>437</v>
      </c>
      <c r="G572" s="8">
        <v>521</v>
      </c>
      <c r="H572" s="8">
        <v>647</v>
      </c>
      <c r="I572" s="8">
        <v>678.83199999999999</v>
      </c>
      <c r="J572" s="8">
        <v>789.24099999999999</v>
      </c>
      <c r="K572" s="7"/>
    </row>
    <row r="574" spans="1:11" x14ac:dyDescent="0.2">
      <c r="A574" s="6" t="s">
        <v>45</v>
      </c>
    </row>
    <row r="575" spans="1:11" x14ac:dyDescent="0.2">
      <c r="A575" s="6" t="s">
        <v>44</v>
      </c>
      <c r="B575" s="6" t="s">
        <v>43</v>
      </c>
    </row>
    <row r="577" spans="1:11" x14ac:dyDescent="0.2">
      <c r="A577" s="6" t="s">
        <v>90</v>
      </c>
      <c r="B577" s="10" t="s">
        <v>94</v>
      </c>
    </row>
    <row r="578" spans="1:11" x14ac:dyDescent="0.2">
      <c r="A578" s="6" t="s">
        <v>88</v>
      </c>
      <c r="B578" s="6" t="s">
        <v>87</v>
      </c>
    </row>
    <row r="579" spans="1:11" x14ac:dyDescent="0.2">
      <c r="A579" s="6" t="s">
        <v>86</v>
      </c>
      <c r="B579" s="6" t="s">
        <v>85</v>
      </c>
    </row>
    <row r="581" spans="1:11" x14ac:dyDescent="0.2">
      <c r="A581" s="9" t="s">
        <v>84</v>
      </c>
      <c r="B581" s="9" t="s">
        <v>83</v>
      </c>
      <c r="C581" s="9" t="s">
        <v>82</v>
      </c>
      <c r="D581" s="9" t="s">
        <v>81</v>
      </c>
      <c r="E581" s="9" t="s">
        <v>80</v>
      </c>
      <c r="F581" s="9" t="s">
        <v>79</v>
      </c>
      <c r="G581" s="9" t="s">
        <v>78</v>
      </c>
      <c r="H581" s="9" t="s">
        <v>77</v>
      </c>
      <c r="I581" s="9" t="s">
        <v>76</v>
      </c>
      <c r="J581" s="9" t="s">
        <v>75</v>
      </c>
      <c r="K581" s="9"/>
    </row>
    <row r="582" spans="1:11" x14ac:dyDescent="0.2">
      <c r="A582" s="9" t="s">
        <v>74</v>
      </c>
      <c r="B582" s="8">
        <v>56176.911</v>
      </c>
      <c r="C582" s="8">
        <v>57516.088000000003</v>
      </c>
      <c r="D582" s="8">
        <v>56970.362000000001</v>
      </c>
      <c r="E582" s="8">
        <v>57108.995000000003</v>
      </c>
      <c r="F582" s="8">
        <v>55585.027999999998</v>
      </c>
      <c r="G582" s="8">
        <v>56272.317999999999</v>
      </c>
      <c r="H582" s="8">
        <v>57467.27</v>
      </c>
      <c r="I582" s="8">
        <v>58330.445</v>
      </c>
      <c r="J582" s="8">
        <v>58667.248</v>
      </c>
      <c r="K582" s="7"/>
    </row>
    <row r="583" spans="1:11" x14ac:dyDescent="0.2">
      <c r="A583" s="9" t="s">
        <v>73</v>
      </c>
      <c r="B583" s="8">
        <v>60243.911</v>
      </c>
      <c r="C583" s="8">
        <v>61721.088000000003</v>
      </c>
      <c r="D583" s="8">
        <v>61450.362000000001</v>
      </c>
      <c r="E583" s="8">
        <v>61460.995000000003</v>
      </c>
      <c r="F583" s="8">
        <v>60090.027999999998</v>
      </c>
      <c r="G583" s="8">
        <v>60788.828000000001</v>
      </c>
      <c r="H583" s="8">
        <v>62157.36</v>
      </c>
      <c r="I583" s="8">
        <v>63163.714999999997</v>
      </c>
      <c r="J583" s="8">
        <v>63650.798000000003</v>
      </c>
      <c r="K583" s="7"/>
    </row>
    <row r="584" spans="1:11" x14ac:dyDescent="0.2">
      <c r="A584" s="9" t="s">
        <v>72</v>
      </c>
      <c r="B584" s="8">
        <v>1736</v>
      </c>
      <c r="C584" s="8">
        <v>1631</v>
      </c>
      <c r="D584" s="8">
        <v>1581</v>
      </c>
      <c r="E584" s="8">
        <v>1686</v>
      </c>
      <c r="F584" s="8">
        <v>1567.3</v>
      </c>
      <c r="G584" s="8">
        <v>1587.8</v>
      </c>
      <c r="H584" s="8">
        <v>1624.6</v>
      </c>
      <c r="I584" s="8">
        <v>1631.5</v>
      </c>
      <c r="J584" s="8">
        <v>1656.8</v>
      </c>
      <c r="K584" s="7"/>
    </row>
    <row r="585" spans="1:11" x14ac:dyDescent="0.2">
      <c r="A585" s="9" t="s">
        <v>71</v>
      </c>
      <c r="B585" s="8">
        <v>399</v>
      </c>
      <c r="C585" s="8">
        <v>367</v>
      </c>
      <c r="D585" s="8">
        <v>302</v>
      </c>
      <c r="E585" s="8">
        <v>277</v>
      </c>
      <c r="F585" s="8">
        <v>306</v>
      </c>
      <c r="G585" s="8">
        <v>352</v>
      </c>
      <c r="H585" s="8">
        <v>354</v>
      </c>
      <c r="I585" s="8">
        <v>377.58800000000002</v>
      </c>
      <c r="J585" s="8">
        <v>323.625</v>
      </c>
      <c r="K585" s="7"/>
    </row>
    <row r="586" spans="1:11" x14ac:dyDescent="0.2">
      <c r="A586" s="9" t="s">
        <v>70</v>
      </c>
      <c r="B586" s="8">
        <v>1629</v>
      </c>
      <c r="C586" s="8">
        <v>1606</v>
      </c>
      <c r="D586" s="8">
        <v>1614</v>
      </c>
      <c r="E586" s="8">
        <v>1592</v>
      </c>
      <c r="F586" s="8">
        <v>1559</v>
      </c>
      <c r="G586" s="8">
        <v>1609</v>
      </c>
      <c r="H586" s="8">
        <v>1636</v>
      </c>
      <c r="I586" s="8">
        <v>1697.558</v>
      </c>
      <c r="J586" s="8">
        <v>1753.3789999999999</v>
      </c>
      <c r="K586" s="7"/>
    </row>
    <row r="587" spans="1:11" x14ac:dyDescent="0.2">
      <c r="A587" s="9" t="s">
        <v>69</v>
      </c>
      <c r="B587" s="8">
        <v>404</v>
      </c>
      <c r="C587" s="8">
        <v>397</v>
      </c>
      <c r="D587" s="8">
        <v>385</v>
      </c>
      <c r="E587" s="8">
        <v>386</v>
      </c>
      <c r="F587" s="8">
        <v>385</v>
      </c>
      <c r="G587" s="8">
        <v>397</v>
      </c>
      <c r="H587" s="8">
        <v>417</v>
      </c>
      <c r="I587" s="8">
        <v>407.06299999999999</v>
      </c>
      <c r="J587" s="8">
        <v>403.07299999999998</v>
      </c>
      <c r="K587" s="7"/>
    </row>
    <row r="588" spans="1:11" x14ac:dyDescent="0.2">
      <c r="A588" s="9" t="s">
        <v>68</v>
      </c>
      <c r="B588" s="8">
        <v>12080</v>
      </c>
      <c r="C588" s="8">
        <v>12107</v>
      </c>
      <c r="D588" s="8">
        <v>12025</v>
      </c>
      <c r="E588" s="8">
        <v>11925</v>
      </c>
      <c r="F588" s="8">
        <v>11523</v>
      </c>
      <c r="G588" s="8">
        <v>11148</v>
      </c>
      <c r="H588" s="8">
        <v>11738</v>
      </c>
      <c r="I588" s="8">
        <v>11957</v>
      </c>
      <c r="J588" s="8">
        <v>12087</v>
      </c>
      <c r="K588" s="7"/>
    </row>
    <row r="589" spans="1:11" x14ac:dyDescent="0.2">
      <c r="A589" s="9" t="s">
        <v>67</v>
      </c>
      <c r="B589" s="8">
        <v>89</v>
      </c>
      <c r="C589" s="8">
        <v>80</v>
      </c>
      <c r="D589" s="8">
        <v>79</v>
      </c>
      <c r="E589" s="8">
        <v>63</v>
      </c>
      <c r="F589" s="8">
        <v>50</v>
      </c>
      <c r="G589" s="8">
        <v>47</v>
      </c>
      <c r="H589" s="8">
        <v>48</v>
      </c>
      <c r="I589" s="8">
        <v>46</v>
      </c>
      <c r="J589" s="8">
        <v>43</v>
      </c>
      <c r="K589" s="7"/>
    </row>
    <row r="590" spans="1:11" x14ac:dyDescent="0.2">
      <c r="A590" s="9" t="s">
        <v>66</v>
      </c>
      <c r="B590" s="8">
        <v>183</v>
      </c>
      <c r="C590" s="8">
        <v>184</v>
      </c>
      <c r="D590" s="8">
        <v>189</v>
      </c>
      <c r="E590" s="8">
        <v>267</v>
      </c>
      <c r="F590" s="8">
        <v>343</v>
      </c>
      <c r="G590" s="8">
        <v>388</v>
      </c>
      <c r="H590" s="8">
        <v>186</v>
      </c>
      <c r="I590" s="8">
        <v>188.09700000000001</v>
      </c>
      <c r="J590" s="8">
        <v>202.2</v>
      </c>
      <c r="K590" s="7"/>
    </row>
    <row r="591" spans="1:11" x14ac:dyDescent="0.2">
      <c r="A591" s="9" t="s">
        <v>65</v>
      </c>
      <c r="B591" s="8">
        <v>3222</v>
      </c>
      <c r="C591" s="8">
        <v>3990</v>
      </c>
      <c r="D591" s="8">
        <v>3915</v>
      </c>
      <c r="E591" s="8">
        <v>3819</v>
      </c>
      <c r="F591" s="8">
        <v>3906</v>
      </c>
      <c r="G591" s="8">
        <v>3978</v>
      </c>
      <c r="H591" s="8">
        <v>3902</v>
      </c>
      <c r="I591" s="8">
        <v>3987</v>
      </c>
      <c r="J591" s="8">
        <v>4046</v>
      </c>
      <c r="K591" s="7"/>
    </row>
    <row r="592" spans="1:11" x14ac:dyDescent="0.2">
      <c r="A592" s="9" t="s">
        <v>64</v>
      </c>
      <c r="B592" s="8">
        <v>10037</v>
      </c>
      <c r="C592" s="8">
        <v>10527.757</v>
      </c>
      <c r="D592" s="8">
        <v>10713.79</v>
      </c>
      <c r="E592" s="8">
        <v>10832.804</v>
      </c>
      <c r="F592" s="8">
        <v>10545.144</v>
      </c>
      <c r="G592" s="8">
        <v>10701.378000000001</v>
      </c>
      <c r="H592" s="8">
        <v>10520.407999999999</v>
      </c>
      <c r="I592" s="8">
        <v>10579.51</v>
      </c>
      <c r="J592" s="8">
        <v>10089.521000000001</v>
      </c>
      <c r="K592" s="8"/>
    </row>
    <row r="593" spans="1:11" x14ac:dyDescent="0.2">
      <c r="A593" s="9" t="s">
        <v>63</v>
      </c>
      <c r="B593" s="8">
        <v>267</v>
      </c>
      <c r="C593" s="8">
        <v>261</v>
      </c>
      <c r="D593" s="8">
        <v>249</v>
      </c>
      <c r="E593" s="8">
        <v>238</v>
      </c>
      <c r="F593" s="8">
        <v>231</v>
      </c>
      <c r="G593" s="8">
        <v>245</v>
      </c>
      <c r="H593" s="8">
        <v>251</v>
      </c>
      <c r="I593" s="8">
        <v>267.39999999999998</v>
      </c>
      <c r="J593" s="8">
        <v>282</v>
      </c>
      <c r="K593" s="7"/>
    </row>
    <row r="594" spans="1:11" x14ac:dyDescent="0.2">
      <c r="A594" s="9" t="s">
        <v>62</v>
      </c>
      <c r="B594" s="8">
        <v>10666</v>
      </c>
      <c r="C594" s="8">
        <v>10793</v>
      </c>
      <c r="D594" s="8">
        <v>10759</v>
      </c>
      <c r="E594" s="8">
        <v>10775</v>
      </c>
      <c r="F594" s="8">
        <v>10463</v>
      </c>
      <c r="G594" s="8">
        <v>10856</v>
      </c>
      <c r="H594" s="8">
        <v>11162</v>
      </c>
      <c r="I594" s="8">
        <v>11382.861000000001</v>
      </c>
      <c r="J594" s="8">
        <v>11539.995999999999</v>
      </c>
      <c r="K594" s="7"/>
    </row>
    <row r="595" spans="1:11" x14ac:dyDescent="0.2">
      <c r="A595" s="9" t="s">
        <v>61</v>
      </c>
      <c r="B595" s="8">
        <v>126</v>
      </c>
      <c r="C595" s="8">
        <v>124</v>
      </c>
      <c r="D595" s="8">
        <v>129</v>
      </c>
      <c r="E595" s="8">
        <v>124</v>
      </c>
      <c r="F595" s="8">
        <v>117</v>
      </c>
      <c r="G595" s="8">
        <v>106</v>
      </c>
      <c r="H595" s="8">
        <v>105</v>
      </c>
      <c r="I595" s="8">
        <v>104.649</v>
      </c>
      <c r="J595" s="8">
        <v>103.559</v>
      </c>
      <c r="K595" s="7"/>
    </row>
    <row r="596" spans="1:11" x14ac:dyDescent="0.2">
      <c r="A596" s="9" t="s">
        <v>60</v>
      </c>
      <c r="B596" s="8">
        <v>76</v>
      </c>
      <c r="C596" s="8">
        <v>74</v>
      </c>
      <c r="D596" s="8">
        <v>75</v>
      </c>
      <c r="E596" s="8">
        <v>74</v>
      </c>
      <c r="F596" s="8">
        <v>63</v>
      </c>
      <c r="G596" s="8">
        <v>67</v>
      </c>
      <c r="H596" s="8">
        <v>72</v>
      </c>
      <c r="I596" s="8">
        <v>74.3</v>
      </c>
      <c r="J596" s="8">
        <v>79.8</v>
      </c>
      <c r="K596" s="7"/>
    </row>
    <row r="597" spans="1:11" x14ac:dyDescent="0.2">
      <c r="A597" s="9" t="s">
        <v>59</v>
      </c>
      <c r="B597" s="8">
        <v>1106</v>
      </c>
      <c r="C597" s="8">
        <v>1117</v>
      </c>
      <c r="D597" s="8">
        <v>983</v>
      </c>
      <c r="E597" s="8">
        <v>1227</v>
      </c>
      <c r="F597" s="8">
        <v>1156</v>
      </c>
      <c r="G597" s="8">
        <v>1171</v>
      </c>
      <c r="H597" s="8">
        <v>1177</v>
      </c>
      <c r="I597" s="8">
        <v>1208</v>
      </c>
      <c r="J597" s="8">
        <v>1204</v>
      </c>
      <c r="K597" s="7"/>
    </row>
    <row r="598" spans="1:11" x14ac:dyDescent="0.2">
      <c r="A598" s="9" t="s">
        <v>58</v>
      </c>
      <c r="B598" s="8">
        <v>1756</v>
      </c>
      <c r="C598" s="8">
        <v>1741</v>
      </c>
      <c r="D598" s="8">
        <v>1763</v>
      </c>
      <c r="E598" s="8">
        <v>1750</v>
      </c>
      <c r="F598" s="8">
        <v>1716</v>
      </c>
      <c r="G598" s="8">
        <v>1729.5229999999999</v>
      </c>
      <c r="H598" s="8">
        <v>1969.5060000000001</v>
      </c>
      <c r="I598" s="8">
        <v>1996.711</v>
      </c>
      <c r="J598" s="8">
        <v>2121.3580000000002</v>
      </c>
      <c r="K598" s="7"/>
    </row>
    <row r="599" spans="1:11" x14ac:dyDescent="0.2">
      <c r="A599" s="9" t="s">
        <v>57</v>
      </c>
      <c r="B599" s="8">
        <v>3212.7440000000001</v>
      </c>
      <c r="C599" s="8">
        <v>3126.2730000000001</v>
      </c>
      <c r="D599" s="8">
        <v>3064.3939999999998</v>
      </c>
      <c r="E599" s="8">
        <v>3106.79</v>
      </c>
      <c r="F599" s="8">
        <v>3064.585</v>
      </c>
      <c r="G599" s="8">
        <v>3155.8670000000002</v>
      </c>
      <c r="H599" s="8">
        <v>3206.605</v>
      </c>
      <c r="I599" s="8">
        <v>3260.8040000000001</v>
      </c>
      <c r="J599" s="8">
        <v>3273.047</v>
      </c>
      <c r="K599" s="7"/>
    </row>
    <row r="600" spans="1:11" x14ac:dyDescent="0.2">
      <c r="A600" s="9" t="s">
        <v>56</v>
      </c>
      <c r="B600" s="8">
        <v>3338</v>
      </c>
      <c r="C600" s="8">
        <v>3317</v>
      </c>
      <c r="D600" s="8">
        <v>3200</v>
      </c>
      <c r="E600" s="8">
        <v>3156</v>
      </c>
      <c r="F600" s="8">
        <v>3007</v>
      </c>
      <c r="G600" s="8">
        <v>3107</v>
      </c>
      <c r="H600" s="8">
        <v>3287</v>
      </c>
      <c r="I600" s="8">
        <v>3325.95</v>
      </c>
      <c r="J600" s="8">
        <v>3469.37</v>
      </c>
      <c r="K600" s="7"/>
    </row>
    <row r="601" spans="1:11" x14ac:dyDescent="0.2">
      <c r="A601" s="9" t="s">
        <v>55</v>
      </c>
      <c r="B601" s="8">
        <v>475</v>
      </c>
      <c r="C601" s="8">
        <v>404</v>
      </c>
      <c r="D601" s="8">
        <v>401</v>
      </c>
      <c r="E601" s="8">
        <v>301</v>
      </c>
      <c r="F601" s="8">
        <v>302</v>
      </c>
      <c r="G601" s="8">
        <v>308</v>
      </c>
      <c r="H601" s="8">
        <v>431.64800000000002</v>
      </c>
      <c r="I601" s="8">
        <v>485.44099999999997</v>
      </c>
      <c r="J601" s="8">
        <v>490.56299999999999</v>
      </c>
      <c r="K601" s="8"/>
    </row>
    <row r="602" spans="1:11" x14ac:dyDescent="0.2">
      <c r="A602" s="9" t="s">
        <v>54</v>
      </c>
      <c r="B602" s="8">
        <v>1355</v>
      </c>
      <c r="C602" s="8">
        <v>1424</v>
      </c>
      <c r="D602" s="8">
        <v>1228</v>
      </c>
      <c r="E602" s="8">
        <v>1126</v>
      </c>
      <c r="F602" s="8">
        <v>1062</v>
      </c>
      <c r="G602" s="8">
        <v>1082</v>
      </c>
      <c r="H602" s="8">
        <v>1048</v>
      </c>
      <c r="I602" s="8">
        <v>1089.212</v>
      </c>
      <c r="J602" s="8">
        <v>1056.2829999999999</v>
      </c>
      <c r="K602" s="7"/>
    </row>
    <row r="603" spans="1:11" x14ac:dyDescent="0.2">
      <c r="A603" s="9" t="s">
        <v>53</v>
      </c>
      <c r="B603" s="8">
        <v>173</v>
      </c>
      <c r="C603" s="8">
        <v>164</v>
      </c>
      <c r="D603" s="8">
        <v>159</v>
      </c>
      <c r="E603" s="8">
        <v>154</v>
      </c>
      <c r="F603" s="8">
        <v>136</v>
      </c>
      <c r="G603" s="8">
        <v>152</v>
      </c>
      <c r="H603" s="8">
        <v>166</v>
      </c>
      <c r="I603" s="8">
        <v>232.74</v>
      </c>
      <c r="J603" s="8">
        <v>233.15199999999999</v>
      </c>
      <c r="K603" s="7"/>
    </row>
    <row r="604" spans="1:11" x14ac:dyDescent="0.2">
      <c r="A604" s="9" t="s">
        <v>52</v>
      </c>
      <c r="B604" s="8">
        <v>538</v>
      </c>
      <c r="C604" s="8">
        <v>536</v>
      </c>
      <c r="D604" s="8">
        <v>560</v>
      </c>
      <c r="E604" s="8">
        <v>567</v>
      </c>
      <c r="F604" s="8">
        <v>574</v>
      </c>
      <c r="G604" s="8">
        <v>602</v>
      </c>
      <c r="H604" s="8">
        <v>607</v>
      </c>
      <c r="I604" s="8">
        <v>586</v>
      </c>
      <c r="J604" s="8">
        <v>588</v>
      </c>
      <c r="K604" s="7"/>
    </row>
    <row r="605" spans="1:11" x14ac:dyDescent="0.2">
      <c r="A605" s="9" t="s">
        <v>51</v>
      </c>
      <c r="B605" s="8">
        <v>740</v>
      </c>
      <c r="C605" s="8">
        <v>730</v>
      </c>
      <c r="D605" s="8">
        <v>737</v>
      </c>
      <c r="E605" s="8">
        <v>734</v>
      </c>
      <c r="F605" s="8">
        <v>724</v>
      </c>
      <c r="G605" s="8">
        <v>706</v>
      </c>
      <c r="H605" s="8">
        <v>708</v>
      </c>
      <c r="I605" s="8">
        <v>775</v>
      </c>
      <c r="J605" s="8">
        <v>843</v>
      </c>
      <c r="K605" s="7"/>
    </row>
    <row r="606" spans="1:11" x14ac:dyDescent="0.2">
      <c r="A606" s="9" t="s">
        <v>50</v>
      </c>
      <c r="B606" s="8">
        <v>2404</v>
      </c>
      <c r="C606" s="8">
        <v>2640</v>
      </c>
      <c r="D606" s="8">
        <v>2685</v>
      </c>
      <c r="E606" s="8">
        <v>2750</v>
      </c>
      <c r="F606" s="8">
        <v>2615</v>
      </c>
      <c r="G606" s="8">
        <v>2595</v>
      </c>
      <c r="H606" s="8">
        <v>2664</v>
      </c>
      <c r="I606" s="8">
        <v>2476</v>
      </c>
      <c r="J606" s="8">
        <v>2573</v>
      </c>
      <c r="K606" s="7"/>
    </row>
    <row r="607" spans="1:11" x14ac:dyDescent="0.2">
      <c r="A607" s="9" t="s">
        <v>49</v>
      </c>
      <c r="B607" s="8">
        <v>4067</v>
      </c>
      <c r="C607" s="8">
        <v>4205</v>
      </c>
      <c r="D607" s="8">
        <v>4480</v>
      </c>
      <c r="E607" s="8">
        <v>4352</v>
      </c>
      <c r="F607" s="8">
        <v>4505</v>
      </c>
      <c r="G607" s="8">
        <v>4516.51</v>
      </c>
      <c r="H607" s="8">
        <v>4690.09</v>
      </c>
      <c r="I607" s="8">
        <v>4833.2700000000004</v>
      </c>
      <c r="J607" s="8">
        <v>4983.55</v>
      </c>
      <c r="K607" s="7"/>
    </row>
    <row r="608" spans="1:11" x14ac:dyDescent="0.2">
      <c r="A608" s="9" t="s">
        <v>48</v>
      </c>
      <c r="B608" s="8">
        <v>570</v>
      </c>
      <c r="C608" s="8">
        <v>545</v>
      </c>
      <c r="D608" s="8">
        <v>622</v>
      </c>
      <c r="E608" s="8">
        <v>632</v>
      </c>
      <c r="F608" s="8">
        <v>654</v>
      </c>
      <c r="G608" s="8">
        <v>794</v>
      </c>
      <c r="H608" s="8">
        <v>866</v>
      </c>
      <c r="I608" s="8">
        <v>913</v>
      </c>
      <c r="J608" s="8">
        <v>1061.575</v>
      </c>
      <c r="K608" s="7"/>
    </row>
    <row r="609" spans="1:11" x14ac:dyDescent="0.2">
      <c r="A609" s="9" t="s">
        <v>47</v>
      </c>
      <c r="B609" s="8">
        <v>22</v>
      </c>
      <c r="C609" s="8">
        <v>13</v>
      </c>
      <c r="D609" s="8">
        <v>15</v>
      </c>
      <c r="E609" s="8">
        <v>20</v>
      </c>
      <c r="F609" s="8">
        <v>18</v>
      </c>
      <c r="G609" s="8">
        <v>20</v>
      </c>
      <c r="H609" s="8">
        <v>21</v>
      </c>
      <c r="I609" s="8">
        <v>20.3</v>
      </c>
      <c r="J609" s="8">
        <v>19.2</v>
      </c>
      <c r="K609" s="7"/>
    </row>
    <row r="610" spans="1:11" x14ac:dyDescent="0.2">
      <c r="A610" s="9" t="s">
        <v>46</v>
      </c>
      <c r="B610" s="8">
        <v>224</v>
      </c>
      <c r="C610" s="8">
        <v>529</v>
      </c>
      <c r="D610" s="8">
        <v>492</v>
      </c>
      <c r="E610" s="8">
        <v>478</v>
      </c>
      <c r="F610" s="8">
        <v>336</v>
      </c>
      <c r="G610" s="8">
        <v>351</v>
      </c>
      <c r="H610" s="8">
        <v>352</v>
      </c>
      <c r="I610" s="8">
        <v>374.721</v>
      </c>
      <c r="J610" s="8">
        <v>374.68400000000003</v>
      </c>
      <c r="K610" s="7"/>
    </row>
    <row r="612" spans="1:11" x14ac:dyDescent="0.2">
      <c r="A612" s="6" t="s">
        <v>45</v>
      </c>
    </row>
    <row r="613" spans="1:11" x14ac:dyDescent="0.2">
      <c r="A613" s="6" t="s">
        <v>44</v>
      </c>
      <c r="B613" s="6" t="s">
        <v>43</v>
      </c>
    </row>
    <row r="615" spans="1:11" x14ac:dyDescent="0.2">
      <c r="A615" s="6" t="s">
        <v>90</v>
      </c>
      <c r="B615" s="10" t="s">
        <v>93</v>
      </c>
    </row>
    <row r="616" spans="1:11" x14ac:dyDescent="0.2">
      <c r="A616" s="6" t="s">
        <v>88</v>
      </c>
      <c r="B616" s="6" t="s">
        <v>87</v>
      </c>
    </row>
    <row r="617" spans="1:11" x14ac:dyDescent="0.2">
      <c r="A617" s="6" t="s">
        <v>86</v>
      </c>
      <c r="B617" s="6" t="s">
        <v>85</v>
      </c>
    </row>
    <row r="619" spans="1:11" x14ac:dyDescent="0.2">
      <c r="A619" s="9" t="s">
        <v>84</v>
      </c>
      <c r="B619" s="9" t="s">
        <v>83</v>
      </c>
      <c r="C619" s="9" t="s">
        <v>82</v>
      </c>
      <c r="D619" s="9" t="s">
        <v>81</v>
      </c>
      <c r="E619" s="9" t="s">
        <v>80</v>
      </c>
      <c r="F619" s="9" t="s">
        <v>79</v>
      </c>
      <c r="G619" s="9" t="s">
        <v>78</v>
      </c>
      <c r="H619" s="9" t="s">
        <v>77</v>
      </c>
      <c r="I619" s="9" t="s">
        <v>76</v>
      </c>
      <c r="J619" s="9" t="s">
        <v>75</v>
      </c>
      <c r="K619" s="9"/>
    </row>
    <row r="620" spans="1:11" x14ac:dyDescent="0.2">
      <c r="A620" s="9" t="s">
        <v>74</v>
      </c>
      <c r="B620" s="8">
        <v>741069.52800000005</v>
      </c>
      <c r="C620" s="8">
        <v>721283.61399999994</v>
      </c>
      <c r="D620" s="8">
        <v>730220.44499999995</v>
      </c>
      <c r="E620" s="8">
        <v>724923.16500000004</v>
      </c>
      <c r="F620" s="8">
        <v>703227.57700000005</v>
      </c>
      <c r="G620" s="8">
        <v>729234.31099999999</v>
      </c>
      <c r="H620" s="8">
        <v>735378.67</v>
      </c>
      <c r="I620" s="8">
        <v>739817.80299999996</v>
      </c>
      <c r="J620" s="8">
        <v>739075.20299999998</v>
      </c>
      <c r="K620" s="7"/>
    </row>
    <row r="621" spans="1:11" x14ac:dyDescent="0.2">
      <c r="A621" s="9" t="s">
        <v>73</v>
      </c>
      <c r="B621" s="8">
        <v>838441.52800000005</v>
      </c>
      <c r="C621" s="8">
        <v>817001.61399999994</v>
      </c>
      <c r="D621" s="8">
        <v>827022.44499999995</v>
      </c>
      <c r="E621" s="8">
        <v>822575.16500000004</v>
      </c>
      <c r="F621" s="8">
        <v>796583.57700000005</v>
      </c>
      <c r="G621" s="8">
        <v>823378.68799999997</v>
      </c>
      <c r="H621" s="8">
        <v>829070.94700000004</v>
      </c>
      <c r="I621" s="8">
        <v>832609.92500000005</v>
      </c>
      <c r="J621" s="8">
        <v>831331.98400000005</v>
      </c>
      <c r="K621" s="7"/>
    </row>
    <row r="622" spans="1:11" x14ac:dyDescent="0.2">
      <c r="A622" s="9" t="s">
        <v>72</v>
      </c>
      <c r="B622" s="8">
        <v>22182</v>
      </c>
      <c r="C622" s="8">
        <v>21653</v>
      </c>
      <c r="D622" s="8">
        <v>21954</v>
      </c>
      <c r="E622" s="8">
        <v>22262</v>
      </c>
      <c r="F622" s="8">
        <v>21322.7</v>
      </c>
      <c r="G622" s="8">
        <v>21669.1</v>
      </c>
      <c r="H622" s="8">
        <v>21807.5</v>
      </c>
      <c r="I622" s="8">
        <v>21767.1</v>
      </c>
      <c r="J622" s="8">
        <v>22047.9</v>
      </c>
      <c r="K622" s="7"/>
    </row>
    <row r="623" spans="1:11" x14ac:dyDescent="0.2">
      <c r="A623" s="9" t="s">
        <v>71</v>
      </c>
      <c r="B623" s="8">
        <v>8101</v>
      </c>
      <c r="C623" s="8">
        <v>8437</v>
      </c>
      <c r="D623" s="8">
        <v>8170</v>
      </c>
      <c r="E623" s="8">
        <v>7954</v>
      </c>
      <c r="F623" s="8">
        <v>7831</v>
      </c>
      <c r="G623" s="8">
        <v>8076</v>
      </c>
      <c r="H623" s="8">
        <v>8505</v>
      </c>
      <c r="I623" s="8">
        <v>8433.7720000000008</v>
      </c>
      <c r="J623" s="8">
        <v>8470.5470000000005</v>
      </c>
      <c r="K623" s="7"/>
    </row>
    <row r="624" spans="1:11" x14ac:dyDescent="0.2">
      <c r="A624" s="9" t="s">
        <v>70</v>
      </c>
      <c r="B624" s="8">
        <v>14851</v>
      </c>
      <c r="C624" s="8">
        <v>14471</v>
      </c>
      <c r="D624" s="8">
        <v>14469</v>
      </c>
      <c r="E624" s="8">
        <v>14809</v>
      </c>
      <c r="F624" s="8">
        <v>14464</v>
      </c>
      <c r="G624" s="8">
        <v>14875</v>
      </c>
      <c r="H624" s="8">
        <v>15327</v>
      </c>
      <c r="I624" s="8">
        <v>15618.21</v>
      </c>
      <c r="J624" s="8">
        <v>16027.522999999999</v>
      </c>
      <c r="K624" s="7"/>
    </row>
    <row r="625" spans="1:11" x14ac:dyDescent="0.2">
      <c r="A625" s="9" t="s">
        <v>69</v>
      </c>
      <c r="B625" s="8">
        <v>10835</v>
      </c>
      <c r="C625" s="8">
        <v>10656</v>
      </c>
      <c r="D625" s="8">
        <v>10481</v>
      </c>
      <c r="E625" s="8">
        <v>10227</v>
      </c>
      <c r="F625" s="8">
        <v>10288</v>
      </c>
      <c r="G625" s="8">
        <v>10087.23</v>
      </c>
      <c r="H625" s="8">
        <v>10216.535</v>
      </c>
      <c r="I625" s="8">
        <v>10685.246999999999</v>
      </c>
      <c r="J625" s="8">
        <v>10594.387000000001</v>
      </c>
      <c r="K625" s="7"/>
    </row>
    <row r="626" spans="1:11" x14ac:dyDescent="0.2">
      <c r="A626" s="9" t="s">
        <v>68</v>
      </c>
      <c r="B626" s="8">
        <v>143862</v>
      </c>
      <c r="C626" s="8">
        <v>136306</v>
      </c>
      <c r="D626" s="8">
        <v>139210</v>
      </c>
      <c r="E626" s="8">
        <v>142062</v>
      </c>
      <c r="F626" s="8">
        <v>131515</v>
      </c>
      <c r="G626" s="8">
        <v>140736</v>
      </c>
      <c r="H626" s="8">
        <v>141585</v>
      </c>
      <c r="I626" s="8">
        <v>141479</v>
      </c>
      <c r="J626" s="8">
        <v>137097</v>
      </c>
      <c r="K626" s="7"/>
    </row>
    <row r="627" spans="1:11" x14ac:dyDescent="0.2">
      <c r="A627" s="9" t="s">
        <v>67</v>
      </c>
      <c r="B627" s="8">
        <v>2511</v>
      </c>
      <c r="C627" s="8">
        <v>2378</v>
      </c>
      <c r="D627" s="8">
        <v>2536</v>
      </c>
      <c r="E627" s="8">
        <v>2530</v>
      </c>
      <c r="F627" s="8">
        <v>2795</v>
      </c>
      <c r="G627" s="8">
        <v>2813</v>
      </c>
      <c r="H627" s="8">
        <v>2971</v>
      </c>
      <c r="I627" s="8">
        <v>2715.4920000000002</v>
      </c>
      <c r="J627" s="8">
        <v>2933</v>
      </c>
      <c r="K627" s="7"/>
    </row>
    <row r="628" spans="1:11" x14ac:dyDescent="0.2">
      <c r="A628" s="9" t="s">
        <v>66</v>
      </c>
      <c r="B628" s="8">
        <v>18000</v>
      </c>
      <c r="C628" s="8">
        <v>16839</v>
      </c>
      <c r="D628" s="8">
        <v>18470</v>
      </c>
      <c r="E628" s="8">
        <v>17008</v>
      </c>
      <c r="F628" s="8">
        <v>16802</v>
      </c>
      <c r="G628" s="8">
        <v>17926</v>
      </c>
      <c r="H628" s="8">
        <v>19448</v>
      </c>
      <c r="I628" s="8">
        <v>19243.437000000002</v>
      </c>
      <c r="J628" s="8">
        <v>17807.75</v>
      </c>
      <c r="K628" s="7"/>
    </row>
    <row r="629" spans="1:11" x14ac:dyDescent="0.2">
      <c r="A629" s="9" t="s">
        <v>65</v>
      </c>
      <c r="B629" s="8">
        <v>83892</v>
      </c>
      <c r="C629" s="8">
        <v>81825</v>
      </c>
      <c r="D629" s="8">
        <v>80752</v>
      </c>
      <c r="E629" s="8">
        <v>76302</v>
      </c>
      <c r="F629" s="8">
        <v>70562</v>
      </c>
      <c r="G629" s="8">
        <v>74108</v>
      </c>
      <c r="H629" s="8">
        <v>73388</v>
      </c>
      <c r="I629" s="8">
        <v>75307</v>
      </c>
      <c r="J629" s="8">
        <v>74513</v>
      </c>
      <c r="K629" s="7"/>
    </row>
    <row r="630" spans="1:11" x14ac:dyDescent="0.2">
      <c r="A630" s="9" t="s">
        <v>64</v>
      </c>
      <c r="B630" s="8">
        <v>144664</v>
      </c>
      <c r="C630" s="8">
        <v>137705.93599999999</v>
      </c>
      <c r="D630" s="8">
        <v>143911.11799999999</v>
      </c>
      <c r="E630" s="8">
        <v>144158.383</v>
      </c>
      <c r="F630" s="8">
        <v>137961.69099999999</v>
      </c>
      <c r="G630" s="8">
        <v>141359.283</v>
      </c>
      <c r="H630" s="8">
        <v>141875.234</v>
      </c>
      <c r="I630" s="8">
        <v>141399.12400000001</v>
      </c>
      <c r="J630" s="8">
        <v>140491.45000000001</v>
      </c>
      <c r="K630" s="8"/>
    </row>
    <row r="631" spans="1:11" x14ac:dyDescent="0.2">
      <c r="A631" s="9" t="s">
        <v>63</v>
      </c>
      <c r="B631" s="8">
        <v>5385</v>
      </c>
      <c r="C631" s="8">
        <v>5516</v>
      </c>
      <c r="D631" s="8">
        <v>5513</v>
      </c>
      <c r="E631" s="8">
        <v>5387</v>
      </c>
      <c r="F631" s="8">
        <v>5215</v>
      </c>
      <c r="G631" s="8">
        <v>5405</v>
      </c>
      <c r="H631" s="8">
        <v>5433</v>
      </c>
      <c r="I631" s="8">
        <v>5777.1</v>
      </c>
      <c r="J631" s="8">
        <v>5945.2</v>
      </c>
      <c r="K631" s="7"/>
    </row>
    <row r="632" spans="1:11" x14ac:dyDescent="0.2">
      <c r="A632" s="9" t="s">
        <v>62</v>
      </c>
      <c r="B632" s="8">
        <v>85619</v>
      </c>
      <c r="C632" s="8">
        <v>86912</v>
      </c>
      <c r="D632" s="8">
        <v>90279</v>
      </c>
      <c r="E632" s="8">
        <v>88982</v>
      </c>
      <c r="F632" s="8">
        <v>88489</v>
      </c>
      <c r="G632" s="8">
        <v>92085</v>
      </c>
      <c r="H632" s="8">
        <v>91736</v>
      </c>
      <c r="I632" s="8">
        <v>93491.933999999994</v>
      </c>
      <c r="J632" s="8">
        <v>94489.797999999995</v>
      </c>
      <c r="K632" s="7"/>
    </row>
    <row r="633" spans="1:11" x14ac:dyDescent="0.2">
      <c r="A633" s="9" t="s">
        <v>61</v>
      </c>
      <c r="B633" s="8">
        <v>2420</v>
      </c>
      <c r="C633" s="8">
        <v>2487</v>
      </c>
      <c r="D633" s="8">
        <v>2798</v>
      </c>
      <c r="E633" s="8">
        <v>2703</v>
      </c>
      <c r="F633" s="8">
        <v>2882</v>
      </c>
      <c r="G633" s="8">
        <v>2725</v>
      </c>
      <c r="H633" s="8">
        <v>2733</v>
      </c>
      <c r="I633" s="8">
        <v>2764.703</v>
      </c>
      <c r="J633" s="8">
        <v>2856.0070000000001</v>
      </c>
      <c r="K633" s="7"/>
    </row>
    <row r="634" spans="1:11" x14ac:dyDescent="0.2">
      <c r="A634" s="9" t="s">
        <v>60</v>
      </c>
      <c r="B634" s="8">
        <v>2839</v>
      </c>
      <c r="C634" s="8">
        <v>2953</v>
      </c>
      <c r="D634" s="8">
        <v>3114</v>
      </c>
      <c r="E634" s="8">
        <v>3130</v>
      </c>
      <c r="F634" s="8">
        <v>3218</v>
      </c>
      <c r="G634" s="8">
        <v>3110</v>
      </c>
      <c r="H634" s="8">
        <v>3280</v>
      </c>
      <c r="I634" s="8">
        <v>3307.3</v>
      </c>
      <c r="J634" s="8">
        <v>3436.5</v>
      </c>
      <c r="K634" s="7"/>
    </row>
    <row r="635" spans="1:11" x14ac:dyDescent="0.2">
      <c r="A635" s="9" t="s">
        <v>59</v>
      </c>
      <c r="B635" s="8">
        <v>11355</v>
      </c>
      <c r="C635" s="8">
        <v>11466</v>
      </c>
      <c r="D635" s="8">
        <v>7817</v>
      </c>
      <c r="E635" s="8">
        <v>7507</v>
      </c>
      <c r="F635" s="8">
        <v>7647</v>
      </c>
      <c r="G635" s="8">
        <v>7937</v>
      </c>
      <c r="H635" s="8">
        <v>8045</v>
      </c>
      <c r="I635" s="8">
        <v>8323</v>
      </c>
      <c r="J635" s="8">
        <v>8540</v>
      </c>
      <c r="K635" s="7"/>
    </row>
    <row r="636" spans="1:11" x14ac:dyDescent="0.2">
      <c r="A636" s="9" t="s">
        <v>58</v>
      </c>
      <c r="B636" s="8">
        <v>36766</v>
      </c>
      <c r="C636" s="8">
        <v>36911</v>
      </c>
      <c r="D636" s="8">
        <v>36129.586000000003</v>
      </c>
      <c r="E636" s="8">
        <v>36282.525999999998</v>
      </c>
      <c r="F636" s="8">
        <v>35589.983</v>
      </c>
      <c r="G636" s="8">
        <v>36173.955999999998</v>
      </c>
      <c r="H636" s="8">
        <v>36165.339</v>
      </c>
      <c r="I636" s="8">
        <v>36615.023999999998</v>
      </c>
      <c r="J636" s="8">
        <v>36907.129000000001</v>
      </c>
      <c r="K636" s="7"/>
    </row>
    <row r="637" spans="1:11" x14ac:dyDescent="0.2">
      <c r="A637" s="9" t="s">
        <v>57</v>
      </c>
      <c r="B637" s="8">
        <v>11814.789000000001</v>
      </c>
      <c r="C637" s="8">
        <v>11697.398999999999</v>
      </c>
      <c r="D637" s="8">
        <v>12005.47</v>
      </c>
      <c r="E637" s="8">
        <v>12004.215</v>
      </c>
      <c r="F637" s="8">
        <v>12256.793</v>
      </c>
      <c r="G637" s="8">
        <v>12274.313</v>
      </c>
      <c r="H637" s="8">
        <v>11541.174999999999</v>
      </c>
      <c r="I637" s="8">
        <v>12214.653</v>
      </c>
      <c r="J637" s="8">
        <v>12253.928</v>
      </c>
      <c r="K637" s="7"/>
    </row>
    <row r="638" spans="1:11" x14ac:dyDescent="0.2">
      <c r="A638" s="9" t="s">
        <v>56</v>
      </c>
      <c r="B638" s="8">
        <v>43669</v>
      </c>
      <c r="C638" s="8">
        <v>44190</v>
      </c>
      <c r="D638" s="8">
        <v>44378</v>
      </c>
      <c r="E638" s="8">
        <v>43130</v>
      </c>
      <c r="F638" s="8">
        <v>45171.472999999998</v>
      </c>
      <c r="G638" s="8">
        <v>45442.62</v>
      </c>
      <c r="H638" s="8">
        <v>47799.5</v>
      </c>
      <c r="I638" s="8">
        <v>47018.758000000002</v>
      </c>
      <c r="J638" s="8">
        <v>49441.15</v>
      </c>
      <c r="K638" s="7"/>
    </row>
    <row r="639" spans="1:11" x14ac:dyDescent="0.2">
      <c r="A639" s="9" t="s">
        <v>55</v>
      </c>
      <c r="B639" s="8">
        <v>16397</v>
      </c>
      <c r="C639" s="8">
        <v>16270</v>
      </c>
      <c r="D639" s="8">
        <v>16007</v>
      </c>
      <c r="E639" s="8">
        <v>15707</v>
      </c>
      <c r="F639" s="8">
        <v>16756</v>
      </c>
      <c r="G639" s="8">
        <v>17193</v>
      </c>
      <c r="H639" s="8">
        <v>16456.566999999999</v>
      </c>
      <c r="I639" s="8">
        <v>16369.539000000001</v>
      </c>
      <c r="J639" s="8">
        <v>16749.644</v>
      </c>
      <c r="K639" s="8"/>
    </row>
    <row r="640" spans="1:11" x14ac:dyDescent="0.2">
      <c r="A640" s="9" t="s">
        <v>54</v>
      </c>
      <c r="B640" s="8">
        <v>7581</v>
      </c>
      <c r="C640" s="8">
        <v>7869</v>
      </c>
      <c r="D640" s="8">
        <v>7897</v>
      </c>
      <c r="E640" s="8">
        <v>7961</v>
      </c>
      <c r="F640" s="8">
        <v>8223</v>
      </c>
      <c r="G640" s="8">
        <v>8407</v>
      </c>
      <c r="H640" s="8">
        <v>8581</v>
      </c>
      <c r="I640" s="8">
        <v>8547.5400000000009</v>
      </c>
      <c r="J640" s="8">
        <v>8752.6859999999997</v>
      </c>
      <c r="K640" s="7"/>
    </row>
    <row r="641" spans="1:11" x14ac:dyDescent="0.2">
      <c r="A641" s="9" t="s">
        <v>53</v>
      </c>
      <c r="B641" s="8">
        <v>3066</v>
      </c>
      <c r="C641" s="8">
        <v>3261</v>
      </c>
      <c r="D641" s="8">
        <v>3168</v>
      </c>
      <c r="E641" s="8">
        <v>3218</v>
      </c>
      <c r="F641" s="8">
        <v>3141</v>
      </c>
      <c r="G641" s="8">
        <v>3232</v>
      </c>
      <c r="H641" s="8">
        <v>3365</v>
      </c>
      <c r="I641" s="8">
        <v>3523.8670000000002</v>
      </c>
      <c r="J641" s="8">
        <v>3269.0990000000002</v>
      </c>
      <c r="K641" s="7"/>
    </row>
    <row r="642" spans="1:11" x14ac:dyDescent="0.2">
      <c r="A642" s="9" t="s">
        <v>52</v>
      </c>
      <c r="B642" s="8">
        <v>8014</v>
      </c>
      <c r="C642" s="8">
        <v>8232</v>
      </c>
      <c r="D642" s="8">
        <v>6450</v>
      </c>
      <c r="E642" s="8">
        <v>7549</v>
      </c>
      <c r="F642" s="8">
        <v>6145</v>
      </c>
      <c r="G642" s="8">
        <v>6866</v>
      </c>
      <c r="H642" s="8">
        <v>6946</v>
      </c>
      <c r="I642" s="8">
        <v>7674</v>
      </c>
      <c r="J642" s="8">
        <v>7218</v>
      </c>
      <c r="K642" s="7"/>
    </row>
    <row r="643" spans="1:11" x14ac:dyDescent="0.2">
      <c r="A643" s="9" t="s">
        <v>51</v>
      </c>
      <c r="B643" s="8">
        <v>17846</v>
      </c>
      <c r="C643" s="8">
        <v>17263</v>
      </c>
      <c r="D643" s="8">
        <v>17857</v>
      </c>
      <c r="E643" s="8">
        <v>17505</v>
      </c>
      <c r="F643" s="8">
        <v>17459</v>
      </c>
      <c r="G643" s="8">
        <v>17450</v>
      </c>
      <c r="H643" s="8">
        <v>17645</v>
      </c>
      <c r="I643" s="8">
        <v>17520</v>
      </c>
      <c r="J643" s="8">
        <v>18200</v>
      </c>
      <c r="K643" s="7"/>
    </row>
    <row r="644" spans="1:11" x14ac:dyDescent="0.2">
      <c r="A644" s="9" t="s">
        <v>50</v>
      </c>
      <c r="B644" s="8">
        <v>27187</v>
      </c>
      <c r="C644" s="8">
        <v>24636</v>
      </c>
      <c r="D644" s="8">
        <v>25741</v>
      </c>
      <c r="E644" s="8">
        <v>25504</v>
      </c>
      <c r="F644" s="8">
        <v>26347</v>
      </c>
      <c r="G644" s="8">
        <v>27736</v>
      </c>
      <c r="H644" s="8">
        <v>28733</v>
      </c>
      <c r="I644" s="8">
        <v>27563</v>
      </c>
      <c r="J644" s="8">
        <v>28012</v>
      </c>
      <c r="K644" s="7"/>
    </row>
    <row r="645" spans="1:11" x14ac:dyDescent="0.2">
      <c r="A645" s="9" t="s">
        <v>49</v>
      </c>
      <c r="B645" s="8">
        <v>97372</v>
      </c>
      <c r="C645" s="8">
        <v>95718</v>
      </c>
      <c r="D645" s="8">
        <v>96802</v>
      </c>
      <c r="E645" s="8">
        <v>97652</v>
      </c>
      <c r="F645" s="8">
        <v>93356</v>
      </c>
      <c r="G645" s="8">
        <v>94144.376999999993</v>
      </c>
      <c r="H645" s="8">
        <v>93692.277000000002</v>
      </c>
      <c r="I645" s="8">
        <v>92792.122000000003</v>
      </c>
      <c r="J645" s="8">
        <v>92256.781000000003</v>
      </c>
      <c r="K645" s="7"/>
    </row>
    <row r="646" spans="1:11" x14ac:dyDescent="0.2">
      <c r="A646" s="9" t="s">
        <v>48</v>
      </c>
      <c r="B646" s="8">
        <v>26188</v>
      </c>
      <c r="C646" s="8">
        <v>24863</v>
      </c>
      <c r="D646" s="8">
        <v>25856</v>
      </c>
      <c r="E646" s="8">
        <v>26056</v>
      </c>
      <c r="F646" s="8">
        <v>24659</v>
      </c>
      <c r="G646" s="8">
        <v>24660</v>
      </c>
      <c r="H646" s="8">
        <v>26133</v>
      </c>
      <c r="I646" s="8">
        <v>25012</v>
      </c>
      <c r="J646" s="8">
        <v>25446.355</v>
      </c>
      <c r="K646" s="7"/>
    </row>
    <row r="647" spans="1:11" x14ac:dyDescent="0.2">
      <c r="A647" s="9" t="s">
        <v>47</v>
      </c>
      <c r="B647" s="8">
        <v>18</v>
      </c>
      <c r="C647" s="8">
        <v>27</v>
      </c>
      <c r="D647" s="8">
        <v>30</v>
      </c>
      <c r="E647" s="8">
        <v>71</v>
      </c>
      <c r="F647" s="8">
        <v>637</v>
      </c>
      <c r="G647" s="8">
        <v>635</v>
      </c>
      <c r="H647" s="8">
        <v>725</v>
      </c>
      <c r="I647" s="8">
        <v>798.8</v>
      </c>
      <c r="J647" s="8">
        <v>800.5</v>
      </c>
      <c r="K647" s="7"/>
    </row>
    <row r="648" spans="1:11" x14ac:dyDescent="0.2">
      <c r="A648" s="9" t="s">
        <v>46</v>
      </c>
      <c r="B648" s="8">
        <v>4957</v>
      </c>
      <c r="C648" s="8">
        <v>5003</v>
      </c>
      <c r="D648" s="8">
        <v>4918</v>
      </c>
      <c r="E648" s="8">
        <v>4899</v>
      </c>
      <c r="F648" s="8">
        <v>4566</v>
      </c>
      <c r="G648" s="8">
        <v>4920</v>
      </c>
      <c r="H648" s="8">
        <v>5005</v>
      </c>
      <c r="I648" s="8">
        <v>5190.2700000000004</v>
      </c>
      <c r="J648" s="8">
        <v>5183.1689999999999</v>
      </c>
      <c r="K648" s="7"/>
    </row>
    <row r="650" spans="1:11" x14ac:dyDescent="0.2">
      <c r="A650" s="6" t="s">
        <v>45</v>
      </c>
    </row>
    <row r="651" spans="1:11" x14ac:dyDescent="0.2">
      <c r="A651" s="6" t="s">
        <v>44</v>
      </c>
      <c r="B651" s="6" t="s">
        <v>43</v>
      </c>
    </row>
    <row r="653" spans="1:11" x14ac:dyDescent="0.2">
      <c r="A653" s="6" t="s">
        <v>90</v>
      </c>
      <c r="B653" s="10" t="s">
        <v>92</v>
      </c>
    </row>
    <row r="654" spans="1:11" x14ac:dyDescent="0.2">
      <c r="A654" s="6" t="s">
        <v>88</v>
      </c>
      <c r="B654" s="6" t="s">
        <v>87</v>
      </c>
    </row>
    <row r="655" spans="1:11" x14ac:dyDescent="0.2">
      <c r="A655" s="6" t="s">
        <v>86</v>
      </c>
      <c r="B655" s="6" t="s">
        <v>85</v>
      </c>
    </row>
    <row r="657" spans="1:11" x14ac:dyDescent="0.2">
      <c r="A657" s="9" t="s">
        <v>84</v>
      </c>
      <c r="B657" s="9" t="s">
        <v>83</v>
      </c>
      <c r="C657" s="9" t="s">
        <v>82</v>
      </c>
      <c r="D657" s="9" t="s">
        <v>81</v>
      </c>
      <c r="E657" s="9" t="s">
        <v>80</v>
      </c>
      <c r="F657" s="9" t="s">
        <v>79</v>
      </c>
      <c r="G657" s="9" t="s">
        <v>78</v>
      </c>
      <c r="H657" s="9" t="s">
        <v>77</v>
      </c>
      <c r="I657" s="9" t="s">
        <v>76</v>
      </c>
      <c r="J657" s="9" t="s">
        <v>75</v>
      </c>
      <c r="K657" s="9"/>
    </row>
    <row r="658" spans="1:11" x14ac:dyDescent="0.2">
      <c r="A658" s="9" t="s">
        <v>74</v>
      </c>
      <c r="B658" s="8">
        <v>730528.61699999997</v>
      </c>
      <c r="C658" s="8">
        <v>704011.66599999997</v>
      </c>
      <c r="D658" s="8">
        <v>719120.353</v>
      </c>
      <c r="E658" s="8">
        <v>715852.49399999995</v>
      </c>
      <c r="F658" s="8">
        <v>681743.36899999995</v>
      </c>
      <c r="G658" s="8">
        <v>692466.94700000004</v>
      </c>
      <c r="H658" s="8">
        <v>704573.03899999999</v>
      </c>
      <c r="I658" s="8">
        <v>706717.24699999997</v>
      </c>
      <c r="J658" s="8">
        <v>707423.01300000004</v>
      </c>
      <c r="K658" s="7"/>
    </row>
    <row r="659" spans="1:11" x14ac:dyDescent="0.2">
      <c r="A659" s="9" t="s">
        <v>73</v>
      </c>
      <c r="B659" s="8">
        <v>849360.61699999997</v>
      </c>
      <c r="C659" s="8">
        <v>815597.66599999997</v>
      </c>
      <c r="D659" s="8">
        <v>833783.353</v>
      </c>
      <c r="E659" s="8">
        <v>829264.49399999995</v>
      </c>
      <c r="F659" s="8">
        <v>789819.36899999995</v>
      </c>
      <c r="G659" s="8">
        <v>800230.79500000004</v>
      </c>
      <c r="H659" s="8">
        <v>812598.08200000005</v>
      </c>
      <c r="I659" s="8">
        <v>812085.14800000004</v>
      </c>
      <c r="J659" s="8">
        <v>812487.56</v>
      </c>
      <c r="K659" s="7"/>
    </row>
    <row r="660" spans="1:11" x14ac:dyDescent="0.2">
      <c r="A660" s="9" t="s">
        <v>72</v>
      </c>
      <c r="B660" s="8">
        <v>20276</v>
      </c>
      <c r="C660" s="8">
        <v>19257</v>
      </c>
      <c r="D660" s="8">
        <v>19848</v>
      </c>
      <c r="E660" s="8">
        <v>19810</v>
      </c>
      <c r="F660" s="8">
        <v>18992.2</v>
      </c>
      <c r="G660" s="8">
        <v>18862.2</v>
      </c>
      <c r="H660" s="8">
        <v>18884.599999999999</v>
      </c>
      <c r="I660" s="8">
        <v>18567.599999999999</v>
      </c>
      <c r="J660" s="8">
        <v>18440.8</v>
      </c>
      <c r="K660" s="7"/>
    </row>
    <row r="661" spans="1:11" x14ac:dyDescent="0.2">
      <c r="A661" s="9" t="s">
        <v>71</v>
      </c>
      <c r="B661" s="8">
        <v>10559</v>
      </c>
      <c r="C661" s="8">
        <v>10912</v>
      </c>
      <c r="D661" s="8">
        <v>10838</v>
      </c>
      <c r="E661" s="8">
        <v>10537</v>
      </c>
      <c r="F661" s="8">
        <v>10590</v>
      </c>
      <c r="G661" s="8">
        <v>10644</v>
      </c>
      <c r="H661" s="8">
        <v>10733</v>
      </c>
      <c r="I661" s="8">
        <v>11137.538</v>
      </c>
      <c r="J661" s="8">
        <v>10963.025</v>
      </c>
      <c r="K661" s="7"/>
    </row>
    <row r="662" spans="1:11" x14ac:dyDescent="0.2">
      <c r="A662" s="9" t="s">
        <v>70</v>
      </c>
      <c r="B662" s="8">
        <v>15028</v>
      </c>
      <c r="C662" s="8">
        <v>14200</v>
      </c>
      <c r="D662" s="8">
        <v>14581</v>
      </c>
      <c r="E662" s="8">
        <v>14716</v>
      </c>
      <c r="F662" s="8">
        <v>14125</v>
      </c>
      <c r="G662" s="8">
        <v>14382</v>
      </c>
      <c r="H662" s="8">
        <v>14935</v>
      </c>
      <c r="I662" s="8">
        <v>15211.27</v>
      </c>
      <c r="J662" s="8">
        <v>15049.536</v>
      </c>
      <c r="K662" s="7"/>
    </row>
    <row r="663" spans="1:11" x14ac:dyDescent="0.2">
      <c r="A663" s="9" t="s">
        <v>69</v>
      </c>
      <c r="B663" s="8">
        <v>10389</v>
      </c>
      <c r="C663" s="8">
        <v>10111</v>
      </c>
      <c r="D663" s="8">
        <v>9989</v>
      </c>
      <c r="E663" s="8">
        <v>10307</v>
      </c>
      <c r="F663" s="8">
        <v>10104</v>
      </c>
      <c r="G663" s="8">
        <v>10176.653</v>
      </c>
      <c r="H663" s="8">
        <v>10296.171</v>
      </c>
      <c r="I663" s="8">
        <v>9863.9269999999997</v>
      </c>
      <c r="J663" s="8">
        <v>9772.9310000000005</v>
      </c>
      <c r="K663" s="7"/>
    </row>
    <row r="664" spans="1:11" x14ac:dyDescent="0.2">
      <c r="A664" s="9" t="s">
        <v>68</v>
      </c>
      <c r="B664" s="8">
        <v>141700</v>
      </c>
      <c r="C664" s="8">
        <v>136600</v>
      </c>
      <c r="D664" s="8">
        <v>137000</v>
      </c>
      <c r="E664" s="8">
        <v>136000</v>
      </c>
      <c r="F664" s="8">
        <v>129600</v>
      </c>
      <c r="G664" s="8">
        <v>128700</v>
      </c>
      <c r="H664" s="8">
        <v>128200</v>
      </c>
      <c r="I664" s="8">
        <v>128200</v>
      </c>
      <c r="J664" s="8">
        <v>128200</v>
      </c>
      <c r="K664" s="7"/>
    </row>
    <row r="665" spans="1:11" x14ac:dyDescent="0.2">
      <c r="A665" s="9" t="s">
        <v>67</v>
      </c>
      <c r="B665" s="8">
        <v>2023</v>
      </c>
      <c r="C665" s="8">
        <v>1934</v>
      </c>
      <c r="D665" s="8">
        <v>1956</v>
      </c>
      <c r="E665" s="8">
        <v>1865</v>
      </c>
      <c r="F665" s="8">
        <v>1739</v>
      </c>
      <c r="G665" s="8">
        <v>1728</v>
      </c>
      <c r="H665" s="8">
        <v>1913</v>
      </c>
      <c r="I665" s="8">
        <v>1940</v>
      </c>
      <c r="J665" s="8">
        <v>1860</v>
      </c>
      <c r="K665" s="7"/>
    </row>
    <row r="666" spans="1:11" x14ac:dyDescent="0.2">
      <c r="A666" s="9" t="s">
        <v>66</v>
      </c>
      <c r="B666" s="8">
        <v>18130</v>
      </c>
      <c r="C666" s="8">
        <v>17628</v>
      </c>
      <c r="D666" s="8">
        <v>19058</v>
      </c>
      <c r="E666" s="8">
        <v>17446</v>
      </c>
      <c r="F666" s="8">
        <v>17151</v>
      </c>
      <c r="G666" s="8">
        <v>17538</v>
      </c>
      <c r="H666" s="8">
        <v>19997</v>
      </c>
      <c r="I666" s="8">
        <v>19627.851999999999</v>
      </c>
      <c r="J666" s="8">
        <v>16762.61</v>
      </c>
      <c r="K666" s="7"/>
    </row>
    <row r="667" spans="1:11" x14ac:dyDescent="0.2">
      <c r="A667" s="9" t="s">
        <v>65</v>
      </c>
      <c r="B667" s="8">
        <v>75679</v>
      </c>
      <c r="C667" s="8">
        <v>76107</v>
      </c>
      <c r="D667" s="8">
        <v>75088</v>
      </c>
      <c r="E667" s="8">
        <v>71060</v>
      </c>
      <c r="F667" s="8">
        <v>70710</v>
      </c>
      <c r="G667" s="8">
        <v>70069</v>
      </c>
      <c r="H667" s="8">
        <v>69648</v>
      </c>
      <c r="I667" s="8">
        <v>71393</v>
      </c>
      <c r="J667" s="8">
        <v>75006</v>
      </c>
      <c r="K667" s="7"/>
    </row>
    <row r="668" spans="1:11" x14ac:dyDescent="0.2">
      <c r="A668" s="9" t="s">
        <v>64</v>
      </c>
      <c r="B668" s="8">
        <v>161520</v>
      </c>
      <c r="C668" s="8">
        <v>148030.18299999999</v>
      </c>
      <c r="D668" s="8">
        <v>160088.18100000001</v>
      </c>
      <c r="E668" s="8">
        <v>168129.22500000001</v>
      </c>
      <c r="F668" s="8">
        <v>150814.99299999999</v>
      </c>
      <c r="G668" s="8">
        <v>157301.715</v>
      </c>
      <c r="H668" s="8">
        <v>163104.10200000001</v>
      </c>
      <c r="I668" s="8">
        <v>161122.891</v>
      </c>
      <c r="J668" s="8">
        <v>160235.864</v>
      </c>
      <c r="K668" s="8"/>
    </row>
    <row r="669" spans="1:11" x14ac:dyDescent="0.2">
      <c r="A669" s="9" t="s">
        <v>63</v>
      </c>
      <c r="B669" s="8">
        <v>6664</v>
      </c>
      <c r="C669" s="8">
        <v>6541</v>
      </c>
      <c r="D669" s="8">
        <v>6486</v>
      </c>
      <c r="E669" s="8">
        <v>6237</v>
      </c>
      <c r="F669" s="8">
        <v>6033</v>
      </c>
      <c r="G669" s="8">
        <v>6202</v>
      </c>
      <c r="H669" s="8">
        <v>6128</v>
      </c>
      <c r="I669" s="8">
        <v>6265.7</v>
      </c>
      <c r="J669" s="8">
        <v>6201.7</v>
      </c>
      <c r="K669" s="7"/>
    </row>
    <row r="670" spans="1:11" x14ac:dyDescent="0.2">
      <c r="A670" s="9" t="s">
        <v>62</v>
      </c>
      <c r="B670" s="8">
        <v>69550</v>
      </c>
      <c r="C670" s="8">
        <v>70140</v>
      </c>
      <c r="D670" s="8">
        <v>69457</v>
      </c>
      <c r="E670" s="8">
        <v>66983</v>
      </c>
      <c r="F670" s="8">
        <v>64255</v>
      </c>
      <c r="G670" s="8">
        <v>66187</v>
      </c>
      <c r="H670" s="8">
        <v>64304</v>
      </c>
      <c r="I670" s="8">
        <v>65490.697999999997</v>
      </c>
      <c r="J670" s="8">
        <v>65137.794999999998</v>
      </c>
      <c r="K670" s="7"/>
    </row>
    <row r="671" spans="1:11" x14ac:dyDescent="0.2">
      <c r="A671" s="9" t="s">
        <v>61</v>
      </c>
      <c r="B671" s="8">
        <v>1938</v>
      </c>
      <c r="C671" s="8">
        <v>1772</v>
      </c>
      <c r="D671" s="8">
        <v>1776</v>
      </c>
      <c r="E671" s="8">
        <v>1783</v>
      </c>
      <c r="F671" s="8">
        <v>1747</v>
      </c>
      <c r="G671" s="8">
        <v>1759</v>
      </c>
      <c r="H671" s="8">
        <v>1793</v>
      </c>
      <c r="I671" s="8">
        <v>1656.4739999999999</v>
      </c>
      <c r="J671" s="8">
        <v>1670.0830000000001</v>
      </c>
      <c r="K671" s="7"/>
    </row>
    <row r="672" spans="1:11" x14ac:dyDescent="0.2">
      <c r="A672" s="9" t="s">
        <v>60</v>
      </c>
      <c r="B672" s="8">
        <v>2590</v>
      </c>
      <c r="C672" s="8">
        <v>2618</v>
      </c>
      <c r="D672" s="8">
        <v>2642</v>
      </c>
      <c r="E672" s="8">
        <v>2591</v>
      </c>
      <c r="F672" s="8">
        <v>2656</v>
      </c>
      <c r="G672" s="8">
        <v>2660</v>
      </c>
      <c r="H672" s="8">
        <v>2775</v>
      </c>
      <c r="I672" s="8">
        <v>2837.6</v>
      </c>
      <c r="J672" s="8">
        <v>2984.5</v>
      </c>
      <c r="K672" s="7"/>
    </row>
    <row r="673" spans="1:11" x14ac:dyDescent="0.2">
      <c r="A673" s="9" t="s">
        <v>59</v>
      </c>
      <c r="B673" s="8">
        <v>11202</v>
      </c>
      <c r="C673" s="8">
        <v>11312</v>
      </c>
      <c r="D673" s="8">
        <v>10620</v>
      </c>
      <c r="E673" s="8">
        <v>10580</v>
      </c>
      <c r="F673" s="8">
        <v>10423</v>
      </c>
      <c r="G673" s="8">
        <v>10839</v>
      </c>
      <c r="H673" s="8">
        <v>10954</v>
      </c>
      <c r="I673" s="8">
        <v>11249</v>
      </c>
      <c r="J673" s="8">
        <v>11370</v>
      </c>
      <c r="K673" s="7"/>
    </row>
    <row r="674" spans="1:11" x14ac:dyDescent="0.2">
      <c r="A674" s="9" t="s">
        <v>58</v>
      </c>
      <c r="B674" s="8">
        <v>22994</v>
      </c>
      <c r="C674" s="8">
        <v>23043</v>
      </c>
      <c r="D674" s="8">
        <v>23363.329000000002</v>
      </c>
      <c r="E674" s="8">
        <v>23360.958999999999</v>
      </c>
      <c r="F674" s="8">
        <v>22829.305</v>
      </c>
      <c r="G674" s="8">
        <v>22620.42</v>
      </c>
      <c r="H674" s="8">
        <v>22584.579000000002</v>
      </c>
      <c r="I674" s="8">
        <v>22596.661</v>
      </c>
      <c r="J674" s="8">
        <v>22970.68</v>
      </c>
      <c r="K674" s="7"/>
    </row>
    <row r="675" spans="1:11" x14ac:dyDescent="0.2">
      <c r="A675" s="9" t="s">
        <v>57</v>
      </c>
      <c r="B675" s="8">
        <v>17657.492999999999</v>
      </c>
      <c r="C675" s="8">
        <v>17273.638999999999</v>
      </c>
      <c r="D675" s="8">
        <v>17550.883000000002</v>
      </c>
      <c r="E675" s="8">
        <v>17649.164000000001</v>
      </c>
      <c r="F675" s="8">
        <v>16704.824000000001</v>
      </c>
      <c r="G675" s="8">
        <v>17262.511999999999</v>
      </c>
      <c r="H675" s="8">
        <v>17880.723000000002</v>
      </c>
      <c r="I675" s="8">
        <v>17980.802</v>
      </c>
      <c r="J675" s="8">
        <v>17711.332999999999</v>
      </c>
      <c r="K675" s="7"/>
    </row>
    <row r="676" spans="1:11" x14ac:dyDescent="0.2">
      <c r="A676" s="9" t="s">
        <v>56</v>
      </c>
      <c r="B676" s="8">
        <v>28615</v>
      </c>
      <c r="C676" s="8">
        <v>28258</v>
      </c>
      <c r="D676" s="8">
        <v>28318</v>
      </c>
      <c r="E676" s="8">
        <v>28442</v>
      </c>
      <c r="F676" s="8">
        <v>28083</v>
      </c>
      <c r="G676" s="8">
        <v>28280</v>
      </c>
      <c r="H676" s="8">
        <v>28909</v>
      </c>
      <c r="I676" s="8">
        <v>29181</v>
      </c>
      <c r="J676" s="8">
        <v>29284</v>
      </c>
      <c r="K676" s="7"/>
    </row>
    <row r="677" spans="1:11" x14ac:dyDescent="0.2">
      <c r="A677" s="9" t="s">
        <v>55</v>
      </c>
      <c r="B677" s="8">
        <v>14522</v>
      </c>
      <c r="C677" s="8">
        <v>13752</v>
      </c>
      <c r="D677" s="8">
        <v>12898</v>
      </c>
      <c r="E677" s="8">
        <v>12314</v>
      </c>
      <c r="F677" s="8">
        <v>11915</v>
      </c>
      <c r="G677" s="8">
        <v>11974</v>
      </c>
      <c r="H677" s="8">
        <v>12972.684999999999</v>
      </c>
      <c r="I677" s="8">
        <v>12589.675999999999</v>
      </c>
      <c r="J677" s="8">
        <v>13212.525</v>
      </c>
      <c r="K677" s="8"/>
    </row>
    <row r="678" spans="1:11" x14ac:dyDescent="0.2">
      <c r="A678" s="9" t="s">
        <v>54</v>
      </c>
      <c r="B678" s="8">
        <v>11329</v>
      </c>
      <c r="C678" s="8">
        <v>11577</v>
      </c>
      <c r="D678" s="8">
        <v>12035</v>
      </c>
      <c r="E678" s="8">
        <v>11896</v>
      </c>
      <c r="F678" s="8">
        <v>11910</v>
      </c>
      <c r="G678" s="8">
        <v>12095</v>
      </c>
      <c r="H678" s="8">
        <v>12067</v>
      </c>
      <c r="I678" s="8">
        <v>12596.669</v>
      </c>
      <c r="J678" s="8">
        <v>12779.884</v>
      </c>
      <c r="K678" s="7"/>
    </row>
    <row r="679" spans="1:11" x14ac:dyDescent="0.2">
      <c r="A679" s="9" t="s">
        <v>53</v>
      </c>
      <c r="B679" s="8">
        <v>3219</v>
      </c>
      <c r="C679" s="8">
        <v>3211</v>
      </c>
      <c r="D679" s="8">
        <v>3179</v>
      </c>
      <c r="E679" s="8">
        <v>3229</v>
      </c>
      <c r="F679" s="8">
        <v>3125</v>
      </c>
      <c r="G679" s="8">
        <v>3205</v>
      </c>
      <c r="H679" s="8">
        <v>3260</v>
      </c>
      <c r="I679" s="8">
        <v>3327.0160000000001</v>
      </c>
      <c r="J679" s="8">
        <v>3367.8139999999999</v>
      </c>
      <c r="K679" s="7"/>
    </row>
    <row r="680" spans="1:11" x14ac:dyDescent="0.2">
      <c r="A680" s="9" t="s">
        <v>52</v>
      </c>
      <c r="B680" s="8">
        <v>4370</v>
      </c>
      <c r="C680" s="8">
        <v>4503</v>
      </c>
      <c r="D680" s="8">
        <v>4734</v>
      </c>
      <c r="E680" s="8">
        <v>4930</v>
      </c>
      <c r="F680" s="8">
        <v>4917</v>
      </c>
      <c r="G680" s="8">
        <v>5035</v>
      </c>
      <c r="H680" s="8">
        <v>5097</v>
      </c>
      <c r="I680" s="8">
        <v>4916</v>
      </c>
      <c r="J680" s="8">
        <v>5095</v>
      </c>
      <c r="K680" s="7"/>
    </row>
    <row r="681" spans="1:11" x14ac:dyDescent="0.2">
      <c r="A681" s="9" t="s">
        <v>51</v>
      </c>
      <c r="B681" s="8">
        <v>22904</v>
      </c>
      <c r="C681" s="8">
        <v>21426</v>
      </c>
      <c r="D681" s="8">
        <v>22382</v>
      </c>
      <c r="E681" s="8">
        <v>21510</v>
      </c>
      <c r="F681" s="8">
        <v>21264</v>
      </c>
      <c r="G681" s="8">
        <v>20918</v>
      </c>
      <c r="H681" s="8">
        <v>22518</v>
      </c>
      <c r="I681" s="8">
        <v>22512</v>
      </c>
      <c r="J681" s="8">
        <v>22731</v>
      </c>
      <c r="K681" s="7"/>
    </row>
    <row r="682" spans="1:11" x14ac:dyDescent="0.2">
      <c r="A682" s="9" t="s">
        <v>50</v>
      </c>
      <c r="B682" s="8">
        <v>45982</v>
      </c>
      <c r="C682" s="8">
        <v>42354</v>
      </c>
      <c r="D682" s="8">
        <v>43909</v>
      </c>
      <c r="E682" s="8">
        <v>43504</v>
      </c>
      <c r="F682" s="8">
        <v>41300</v>
      </c>
      <c r="G682" s="8">
        <v>42987</v>
      </c>
      <c r="H682" s="8">
        <v>44519</v>
      </c>
      <c r="I682" s="8">
        <v>45132</v>
      </c>
      <c r="J682" s="8">
        <v>45068</v>
      </c>
      <c r="K682" s="7"/>
    </row>
    <row r="683" spans="1:11" x14ac:dyDescent="0.2">
      <c r="A683" s="9" t="s">
        <v>49</v>
      </c>
      <c r="B683" s="8">
        <v>118832</v>
      </c>
      <c r="C683" s="8">
        <v>111586</v>
      </c>
      <c r="D683" s="8">
        <v>114663</v>
      </c>
      <c r="E683" s="8">
        <v>113412</v>
      </c>
      <c r="F683" s="8">
        <v>108076</v>
      </c>
      <c r="G683" s="8">
        <v>107763.848</v>
      </c>
      <c r="H683" s="8">
        <v>108025.04300000001</v>
      </c>
      <c r="I683" s="8">
        <v>105367.901</v>
      </c>
      <c r="J683" s="8">
        <v>105064.54700000001</v>
      </c>
      <c r="K683" s="7"/>
    </row>
    <row r="684" spans="1:11" x14ac:dyDescent="0.2">
      <c r="A684" s="9" t="s">
        <v>48</v>
      </c>
      <c r="B684" s="8">
        <v>39732</v>
      </c>
      <c r="C684" s="8">
        <v>36059</v>
      </c>
      <c r="D684" s="8">
        <v>38250</v>
      </c>
      <c r="E684" s="8">
        <v>38904</v>
      </c>
      <c r="F684" s="8">
        <v>36885</v>
      </c>
      <c r="G684" s="8">
        <v>38609</v>
      </c>
      <c r="H684" s="8">
        <v>38821</v>
      </c>
      <c r="I684" s="8">
        <v>39700</v>
      </c>
      <c r="J684" s="8">
        <v>40299.33</v>
      </c>
      <c r="K684" s="7"/>
    </row>
    <row r="685" spans="1:11" x14ac:dyDescent="0.2">
      <c r="A685" s="9" t="s">
        <v>47</v>
      </c>
      <c r="B685" s="8">
        <v>1280</v>
      </c>
      <c r="C685" s="8">
        <v>1200</v>
      </c>
      <c r="D685" s="8">
        <v>1310</v>
      </c>
      <c r="E685" s="8">
        <v>1277</v>
      </c>
      <c r="F685" s="8">
        <v>1182</v>
      </c>
      <c r="G685" s="8">
        <v>1243</v>
      </c>
      <c r="H685" s="8">
        <v>1251</v>
      </c>
      <c r="I685" s="8">
        <v>1285.9000000000001</v>
      </c>
      <c r="J685" s="8">
        <v>1272.0999999999999</v>
      </c>
      <c r="K685" s="7"/>
    </row>
    <row r="686" spans="1:11" x14ac:dyDescent="0.2">
      <c r="A686" s="9" t="s">
        <v>46</v>
      </c>
      <c r="B686" s="8">
        <v>14645</v>
      </c>
      <c r="C686" s="8">
        <v>14665</v>
      </c>
      <c r="D686" s="8">
        <v>14517</v>
      </c>
      <c r="E686" s="8">
        <v>14146</v>
      </c>
      <c r="F686" s="8">
        <v>13802</v>
      </c>
      <c r="G686" s="8">
        <v>14062</v>
      </c>
      <c r="H686" s="8">
        <v>13931</v>
      </c>
      <c r="I686" s="8">
        <v>13815.01</v>
      </c>
      <c r="J686" s="8">
        <v>13414.571</v>
      </c>
      <c r="K686" s="7"/>
    </row>
    <row r="688" spans="1:11" x14ac:dyDescent="0.2">
      <c r="A688" s="6" t="s">
        <v>45</v>
      </c>
    </row>
    <row r="689" spans="1:11" x14ac:dyDescent="0.2">
      <c r="A689" s="6" t="s">
        <v>44</v>
      </c>
      <c r="B689" s="6" t="s">
        <v>43</v>
      </c>
    </row>
    <row r="692" spans="1:11" x14ac:dyDescent="0.2">
      <c r="A692" s="6" t="s">
        <v>90</v>
      </c>
      <c r="B692" s="10" t="s">
        <v>91</v>
      </c>
    </row>
    <row r="693" spans="1:11" x14ac:dyDescent="0.2">
      <c r="A693" s="6" t="s">
        <v>88</v>
      </c>
      <c r="B693" s="6" t="s">
        <v>87</v>
      </c>
    </row>
    <row r="694" spans="1:11" x14ac:dyDescent="0.2">
      <c r="A694" s="6" t="s">
        <v>86</v>
      </c>
      <c r="B694" s="6" t="s">
        <v>85</v>
      </c>
    </row>
    <row r="696" spans="1:11" x14ac:dyDescent="0.2">
      <c r="A696" s="9" t="s">
        <v>84</v>
      </c>
      <c r="B696" s="9" t="s">
        <v>83</v>
      </c>
      <c r="C696" s="9" t="s">
        <v>82</v>
      </c>
      <c r="D696" s="9" t="s">
        <v>81</v>
      </c>
      <c r="E696" s="9" t="s">
        <v>80</v>
      </c>
      <c r="F696" s="9" t="s">
        <v>79</v>
      </c>
      <c r="G696" s="9" t="s">
        <v>78</v>
      </c>
      <c r="H696" s="9" t="s">
        <v>77</v>
      </c>
      <c r="I696" s="9" t="s">
        <v>76</v>
      </c>
      <c r="J696" s="9" t="s">
        <v>75</v>
      </c>
      <c r="K696" s="9"/>
    </row>
    <row r="697" spans="1:11" x14ac:dyDescent="0.2">
      <c r="A697" s="9" t="s">
        <v>74</v>
      </c>
      <c r="B697" s="8">
        <v>46336</v>
      </c>
      <c r="C697" s="8">
        <v>46255.91</v>
      </c>
      <c r="D697" s="8">
        <v>47081.928999999996</v>
      </c>
      <c r="E697" s="8">
        <v>47606.673000000003</v>
      </c>
      <c r="F697" s="8">
        <v>48932.995000000003</v>
      </c>
      <c r="G697" s="8">
        <v>50964.499000000003</v>
      </c>
      <c r="H697" s="8">
        <v>51129.447999999997</v>
      </c>
      <c r="I697" s="8">
        <v>52014.184000000001</v>
      </c>
      <c r="J697" s="8">
        <v>50921.228999999999</v>
      </c>
      <c r="K697" s="7"/>
    </row>
    <row r="698" spans="1:11" x14ac:dyDescent="0.2">
      <c r="A698" s="9" t="s">
        <v>73</v>
      </c>
      <c r="B698" s="8">
        <v>49357</v>
      </c>
      <c r="C698" s="8">
        <v>49216.91</v>
      </c>
      <c r="D698" s="8">
        <v>49984.928999999996</v>
      </c>
      <c r="E698" s="8">
        <v>50512.673000000003</v>
      </c>
      <c r="F698" s="8">
        <v>51815.995000000003</v>
      </c>
      <c r="G698" s="8">
        <v>54052.171000000002</v>
      </c>
      <c r="H698" s="8">
        <v>54361.934000000001</v>
      </c>
      <c r="I698" s="8">
        <v>55274.875999999997</v>
      </c>
      <c r="J698" s="8">
        <v>54161.016000000003</v>
      </c>
      <c r="K698" s="7"/>
    </row>
    <row r="699" spans="1:11" x14ac:dyDescent="0.2">
      <c r="A699" s="9" t="s">
        <v>72</v>
      </c>
      <c r="B699" s="8">
        <v>826</v>
      </c>
      <c r="C699" s="8">
        <v>790</v>
      </c>
      <c r="D699" s="8">
        <v>809</v>
      </c>
      <c r="E699" s="8">
        <v>1484</v>
      </c>
      <c r="F699" s="8">
        <v>1460.2</v>
      </c>
      <c r="G699" s="8">
        <v>1572.2</v>
      </c>
      <c r="H699" s="8">
        <v>1661.9</v>
      </c>
      <c r="I699" s="8">
        <v>1600</v>
      </c>
      <c r="J699" s="8">
        <v>1711.3</v>
      </c>
      <c r="K699" s="7"/>
    </row>
    <row r="700" spans="1:11" x14ac:dyDescent="0.2">
      <c r="A700" s="9" t="s">
        <v>71</v>
      </c>
      <c r="B700" s="8">
        <v>224</v>
      </c>
      <c r="C700" s="8">
        <v>279</v>
      </c>
      <c r="D700" s="8">
        <v>263</v>
      </c>
      <c r="E700" s="8">
        <v>252</v>
      </c>
      <c r="F700" s="8">
        <v>239</v>
      </c>
      <c r="G700" s="8">
        <v>219</v>
      </c>
      <c r="H700" s="8">
        <v>221</v>
      </c>
      <c r="I700" s="8">
        <v>219.09299999999999</v>
      </c>
      <c r="J700" s="8">
        <v>257.71499999999997</v>
      </c>
      <c r="K700" s="7"/>
    </row>
    <row r="701" spans="1:11" x14ac:dyDescent="0.2">
      <c r="A701" s="9" t="s">
        <v>70</v>
      </c>
      <c r="B701" s="8">
        <v>914</v>
      </c>
      <c r="C701" s="8">
        <v>872</v>
      </c>
      <c r="D701" s="8">
        <v>835</v>
      </c>
      <c r="E701" s="8">
        <v>806</v>
      </c>
      <c r="F701" s="8">
        <v>930</v>
      </c>
      <c r="G701" s="8">
        <v>958</v>
      </c>
      <c r="H701" s="8">
        <v>940</v>
      </c>
      <c r="I701" s="8">
        <v>969.3</v>
      </c>
      <c r="J701" s="8">
        <v>961.93799999999999</v>
      </c>
      <c r="K701" s="7"/>
    </row>
    <row r="702" spans="1:11" x14ac:dyDescent="0.2">
      <c r="A702" s="9" t="s">
        <v>69</v>
      </c>
      <c r="B702" s="8">
        <v>1916</v>
      </c>
      <c r="C702" s="8">
        <v>1847</v>
      </c>
      <c r="D702" s="8">
        <v>1783</v>
      </c>
      <c r="E702" s="8">
        <v>1827</v>
      </c>
      <c r="F702" s="8">
        <v>1784</v>
      </c>
      <c r="G702" s="8">
        <v>1784.422</v>
      </c>
      <c r="H702" s="8">
        <v>1742.9849999999999</v>
      </c>
      <c r="I702" s="8">
        <v>1758.51</v>
      </c>
      <c r="J702" s="8">
        <v>1740.4680000000001</v>
      </c>
      <c r="K702" s="7"/>
    </row>
    <row r="703" spans="1:11" x14ac:dyDescent="0.2">
      <c r="A703" s="9" t="s">
        <v>68</v>
      </c>
      <c r="B703" s="8">
        <v>5876</v>
      </c>
      <c r="C703" s="8">
        <v>5630</v>
      </c>
      <c r="D703" s="8">
        <v>5697</v>
      </c>
      <c r="E703" s="8">
        <v>4473</v>
      </c>
      <c r="F703" s="8">
        <v>6257</v>
      </c>
      <c r="G703" s="8">
        <v>5539</v>
      </c>
      <c r="H703" s="8">
        <v>5457</v>
      </c>
      <c r="I703" s="8">
        <v>5090</v>
      </c>
      <c r="J703" s="8">
        <v>5023</v>
      </c>
      <c r="K703" s="7"/>
    </row>
    <row r="704" spans="1:11" x14ac:dyDescent="0.2">
      <c r="A704" s="9" t="s">
        <v>67</v>
      </c>
      <c r="B704" s="8">
        <v>186</v>
      </c>
      <c r="C704" s="8">
        <v>180</v>
      </c>
      <c r="D704" s="8">
        <v>211</v>
      </c>
      <c r="E704" s="8">
        <v>198</v>
      </c>
      <c r="F704" s="8">
        <v>195</v>
      </c>
      <c r="G704" s="8">
        <v>197</v>
      </c>
      <c r="H704" s="8">
        <v>209</v>
      </c>
      <c r="I704" s="8">
        <v>236</v>
      </c>
      <c r="J704" s="8">
        <v>160</v>
      </c>
      <c r="K704" s="7"/>
    </row>
    <row r="705" spans="1:11" x14ac:dyDescent="0.2">
      <c r="A705" s="9" t="s">
        <v>66</v>
      </c>
      <c r="B705" s="8">
        <v>2665</v>
      </c>
      <c r="C705" s="8">
        <v>2503</v>
      </c>
      <c r="D705" s="8">
        <v>2727</v>
      </c>
      <c r="E705" s="8">
        <v>2704</v>
      </c>
      <c r="F705" s="8">
        <v>2283</v>
      </c>
      <c r="G705" s="8">
        <v>2267</v>
      </c>
      <c r="H705" s="8">
        <v>2404</v>
      </c>
      <c r="I705" s="8">
        <v>2626.038</v>
      </c>
      <c r="J705" s="8">
        <v>2264.23</v>
      </c>
      <c r="K705" s="7"/>
    </row>
    <row r="706" spans="1:11" x14ac:dyDescent="0.2">
      <c r="A706" s="9" t="s">
        <v>65</v>
      </c>
      <c r="B706" s="8">
        <v>4149</v>
      </c>
      <c r="C706" s="8">
        <v>4058</v>
      </c>
      <c r="D706" s="8">
        <v>4004</v>
      </c>
      <c r="E706" s="8">
        <v>4507</v>
      </c>
      <c r="F706" s="8">
        <v>5167</v>
      </c>
      <c r="G706" s="8">
        <v>5827</v>
      </c>
      <c r="H706" s="8">
        <v>5984</v>
      </c>
      <c r="I706" s="8">
        <v>5892</v>
      </c>
      <c r="J706" s="8">
        <v>5014</v>
      </c>
      <c r="K706" s="7"/>
    </row>
    <row r="707" spans="1:11" x14ac:dyDescent="0.2">
      <c r="A707" s="9" t="s">
        <v>64</v>
      </c>
      <c r="B707" s="8">
        <v>7616</v>
      </c>
      <c r="C707" s="8">
        <v>8083.1319999999996</v>
      </c>
      <c r="D707" s="8">
        <v>8391.7990000000009</v>
      </c>
      <c r="E707" s="8">
        <v>8681.473</v>
      </c>
      <c r="F707" s="8">
        <v>8038.91</v>
      </c>
      <c r="G707" s="8">
        <v>8701.5640000000003</v>
      </c>
      <c r="H707" s="8">
        <v>8705.1839999999993</v>
      </c>
      <c r="I707" s="8">
        <v>8721.4339999999993</v>
      </c>
      <c r="J707" s="8">
        <v>8432.2469999999994</v>
      </c>
      <c r="K707" s="8"/>
    </row>
    <row r="708" spans="1:11" x14ac:dyDescent="0.2">
      <c r="A708" s="9" t="s">
        <v>63</v>
      </c>
      <c r="B708" s="8">
        <v>68</v>
      </c>
      <c r="C708" s="8">
        <v>68</v>
      </c>
      <c r="D708" s="8">
        <v>63</v>
      </c>
      <c r="E708" s="8">
        <v>62</v>
      </c>
      <c r="F708" s="8">
        <v>63</v>
      </c>
      <c r="G708" s="8">
        <v>62</v>
      </c>
      <c r="H708" s="8">
        <v>62</v>
      </c>
      <c r="I708" s="8">
        <v>61.6</v>
      </c>
      <c r="J708" s="8">
        <v>63.3</v>
      </c>
      <c r="K708" s="7"/>
    </row>
    <row r="709" spans="1:11" x14ac:dyDescent="0.2">
      <c r="A709" s="9" t="s">
        <v>62</v>
      </c>
      <c r="B709" s="8">
        <v>5541</v>
      </c>
      <c r="C709" s="8">
        <v>5839</v>
      </c>
      <c r="D709" s="8">
        <v>5823</v>
      </c>
      <c r="E709" s="8">
        <v>5545</v>
      </c>
      <c r="F709" s="8">
        <v>5205</v>
      </c>
      <c r="G709" s="8">
        <v>5488</v>
      </c>
      <c r="H709" s="8">
        <v>5314</v>
      </c>
      <c r="I709" s="8">
        <v>5681.1570000000002</v>
      </c>
      <c r="J709" s="8">
        <v>5486.4470000000001</v>
      </c>
      <c r="K709" s="7"/>
    </row>
    <row r="710" spans="1:11" x14ac:dyDescent="0.2">
      <c r="A710" s="9" t="s">
        <v>61</v>
      </c>
      <c r="B710" s="8">
        <v>133</v>
      </c>
      <c r="C710" s="8">
        <v>129</v>
      </c>
      <c r="D710" s="8">
        <v>140</v>
      </c>
      <c r="E710" s="8">
        <v>143</v>
      </c>
      <c r="F710" s="8">
        <v>159</v>
      </c>
      <c r="G710" s="8">
        <v>157</v>
      </c>
      <c r="H710" s="8">
        <v>172</v>
      </c>
      <c r="I710" s="8">
        <v>182.70099999999999</v>
      </c>
      <c r="J710" s="8">
        <v>178.31100000000001</v>
      </c>
      <c r="K710" s="7"/>
    </row>
    <row r="711" spans="1:11" x14ac:dyDescent="0.2">
      <c r="A711" s="9" t="s">
        <v>60</v>
      </c>
      <c r="B711" s="8">
        <v>171</v>
      </c>
      <c r="C711" s="8">
        <v>164</v>
      </c>
      <c r="D711" s="8">
        <v>179</v>
      </c>
      <c r="E711" s="8">
        <v>171</v>
      </c>
      <c r="F711" s="8">
        <v>177</v>
      </c>
      <c r="G711" s="8">
        <v>188</v>
      </c>
      <c r="H711" s="8">
        <v>202</v>
      </c>
      <c r="I711" s="8">
        <v>200.5</v>
      </c>
      <c r="J711" s="8">
        <v>209.6</v>
      </c>
      <c r="K711" s="7"/>
    </row>
    <row r="712" spans="1:11" x14ac:dyDescent="0.2">
      <c r="A712" s="9" t="s">
        <v>59</v>
      </c>
      <c r="B712" s="8">
        <v>753</v>
      </c>
      <c r="C712" s="8">
        <v>760</v>
      </c>
      <c r="D712" s="8">
        <v>775</v>
      </c>
      <c r="E712" s="8">
        <v>708</v>
      </c>
      <c r="F712" s="8">
        <v>803</v>
      </c>
      <c r="G712" s="8">
        <v>854</v>
      </c>
      <c r="H712" s="8">
        <v>886</v>
      </c>
      <c r="I712" s="8">
        <v>890</v>
      </c>
      <c r="J712" s="8">
        <v>970</v>
      </c>
      <c r="K712" s="7"/>
    </row>
    <row r="713" spans="1:11" x14ac:dyDescent="0.2">
      <c r="A713" s="9" t="s">
        <v>58</v>
      </c>
      <c r="B713" s="8">
        <v>6927</v>
      </c>
      <c r="C713" s="8">
        <v>6962</v>
      </c>
      <c r="D713" s="8">
        <v>7449.0990000000002</v>
      </c>
      <c r="E713" s="8">
        <v>7886.5950000000003</v>
      </c>
      <c r="F713" s="8">
        <v>8173.2139999999999</v>
      </c>
      <c r="G713" s="8">
        <v>8980</v>
      </c>
      <c r="H713" s="8">
        <v>8895.8140000000003</v>
      </c>
      <c r="I713" s="8">
        <v>9551.4940000000006</v>
      </c>
      <c r="J713" s="8">
        <v>9910.1350000000002</v>
      </c>
      <c r="K713" s="7"/>
    </row>
    <row r="714" spans="1:11" x14ac:dyDescent="0.2">
      <c r="A714" s="9" t="s">
        <v>57</v>
      </c>
      <c r="B714" s="8">
        <v>1161.6880000000001</v>
      </c>
      <c r="C714" s="8">
        <v>1136.434</v>
      </c>
      <c r="D714" s="8">
        <v>1156.1559999999999</v>
      </c>
      <c r="E714" s="8">
        <v>1164.837</v>
      </c>
      <c r="F714" s="8">
        <v>1097.8989999999999</v>
      </c>
      <c r="G714" s="8">
        <v>1137.501</v>
      </c>
      <c r="H714" s="8">
        <v>1184.3530000000001</v>
      </c>
      <c r="I714" s="8">
        <v>1186.2239999999999</v>
      </c>
      <c r="J714" s="8">
        <v>1166.021</v>
      </c>
      <c r="K714" s="7"/>
    </row>
    <row r="715" spans="1:11" x14ac:dyDescent="0.2">
      <c r="A715" s="9" t="s">
        <v>56</v>
      </c>
      <c r="B715" s="8">
        <v>1616</v>
      </c>
      <c r="C715" s="8">
        <v>1595</v>
      </c>
      <c r="D715" s="8">
        <v>1559</v>
      </c>
      <c r="E715" s="8">
        <v>1538</v>
      </c>
      <c r="F715" s="8">
        <v>1499</v>
      </c>
      <c r="G715" s="8">
        <v>1504</v>
      </c>
      <c r="H715" s="8">
        <v>1633</v>
      </c>
      <c r="I715" s="8">
        <v>1715.614</v>
      </c>
      <c r="J715" s="8">
        <v>1846.2739999999999</v>
      </c>
      <c r="K715" s="7"/>
    </row>
    <row r="716" spans="1:11" x14ac:dyDescent="0.2">
      <c r="A716" s="9" t="s">
        <v>55</v>
      </c>
      <c r="B716" s="8">
        <v>966</v>
      </c>
      <c r="C716" s="8">
        <v>902</v>
      </c>
      <c r="D716" s="8">
        <v>921</v>
      </c>
      <c r="E716" s="8">
        <v>885</v>
      </c>
      <c r="F716" s="8">
        <v>782</v>
      </c>
      <c r="G716" s="8">
        <v>811</v>
      </c>
      <c r="H716" s="8">
        <v>819.92200000000003</v>
      </c>
      <c r="I716" s="8">
        <v>983.80200000000002</v>
      </c>
      <c r="J716" s="8">
        <v>1063.498</v>
      </c>
      <c r="K716" s="8"/>
    </row>
    <row r="717" spans="1:11" x14ac:dyDescent="0.2">
      <c r="A717" s="9" t="s">
        <v>54</v>
      </c>
      <c r="B717" s="8">
        <v>671</v>
      </c>
      <c r="C717" s="8">
        <v>761</v>
      </c>
      <c r="D717" s="8">
        <v>821</v>
      </c>
      <c r="E717" s="8">
        <v>820</v>
      </c>
      <c r="F717" s="8">
        <v>853</v>
      </c>
      <c r="G717" s="8">
        <v>919</v>
      </c>
      <c r="H717" s="8">
        <v>742</v>
      </c>
      <c r="I717" s="8">
        <v>741.05499999999995</v>
      </c>
      <c r="J717" s="8">
        <v>752.27499999999998</v>
      </c>
      <c r="K717" s="7"/>
    </row>
    <row r="718" spans="1:11" x14ac:dyDescent="0.2">
      <c r="A718" s="9" t="s">
        <v>53</v>
      </c>
      <c r="B718" s="8">
        <v>0</v>
      </c>
      <c r="C718" s="8">
        <v>0</v>
      </c>
      <c r="D718" s="8">
        <v>0</v>
      </c>
      <c r="E718" s="8">
        <v>0</v>
      </c>
      <c r="F718" s="8">
        <v>0</v>
      </c>
      <c r="G718" s="8">
        <v>0</v>
      </c>
      <c r="H718" s="8">
        <v>0</v>
      </c>
      <c r="I718" s="8">
        <v>0</v>
      </c>
      <c r="J718" s="8">
        <v>0</v>
      </c>
      <c r="K718" s="7"/>
    </row>
    <row r="719" spans="1:11" x14ac:dyDescent="0.2">
      <c r="A719" s="9" t="s">
        <v>52</v>
      </c>
      <c r="B719" s="8">
        <v>286</v>
      </c>
      <c r="C719" s="8">
        <v>300</v>
      </c>
      <c r="D719" s="8">
        <v>285</v>
      </c>
      <c r="E719" s="8">
        <v>253</v>
      </c>
      <c r="F719" s="8">
        <v>284</v>
      </c>
      <c r="G719" s="8">
        <v>263</v>
      </c>
      <c r="H719" s="8">
        <v>252</v>
      </c>
      <c r="I719" s="8">
        <v>271</v>
      </c>
      <c r="J719" s="8">
        <v>240</v>
      </c>
      <c r="K719" s="7"/>
    </row>
    <row r="720" spans="1:11" x14ac:dyDescent="0.2">
      <c r="A720" s="9" t="s">
        <v>51</v>
      </c>
      <c r="B720" s="8">
        <v>1655</v>
      </c>
      <c r="C720" s="8">
        <v>1454</v>
      </c>
      <c r="D720" s="8">
        <v>1584</v>
      </c>
      <c r="E720" s="8">
        <v>1507</v>
      </c>
      <c r="F720" s="8">
        <v>1531</v>
      </c>
      <c r="G720" s="8">
        <v>1530</v>
      </c>
      <c r="H720" s="8">
        <v>1579</v>
      </c>
      <c r="I720" s="8">
        <v>1523</v>
      </c>
      <c r="J720" s="8">
        <v>1508</v>
      </c>
      <c r="K720" s="7"/>
    </row>
    <row r="721" spans="1:11" x14ac:dyDescent="0.2">
      <c r="A721" s="9" t="s">
        <v>50</v>
      </c>
      <c r="B721" s="8">
        <v>1258</v>
      </c>
      <c r="C721" s="8">
        <v>1196</v>
      </c>
      <c r="D721" s="8">
        <v>874</v>
      </c>
      <c r="E721" s="8">
        <v>1244</v>
      </c>
      <c r="F721" s="8">
        <v>1199</v>
      </c>
      <c r="G721" s="8">
        <v>1260</v>
      </c>
      <c r="H721" s="8">
        <v>1291</v>
      </c>
      <c r="I721" s="8">
        <v>1144</v>
      </c>
      <c r="J721" s="8">
        <v>1190</v>
      </c>
      <c r="K721" s="7"/>
    </row>
    <row r="722" spans="1:11" x14ac:dyDescent="0.2">
      <c r="A722" s="9" t="s">
        <v>49</v>
      </c>
      <c r="B722" s="8">
        <v>3021</v>
      </c>
      <c r="C722" s="8">
        <v>2961</v>
      </c>
      <c r="D722" s="8">
        <v>2903</v>
      </c>
      <c r="E722" s="8">
        <v>2906</v>
      </c>
      <c r="F722" s="8">
        <v>2883</v>
      </c>
      <c r="G722" s="8">
        <v>3087.672</v>
      </c>
      <c r="H722" s="8">
        <v>3232.4859999999999</v>
      </c>
      <c r="I722" s="8">
        <v>3260.692</v>
      </c>
      <c r="J722" s="8">
        <v>3239.7869999999998</v>
      </c>
      <c r="K722" s="7"/>
    </row>
    <row r="723" spans="1:11" x14ac:dyDescent="0.2">
      <c r="A723" s="9" t="s">
        <v>48</v>
      </c>
      <c r="B723" s="8">
        <v>1955</v>
      </c>
      <c r="C723" s="8">
        <v>1787</v>
      </c>
      <c r="D723" s="8">
        <v>1886</v>
      </c>
      <c r="E723" s="8">
        <v>1853</v>
      </c>
      <c r="F723" s="8">
        <v>1744</v>
      </c>
      <c r="G723" s="8">
        <v>1802</v>
      </c>
      <c r="H723" s="8">
        <v>1862</v>
      </c>
      <c r="I723" s="8">
        <v>1855</v>
      </c>
      <c r="J723" s="8">
        <v>1886.0719999999999</v>
      </c>
      <c r="K723" s="7"/>
    </row>
    <row r="724" spans="1:11" x14ac:dyDescent="0.2">
      <c r="A724" s="9" t="s">
        <v>47</v>
      </c>
      <c r="B724" s="8">
        <v>38</v>
      </c>
      <c r="C724" s="8">
        <v>12</v>
      </c>
      <c r="D724" s="8">
        <v>10</v>
      </c>
      <c r="E724" s="8">
        <v>12</v>
      </c>
      <c r="F724" s="8">
        <v>13</v>
      </c>
      <c r="G724" s="8">
        <v>14</v>
      </c>
      <c r="H724" s="8">
        <v>14</v>
      </c>
      <c r="I724" s="8">
        <v>18.3</v>
      </c>
      <c r="J724" s="8">
        <v>17.399999999999999</v>
      </c>
      <c r="K724" s="7"/>
    </row>
    <row r="725" spans="1:11" x14ac:dyDescent="0.2">
      <c r="A725" s="9" t="s">
        <v>46</v>
      </c>
      <c r="B725" s="8">
        <v>456</v>
      </c>
      <c r="C725" s="8">
        <v>321</v>
      </c>
      <c r="D725" s="8">
        <v>309</v>
      </c>
      <c r="E725" s="8">
        <v>301</v>
      </c>
      <c r="F725" s="8">
        <v>298</v>
      </c>
      <c r="G725" s="8">
        <v>317</v>
      </c>
      <c r="H725" s="8">
        <v>313</v>
      </c>
      <c r="I725" s="8">
        <v>342.07</v>
      </c>
      <c r="J725" s="8">
        <v>340.947</v>
      </c>
      <c r="K725" s="7"/>
    </row>
    <row r="727" spans="1:11" x14ac:dyDescent="0.2">
      <c r="A727" s="6" t="s">
        <v>45</v>
      </c>
    </row>
    <row r="728" spans="1:11" x14ac:dyDescent="0.2">
      <c r="A728" s="6" t="s">
        <v>44</v>
      </c>
      <c r="B728" s="6" t="s">
        <v>43</v>
      </c>
    </row>
    <row r="730" spans="1:11" x14ac:dyDescent="0.2">
      <c r="A730" s="6" t="s">
        <v>90</v>
      </c>
      <c r="B730" s="10" t="s">
        <v>89</v>
      </c>
    </row>
    <row r="731" spans="1:11" x14ac:dyDescent="0.2">
      <c r="A731" s="6" t="s">
        <v>88</v>
      </c>
      <c r="B731" s="6" t="s">
        <v>87</v>
      </c>
    </row>
    <row r="732" spans="1:11" x14ac:dyDescent="0.2">
      <c r="A732" s="6" t="s">
        <v>86</v>
      </c>
      <c r="B732" s="6" t="s">
        <v>85</v>
      </c>
    </row>
    <row r="734" spans="1:11" x14ac:dyDescent="0.2">
      <c r="A734" s="9" t="s">
        <v>84</v>
      </c>
      <c r="B734" s="9" t="s">
        <v>83</v>
      </c>
      <c r="C734" s="9" t="s">
        <v>82</v>
      </c>
      <c r="D734" s="9" t="s">
        <v>81</v>
      </c>
      <c r="E734" s="9" t="s">
        <v>80</v>
      </c>
      <c r="F734" s="9" t="s">
        <v>79</v>
      </c>
      <c r="G734" s="9" t="s">
        <v>78</v>
      </c>
      <c r="H734" s="9" t="s">
        <v>77</v>
      </c>
      <c r="I734" s="9" t="s">
        <v>76</v>
      </c>
      <c r="J734" s="9" t="s">
        <v>75</v>
      </c>
      <c r="K734" s="9"/>
    </row>
    <row r="735" spans="1:11" x14ac:dyDescent="0.2">
      <c r="A735" s="9" t="s">
        <v>74</v>
      </c>
      <c r="B735" s="8">
        <v>285</v>
      </c>
      <c r="C735" s="8">
        <v>396.94799999999998</v>
      </c>
      <c r="D735" s="8">
        <v>436.84300000000002</v>
      </c>
      <c r="E735" s="8">
        <v>449.399</v>
      </c>
      <c r="F735" s="8">
        <v>469.96300000000002</v>
      </c>
      <c r="G735" s="8">
        <v>503.798</v>
      </c>
      <c r="H735" s="8">
        <v>583.16600000000005</v>
      </c>
      <c r="I735" s="8">
        <v>651.79700000000003</v>
      </c>
      <c r="J735" s="8">
        <v>687.98699999999997</v>
      </c>
      <c r="K735" s="7"/>
    </row>
    <row r="736" spans="1:11" x14ac:dyDescent="0.2">
      <c r="A736" s="9" t="s">
        <v>73</v>
      </c>
      <c r="B736" s="8">
        <v>1292</v>
      </c>
      <c r="C736" s="8">
        <v>1383.9480000000001</v>
      </c>
      <c r="D736" s="8">
        <v>1404.8430000000001</v>
      </c>
      <c r="E736" s="8">
        <v>1418.3989999999999</v>
      </c>
      <c r="F736" s="8">
        <v>1430.963</v>
      </c>
      <c r="G736" s="8">
        <v>1533.0219999999999</v>
      </c>
      <c r="H736" s="8">
        <v>1660.6610000000001</v>
      </c>
      <c r="I736" s="8">
        <v>1738.694</v>
      </c>
      <c r="J736" s="8">
        <v>1767.9159999999999</v>
      </c>
      <c r="K736" s="7"/>
    </row>
    <row r="737" spans="1:11" x14ac:dyDescent="0.2">
      <c r="A737" s="9" t="s">
        <v>72</v>
      </c>
      <c r="B737" s="8">
        <v>0</v>
      </c>
      <c r="C737" s="8">
        <v>0</v>
      </c>
      <c r="D737" s="8">
        <v>0</v>
      </c>
      <c r="E737" s="8">
        <v>0</v>
      </c>
      <c r="F737" s="8">
        <v>0</v>
      </c>
      <c r="G737" s="8">
        <v>0</v>
      </c>
      <c r="H737" s="8">
        <v>0</v>
      </c>
      <c r="I737" s="8">
        <v>0</v>
      </c>
      <c r="J737" s="8">
        <v>0</v>
      </c>
      <c r="K737" s="7"/>
    </row>
    <row r="738" spans="1:11" x14ac:dyDescent="0.2">
      <c r="A738" s="9" t="s">
        <v>71</v>
      </c>
      <c r="B738" s="8">
        <v>2</v>
      </c>
      <c r="C738" s="8">
        <v>4</v>
      </c>
      <c r="D738" s="8">
        <v>5</v>
      </c>
      <c r="E738" s="8">
        <v>1</v>
      </c>
      <c r="F738" s="8">
        <v>2</v>
      </c>
      <c r="G738" s="8">
        <v>2</v>
      </c>
      <c r="H738" s="8">
        <v>2</v>
      </c>
      <c r="I738" s="8">
        <v>3.3530000000000002</v>
      </c>
      <c r="J738" s="8">
        <v>6.8970000000000002</v>
      </c>
      <c r="K738" s="7"/>
    </row>
    <row r="739" spans="1:11" x14ac:dyDescent="0.2">
      <c r="A739" s="9" t="s">
        <v>70</v>
      </c>
      <c r="B739" s="8">
        <v>8</v>
      </c>
      <c r="C739" s="8">
        <v>8</v>
      </c>
      <c r="D739" s="8">
        <v>8</v>
      </c>
      <c r="E739" s="8">
        <v>8</v>
      </c>
      <c r="F739" s="8">
        <v>8</v>
      </c>
      <c r="G739" s="8">
        <v>8</v>
      </c>
      <c r="H739" s="8">
        <v>8</v>
      </c>
      <c r="I739" s="8">
        <v>8.3889999999999993</v>
      </c>
      <c r="J739" s="8">
        <v>8.3439999999999994</v>
      </c>
      <c r="K739" s="7"/>
    </row>
    <row r="740" spans="1:11" x14ac:dyDescent="0.2">
      <c r="A740" s="9" t="s">
        <v>69</v>
      </c>
      <c r="B740" s="8">
        <v>0</v>
      </c>
      <c r="C740" s="8">
        <v>0</v>
      </c>
      <c r="D740" s="8">
        <v>0</v>
      </c>
      <c r="E740" s="8">
        <v>0</v>
      </c>
      <c r="F740" s="8">
        <v>0</v>
      </c>
      <c r="G740" s="8">
        <v>0</v>
      </c>
      <c r="H740" s="8">
        <v>0</v>
      </c>
      <c r="I740" s="8">
        <v>0</v>
      </c>
      <c r="J740" s="8">
        <v>0</v>
      </c>
      <c r="K740" s="7"/>
    </row>
    <row r="741" spans="1:11" x14ac:dyDescent="0.2">
      <c r="A741" s="9" t="s">
        <v>68</v>
      </c>
      <c r="B741" s="8">
        <v>0</v>
      </c>
      <c r="C741" s="8">
        <v>0</v>
      </c>
      <c r="D741" s="8">
        <v>0</v>
      </c>
      <c r="E741" s="8">
        <v>0</v>
      </c>
      <c r="F741" s="8">
        <v>0</v>
      </c>
      <c r="G741" s="8">
        <v>0</v>
      </c>
      <c r="H741" s="8">
        <v>0</v>
      </c>
      <c r="I741" s="8">
        <v>0</v>
      </c>
      <c r="J741" s="8">
        <v>0</v>
      </c>
      <c r="K741" s="7"/>
    </row>
    <row r="742" spans="1:11" x14ac:dyDescent="0.2">
      <c r="A742" s="9" t="s">
        <v>67</v>
      </c>
      <c r="B742" s="8">
        <v>4</v>
      </c>
      <c r="C742" s="8">
        <v>9</v>
      </c>
      <c r="D742" s="8">
        <v>9</v>
      </c>
      <c r="E742" s="8">
        <v>8</v>
      </c>
      <c r="F742" s="8">
        <v>10</v>
      </c>
      <c r="G742" s="8">
        <v>8</v>
      </c>
      <c r="H742" s="8">
        <v>6</v>
      </c>
      <c r="I742" s="8">
        <v>14</v>
      </c>
      <c r="J742" s="8">
        <v>5</v>
      </c>
      <c r="K742" s="7"/>
    </row>
    <row r="743" spans="1:11" x14ac:dyDescent="0.2">
      <c r="A743" s="9" t="s">
        <v>66</v>
      </c>
      <c r="B743" s="8">
        <v>0</v>
      </c>
      <c r="C743" s="8">
        <v>0</v>
      </c>
      <c r="D743" s="8">
        <v>0</v>
      </c>
      <c r="E743" s="8">
        <v>0</v>
      </c>
      <c r="F743" s="8">
        <v>0</v>
      </c>
      <c r="G743" s="8">
        <v>0</v>
      </c>
      <c r="H743" s="8">
        <v>0</v>
      </c>
      <c r="I743" s="8">
        <v>0</v>
      </c>
      <c r="J743" s="8">
        <v>19.86</v>
      </c>
      <c r="K743" s="7"/>
    </row>
    <row r="744" spans="1:11" x14ac:dyDescent="0.2">
      <c r="A744" s="9" t="s">
        <v>65</v>
      </c>
      <c r="B744" s="8">
        <v>0</v>
      </c>
      <c r="C744" s="8">
        <v>0</v>
      </c>
      <c r="D744" s="8">
        <v>0</v>
      </c>
      <c r="E744" s="8">
        <v>0</v>
      </c>
      <c r="F744" s="8">
        <v>0</v>
      </c>
      <c r="G744" s="8">
        <v>0</v>
      </c>
      <c r="H744" s="8">
        <v>0</v>
      </c>
      <c r="I744" s="8">
        <v>0</v>
      </c>
      <c r="J744" s="8">
        <v>0</v>
      </c>
      <c r="K744" s="7"/>
    </row>
    <row r="745" spans="1:11" x14ac:dyDescent="0.2">
      <c r="A745" s="9" t="s">
        <v>64</v>
      </c>
      <c r="B745" s="8">
        <v>123</v>
      </c>
      <c r="C745" s="8">
        <v>208.94800000000001</v>
      </c>
      <c r="D745" s="8">
        <v>209.84299999999999</v>
      </c>
      <c r="E745" s="8">
        <v>211.399</v>
      </c>
      <c r="F745" s="8">
        <v>205.96299999999999</v>
      </c>
      <c r="G745" s="8">
        <v>203.798</v>
      </c>
      <c r="H745" s="8">
        <v>209.00399999999999</v>
      </c>
      <c r="I745" s="8">
        <v>207.399</v>
      </c>
      <c r="J745" s="8">
        <v>209.71</v>
      </c>
      <c r="K745" s="8"/>
    </row>
    <row r="746" spans="1:11" x14ac:dyDescent="0.2">
      <c r="A746" s="9" t="s">
        <v>63</v>
      </c>
      <c r="B746" s="8">
        <v>0</v>
      </c>
      <c r="C746" s="8">
        <v>0</v>
      </c>
      <c r="D746" s="8">
        <v>0</v>
      </c>
      <c r="E746" s="8">
        <v>0</v>
      </c>
      <c r="F746" s="8">
        <v>0</v>
      </c>
      <c r="G746" s="8">
        <v>0</v>
      </c>
      <c r="H746" s="8">
        <v>0</v>
      </c>
      <c r="I746" s="8">
        <v>0</v>
      </c>
      <c r="J746" s="8">
        <v>0</v>
      </c>
      <c r="K746" s="7"/>
    </row>
    <row r="747" spans="1:11" x14ac:dyDescent="0.2">
      <c r="A747" s="9" t="s">
        <v>62</v>
      </c>
      <c r="B747" s="8">
        <v>69</v>
      </c>
      <c r="C747" s="8">
        <v>68</v>
      </c>
      <c r="D747" s="8">
        <v>101</v>
      </c>
      <c r="E747" s="8">
        <v>132</v>
      </c>
      <c r="F747" s="8">
        <v>168</v>
      </c>
      <c r="G747" s="8">
        <v>202</v>
      </c>
      <c r="H747" s="8">
        <v>254</v>
      </c>
      <c r="I747" s="8">
        <v>309.24799999999999</v>
      </c>
      <c r="J747" s="8">
        <v>356.89</v>
      </c>
      <c r="K747" s="7"/>
    </row>
    <row r="748" spans="1:11" x14ac:dyDescent="0.2">
      <c r="A748" s="9" t="s">
        <v>61</v>
      </c>
      <c r="B748" s="8">
        <v>6</v>
      </c>
      <c r="C748" s="8">
        <v>6</v>
      </c>
      <c r="D748" s="8">
        <v>8</v>
      </c>
      <c r="E748" s="8">
        <v>11</v>
      </c>
      <c r="F748" s="8">
        <v>8</v>
      </c>
      <c r="G748" s="8">
        <v>9</v>
      </c>
      <c r="H748" s="8">
        <v>10</v>
      </c>
      <c r="I748" s="8">
        <v>11.737</v>
      </c>
      <c r="J748" s="8">
        <v>11.826000000000001</v>
      </c>
      <c r="K748" s="7"/>
    </row>
    <row r="749" spans="1:11" x14ac:dyDescent="0.2">
      <c r="A749" s="9" t="s">
        <v>60</v>
      </c>
      <c r="B749" s="8">
        <v>2</v>
      </c>
      <c r="C749" s="8">
        <v>3</v>
      </c>
      <c r="D749" s="8">
        <v>3</v>
      </c>
      <c r="E749" s="8">
        <v>3</v>
      </c>
      <c r="F749" s="8">
        <v>4</v>
      </c>
      <c r="G749" s="8">
        <v>4</v>
      </c>
      <c r="H749" s="8">
        <v>4</v>
      </c>
      <c r="I749" s="8">
        <v>4.2</v>
      </c>
      <c r="J749" s="8">
        <v>2.2000000000000002</v>
      </c>
      <c r="K749" s="7"/>
    </row>
    <row r="750" spans="1:11" x14ac:dyDescent="0.2">
      <c r="A750" s="9" t="s">
        <v>59</v>
      </c>
      <c r="B750" s="8">
        <v>7</v>
      </c>
      <c r="C750" s="8">
        <v>7</v>
      </c>
      <c r="D750" s="8">
        <v>7</v>
      </c>
      <c r="E750" s="8">
        <v>11</v>
      </c>
      <c r="F750" s="8">
        <v>12</v>
      </c>
      <c r="G750" s="8">
        <v>12</v>
      </c>
      <c r="H750" s="8">
        <v>14</v>
      </c>
      <c r="I750" s="8">
        <v>14</v>
      </c>
      <c r="J750" s="8">
        <v>12</v>
      </c>
      <c r="K750" s="7"/>
    </row>
    <row r="751" spans="1:11" x14ac:dyDescent="0.2">
      <c r="A751" s="9" t="s">
        <v>58</v>
      </c>
      <c r="B751" s="8">
        <v>0</v>
      </c>
      <c r="C751" s="8">
        <v>0</v>
      </c>
      <c r="D751" s="8">
        <v>0</v>
      </c>
      <c r="E751" s="8">
        <v>0</v>
      </c>
      <c r="F751" s="8">
        <v>0</v>
      </c>
      <c r="G751" s="8">
        <v>0</v>
      </c>
      <c r="H751" s="8">
        <v>0</v>
      </c>
      <c r="I751" s="8">
        <v>0</v>
      </c>
      <c r="J751" s="8">
        <v>0</v>
      </c>
      <c r="K751" s="7"/>
    </row>
    <row r="752" spans="1:11" x14ac:dyDescent="0.2">
      <c r="A752" s="9" t="s">
        <v>57</v>
      </c>
      <c r="B752" s="8">
        <v>0</v>
      </c>
      <c r="C752" s="8">
        <v>0</v>
      </c>
      <c r="D752" s="8">
        <v>0</v>
      </c>
      <c r="E752" s="8">
        <v>0</v>
      </c>
      <c r="F752" s="8">
        <v>0</v>
      </c>
      <c r="G752" s="8">
        <v>0</v>
      </c>
      <c r="H752" s="8">
        <v>0</v>
      </c>
      <c r="I752" s="8">
        <v>0</v>
      </c>
      <c r="J752" s="8">
        <v>0</v>
      </c>
      <c r="K752" s="7"/>
    </row>
    <row r="753" spans="1:11" x14ac:dyDescent="0.2">
      <c r="A753" s="9" t="s">
        <v>56</v>
      </c>
      <c r="B753" s="8">
        <v>0</v>
      </c>
      <c r="C753" s="8">
        <v>0</v>
      </c>
      <c r="D753" s="8">
        <v>0</v>
      </c>
      <c r="E753" s="8">
        <v>1</v>
      </c>
      <c r="F753" s="8">
        <v>1</v>
      </c>
      <c r="G753" s="8">
        <v>3</v>
      </c>
      <c r="H753" s="8">
        <v>0</v>
      </c>
      <c r="I753" s="8">
        <v>3.3860000000000001</v>
      </c>
      <c r="J753" s="8">
        <v>3.863</v>
      </c>
      <c r="K753" s="7"/>
    </row>
    <row r="754" spans="1:11" x14ac:dyDescent="0.2">
      <c r="A754" s="9" t="s">
        <v>55</v>
      </c>
      <c r="B754" s="8">
        <v>60</v>
      </c>
      <c r="C754" s="8">
        <v>79</v>
      </c>
      <c r="D754" s="8">
        <v>82</v>
      </c>
      <c r="E754" s="8">
        <v>57</v>
      </c>
      <c r="F754" s="8">
        <v>45</v>
      </c>
      <c r="G754" s="8">
        <v>45</v>
      </c>
      <c r="H754" s="8">
        <v>69.161000000000001</v>
      </c>
      <c r="I754" s="8">
        <v>70.275999999999996</v>
      </c>
      <c r="J754" s="8">
        <v>45.790999999999997</v>
      </c>
      <c r="K754" s="8"/>
    </row>
    <row r="755" spans="1:11" x14ac:dyDescent="0.2">
      <c r="A755" s="9" t="s">
        <v>54</v>
      </c>
      <c r="B755" s="8">
        <v>0</v>
      </c>
      <c r="C755" s="8">
        <v>0</v>
      </c>
      <c r="D755" s="8">
        <v>0</v>
      </c>
      <c r="E755" s="8">
        <v>2</v>
      </c>
      <c r="F755" s="8">
        <v>2</v>
      </c>
      <c r="G755" s="8">
        <v>2</v>
      </c>
      <c r="H755" s="8">
        <v>2</v>
      </c>
      <c r="I755" s="8">
        <v>0.50800000000000001</v>
      </c>
      <c r="J755" s="8">
        <v>0.52500000000000002</v>
      </c>
      <c r="K755" s="7"/>
    </row>
    <row r="756" spans="1:11" x14ac:dyDescent="0.2">
      <c r="A756" s="9" t="s">
        <v>53</v>
      </c>
      <c r="B756" s="8">
        <v>0</v>
      </c>
      <c r="C756" s="8">
        <v>0</v>
      </c>
      <c r="D756" s="8">
        <v>0</v>
      </c>
      <c r="E756" s="8">
        <v>0</v>
      </c>
      <c r="F756" s="8">
        <v>0</v>
      </c>
      <c r="G756" s="8">
        <v>0</v>
      </c>
      <c r="H756" s="8">
        <v>0</v>
      </c>
      <c r="I756" s="8">
        <v>0</v>
      </c>
      <c r="J756" s="8">
        <v>0</v>
      </c>
      <c r="K756" s="7"/>
    </row>
    <row r="757" spans="1:11" x14ac:dyDescent="0.2">
      <c r="A757" s="9" t="s">
        <v>52</v>
      </c>
      <c r="B757" s="8">
        <v>0</v>
      </c>
      <c r="C757" s="8">
        <v>0</v>
      </c>
      <c r="D757" s="8">
        <v>0</v>
      </c>
      <c r="E757" s="8">
        <v>0</v>
      </c>
      <c r="F757" s="8">
        <v>0</v>
      </c>
      <c r="G757" s="8">
        <v>0</v>
      </c>
      <c r="H757" s="8">
        <v>0</v>
      </c>
      <c r="I757" s="8">
        <v>0</v>
      </c>
      <c r="J757" s="8">
        <v>0</v>
      </c>
      <c r="K757" s="7"/>
    </row>
    <row r="758" spans="1:11" x14ac:dyDescent="0.2">
      <c r="A758" s="9" t="s">
        <v>51</v>
      </c>
      <c r="B758" s="8">
        <v>0</v>
      </c>
      <c r="C758" s="8">
        <v>0</v>
      </c>
      <c r="D758" s="8">
        <v>0</v>
      </c>
      <c r="E758" s="8">
        <v>0</v>
      </c>
      <c r="F758" s="8">
        <v>0</v>
      </c>
      <c r="G758" s="8">
        <v>0</v>
      </c>
      <c r="H758" s="8">
        <v>0</v>
      </c>
      <c r="I758" s="8">
        <v>0</v>
      </c>
      <c r="J758" s="8">
        <v>0</v>
      </c>
      <c r="K758" s="7"/>
    </row>
    <row r="759" spans="1:11" x14ac:dyDescent="0.2">
      <c r="A759" s="9" t="s">
        <v>50</v>
      </c>
      <c r="B759" s="8">
        <v>0</v>
      </c>
      <c r="C759" s="8">
        <v>0</v>
      </c>
      <c r="D759" s="8">
        <v>0</v>
      </c>
      <c r="E759" s="8">
        <v>0</v>
      </c>
      <c r="F759" s="8">
        <v>0</v>
      </c>
      <c r="G759" s="8">
        <v>0</v>
      </c>
      <c r="H759" s="8">
        <v>0</v>
      </c>
      <c r="I759" s="8">
        <v>0</v>
      </c>
      <c r="J759" s="8">
        <v>0</v>
      </c>
      <c r="K759" s="7"/>
    </row>
    <row r="760" spans="1:11" x14ac:dyDescent="0.2">
      <c r="A760" s="9" t="s">
        <v>49</v>
      </c>
      <c r="B760" s="8">
        <v>1007</v>
      </c>
      <c r="C760" s="8">
        <v>987</v>
      </c>
      <c r="D760" s="8">
        <v>968</v>
      </c>
      <c r="E760" s="8">
        <v>969</v>
      </c>
      <c r="F760" s="8">
        <v>961</v>
      </c>
      <c r="G760" s="8">
        <v>1029.2239999999999</v>
      </c>
      <c r="H760" s="8">
        <v>1077.4949999999999</v>
      </c>
      <c r="I760" s="8">
        <v>1086.8969999999999</v>
      </c>
      <c r="J760" s="8">
        <v>1079.9290000000001</v>
      </c>
      <c r="K760" s="7"/>
    </row>
    <row r="761" spans="1:11" x14ac:dyDescent="0.2">
      <c r="A761" s="9" t="s">
        <v>48</v>
      </c>
      <c r="B761" s="8">
        <v>217</v>
      </c>
      <c r="C761" s="8">
        <v>199</v>
      </c>
      <c r="D761" s="8">
        <v>210</v>
      </c>
      <c r="E761" s="8">
        <v>206</v>
      </c>
      <c r="F761" s="8">
        <v>194</v>
      </c>
      <c r="G761" s="8">
        <v>200</v>
      </c>
      <c r="H761" s="8">
        <v>207</v>
      </c>
      <c r="I761" s="8">
        <v>206</v>
      </c>
      <c r="J761" s="8">
        <v>209.40799999999999</v>
      </c>
      <c r="K761" s="7"/>
    </row>
    <row r="762" spans="1:11" x14ac:dyDescent="0.2">
      <c r="A762" s="9" t="s">
        <v>47</v>
      </c>
      <c r="B762" s="8">
        <v>0</v>
      </c>
      <c r="C762" s="8">
        <v>0</v>
      </c>
      <c r="D762" s="8">
        <v>0</v>
      </c>
      <c r="E762" s="8">
        <v>0</v>
      </c>
      <c r="F762" s="8">
        <v>0</v>
      </c>
      <c r="G762" s="8">
        <v>0</v>
      </c>
      <c r="H762" s="8">
        <v>0</v>
      </c>
      <c r="I762" s="8">
        <v>0</v>
      </c>
      <c r="J762" s="8">
        <v>0</v>
      </c>
      <c r="K762" s="7"/>
    </row>
    <row r="763" spans="1:11" x14ac:dyDescent="0.2">
      <c r="A763" s="9" t="s">
        <v>46</v>
      </c>
      <c r="B763" s="8">
        <v>0</v>
      </c>
      <c r="C763" s="8">
        <v>0</v>
      </c>
      <c r="D763" s="8">
        <v>0</v>
      </c>
      <c r="E763" s="8">
        <v>0</v>
      </c>
      <c r="F763" s="8">
        <v>0</v>
      </c>
      <c r="G763" s="8">
        <v>0</v>
      </c>
      <c r="H763" s="8">
        <v>0</v>
      </c>
      <c r="I763" s="8">
        <v>0</v>
      </c>
      <c r="J763" s="8">
        <v>0</v>
      </c>
      <c r="K763" s="7"/>
    </row>
    <row r="765" spans="1:11" x14ac:dyDescent="0.2">
      <c r="A765" s="6" t="s">
        <v>45</v>
      </c>
    </row>
    <row r="766" spans="1:11" x14ac:dyDescent="0.2">
      <c r="A766" s="6" t="s">
        <v>44</v>
      </c>
      <c r="B766" s="6" t="s">
        <v>43</v>
      </c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VoLA</vt:lpstr>
      <vt:lpstr>sector shares</vt:lpstr>
      <vt:lpstr>energy consumption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Möbius</dc:creator>
  <cp:lastModifiedBy>Möbius</cp:lastModifiedBy>
  <dcterms:created xsi:type="dcterms:W3CDTF">2021-01-11T10:16:47Z</dcterms:created>
  <dcterms:modified xsi:type="dcterms:W3CDTF">2021-01-14T17:34:27Z</dcterms:modified>
</cp:coreProperties>
</file>