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2173900fa0e546/Desktop/Doc/Sem 4/Capsotne/"/>
    </mc:Choice>
  </mc:AlternateContent>
  <xr:revisionPtr revIDLastSave="28739" documentId="8_{50FEB773-555E-4312-A428-C482E8762934}" xr6:coauthVersionLast="47" xr6:coauthVersionMax="47" xr10:uidLastSave="{954DE898-6FB5-4743-AC0F-89D201738ECE}"/>
  <bookViews>
    <workbookView xWindow="-108" yWindow="-108" windowWidth="23256" windowHeight="12456" xr2:uid="{7E558620-1EAF-462E-BA35-BD969B35E5B5}"/>
  </bookViews>
  <sheets>
    <sheet name="Sheet1" sheetId="1" r:id="rId1"/>
  </sheets>
  <definedNames>
    <definedName name="_Toc191735502" localSheetId="0">Sheet1!#REF!</definedName>
    <definedName name="_Toc191735503" localSheetId="0">Sheet1!$A$30</definedName>
    <definedName name="_Toc191735504" localSheetId="0">Sheet1!$A$42</definedName>
    <definedName name="solver_adj" localSheetId="0" hidden="1">Sheet1!$B$28:$M$28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Sheet1!$B$28:$M$28</definedName>
    <definedName name="solver_lhs2" localSheetId="0" hidden="1">Sheet1!$B$28:$M$28</definedName>
    <definedName name="solver_lhs3" localSheetId="0" hidden="1">Sheet1!$N$28:$N$28</definedName>
    <definedName name="solver_lhs4" localSheetId="0" hidden="1">Sheet1!$E$26</definedName>
    <definedName name="solver_lhs5" localSheetId="0" hidden="1">Sheet1!$E$26</definedName>
    <definedName name="solver_lhs6" localSheetId="0" hidden="1">Sheet1!$F$26</definedName>
    <definedName name="solver_lhs7" localSheetId="0" hidden="1">Sheet1!$G$26</definedName>
    <definedName name="solver_lhs8" localSheetId="0" hidden="1">Sheet1!$H$28:$H$28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Sheet1!$F$18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hs1" localSheetId="0" hidden="1">"integer"</definedName>
    <definedName name="solver_rhs2" localSheetId="0" hidden="1">0</definedName>
    <definedName name="solver_rhs3" localSheetId="0" hidden="1">Sheet1!$C$13:$C$17</definedName>
    <definedName name="solver_rhs4" localSheetId="0" hidden="1">Sheet1!$C$15</definedName>
    <definedName name="solver_rhs5" localSheetId="0" hidden="1">Sheet1!$C$16</definedName>
    <definedName name="solver_rhs6" localSheetId="0" hidden="1">Sheet1!$C$16</definedName>
    <definedName name="solver_rhs7" localSheetId="0" hidden="1">Sheet1!$C$17</definedName>
    <definedName name="solver_rhs8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C67" i="1"/>
  <c r="D67" i="1"/>
  <c r="E67" i="1"/>
  <c r="F67" i="1"/>
  <c r="B67" i="1"/>
  <c r="C18" i="1" l="1"/>
  <c r="F14" i="1"/>
  <c r="F15" i="1"/>
  <c r="F16" i="1"/>
  <c r="F17" i="1"/>
  <c r="F13" i="1"/>
  <c r="E13" i="1"/>
  <c r="E14" i="1"/>
  <c r="E15" i="1"/>
  <c r="E16" i="1"/>
  <c r="E17" i="1"/>
  <c r="D13" i="1"/>
  <c r="D14" i="1"/>
  <c r="D15" i="1"/>
  <c r="D16" i="1"/>
  <c r="D17" i="1"/>
  <c r="D18" i="1" l="1"/>
  <c r="F18" i="1"/>
  <c r="E18" i="1"/>
</calcChain>
</file>

<file path=xl/sharedStrings.xml><?xml version="1.0" encoding="utf-8"?>
<sst xmlns="http://schemas.openxmlformats.org/spreadsheetml/2006/main" count="167" uniqueCount="92">
  <si>
    <t>Cost per Unit (CAD)</t>
  </si>
  <si>
    <t>Packing</t>
  </si>
  <si>
    <t>Category</t>
  </si>
  <si>
    <t>Total Cost (CAD)</t>
  </si>
  <si>
    <t>Total Product Cost</t>
  </si>
  <si>
    <t>Preparation for Transport</t>
  </si>
  <si>
    <t>Updated Freight Cost</t>
  </si>
  <si>
    <t>Port Charges - Departure</t>
  </si>
  <si>
    <t>Main Carriage</t>
  </si>
  <si>
    <t>Port Charges - Destination</t>
  </si>
  <si>
    <t>Import Duties &amp; Delivery</t>
  </si>
  <si>
    <t>Export/Import Finance</t>
  </si>
  <si>
    <t>Final Cost Summary</t>
  </si>
  <si>
    <t>Logistics and Transportation Costs</t>
  </si>
  <si>
    <t>Cost Component</t>
  </si>
  <si>
    <t>Explanation</t>
  </si>
  <si>
    <t>Labeling</t>
  </si>
  <si>
    <t>Each watch is labeled for identification and compliance.</t>
  </si>
  <si>
    <t>Premium packaging to protect watches during transit.</t>
  </si>
  <si>
    <t>Marking</t>
  </si>
  <si>
    <t>Shipping marks and barcodes applied.</t>
  </si>
  <si>
    <t>Import Documentation</t>
  </si>
  <si>
    <t>Customs paperwork for clearance.</t>
  </si>
  <si>
    <t>Insurance</t>
  </si>
  <si>
    <t>Covers damages, loss, and theft during transit.</t>
  </si>
  <si>
    <t>Based on weight break pricing analysis.</t>
  </si>
  <si>
    <t>Duties &amp; Taxes (5%)</t>
  </si>
  <si>
    <t>Swiss luxury watch import duty.</t>
  </si>
  <si>
    <t>Brokerage Fees</t>
  </si>
  <si>
    <t>Customs broker fees for clearance.</t>
  </si>
  <si>
    <t>Transport &amp; Delivery</t>
  </si>
  <si>
    <t>Final delivery to warehouse in Canada</t>
  </si>
  <si>
    <t>Watch Model</t>
  </si>
  <si>
    <t>Total Units</t>
  </si>
  <si>
    <t>Total Product Cost (CAD)</t>
  </si>
  <si>
    <t>Omega Seamaster Diver 300M</t>
  </si>
  <si>
    <t>Longines Master Collection</t>
  </si>
  <si>
    <t>Tissot PRX</t>
  </si>
  <si>
    <t>Hamilton Khaki Field</t>
  </si>
  <si>
    <t>Swatch Sistem51</t>
  </si>
  <si>
    <t>Cost Per Unit (CAD)</t>
  </si>
  <si>
    <t>Truck</t>
  </si>
  <si>
    <t>Distance (KMs)</t>
  </si>
  <si>
    <t>Duration  (Hours)</t>
  </si>
  <si>
    <t xml:space="preserve">Biel/Bienne </t>
  </si>
  <si>
    <t xml:space="preserve">Montréal-Trudeau Airport </t>
  </si>
  <si>
    <t>Zurich Airport</t>
  </si>
  <si>
    <t>Sainte-Catherine</t>
  </si>
  <si>
    <t>Path ID</t>
  </si>
  <si>
    <t>Route_001</t>
  </si>
  <si>
    <t>Route_002</t>
  </si>
  <si>
    <t>Route_003</t>
  </si>
  <si>
    <t>Start Route</t>
  </si>
  <si>
    <t>Dilevery time</t>
  </si>
  <si>
    <t>06-19-2025 08:00AM</t>
  </si>
  <si>
    <t>06-19-2025 12:00PM</t>
  </si>
  <si>
    <t>06-19-2025 03:00AM</t>
  </si>
  <si>
    <t>Start Latitude</t>
  </si>
  <si>
    <t>Start Longitude</t>
  </si>
  <si>
    <t>Dilevery End time</t>
  </si>
  <si>
    <t>06-19-2025 10:00AM</t>
  </si>
  <si>
    <t>06-19-2025 2:30PM</t>
  </si>
  <si>
    <t>06-19-2025 03:20AM</t>
  </si>
  <si>
    <t>Leg Description</t>
  </si>
  <si>
    <t>Biel/Bienne to Zürich Airpor</t>
  </si>
  <si>
    <t>Zürich to Montréal-Trudeau Airport</t>
  </si>
  <si>
    <t>Montréal-Trudeau to Swiss Crafters Store</t>
  </si>
  <si>
    <t>Route Type</t>
  </si>
  <si>
    <t>Air cargo</t>
  </si>
  <si>
    <t>Inventory and cost</t>
  </si>
  <si>
    <t xml:space="preserve">First Q import </t>
  </si>
  <si>
    <t xml:space="preserve">Third Q import </t>
  </si>
  <si>
    <t>Assumption of saleing watches each month</t>
  </si>
  <si>
    <t>(Every Month we are supposed to sale 250 watches )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</si>
  <si>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</si>
  <si>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</si>
  <si>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</si>
  <si>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</si>
  <si>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</si>
  <si>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</si>
  <si>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</si>
  <si>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</si>
  <si>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</si>
  <si>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</si>
  <si>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</si>
  <si>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</si>
  <si>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</si>
  <si>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</si>
  <si>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 Asuumed Sales</t>
  </si>
  <si>
    <t>Total monthaly sales</t>
  </si>
  <si>
    <t>Inventory</t>
  </si>
  <si>
    <t>Routes, Mode of Transportation ( ShipmentOrigin)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</si>
</sst>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6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6" fontId="0" fillId="3" borderId="1" xfId="0" applyNumberFormat="1" applyFill="1" applyBorder="1"/>
    <xf numFmtId="0" fontId="4" fillId="0" borderId="0" xfId="0" applyFont="1"/>
    <xf numFmtId="0" fontId="0" fillId="2" borderId="1" xfId="0" applyFill="1" applyBorder="1"/>
    <xf numFmtId="6" fontId="4" fillId="0" borderId="0" xfId="0" applyNumberFormat="1" applyFont="1"/>
    <xf numFmtId="0" fontId="0" fillId="0" borderId="2" xfId="0" applyBorder="1"/>
    <xf numFmtId="14" fontId="0" fillId="0" borderId="0" xfId="0" applyNumberFormat="1"/>
    <xf numFmtId="14" fontId="0" fillId="3" borderId="3" xfId="0" applyNumberFormat="1" applyFill="1" applyBorder="1"/>
    <xf numFmtId="14" fontId="0" fillId="0" borderId="3" xfId="0" applyNumberFormat="1" applyBorder="1"/>
    <xf numFmtId="0" fontId="5" fillId="0" borderId="0" xfId="0" applyFont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yyyy/mm/dd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19" formatCode="yyyy/mm/dd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  <numFmt numFmtId="0" formatCode="General"/>
    </dxf>
    <dxf>
      <font>
        <b val="0"/>
        <strike val="0"/>
        <outline val="0"/>
        <shadow val="0"/>
        <u val="none"/>
        <vertAlign val="baseline"/>
        <color theme="1"/>
      </font>
      <numFmt numFmtId="0" formatCode="General"/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  <numFmt numFmtId="10" formatCode="&quot;$&quot;#,##0;[Red]\-&quot;$&quot;#,##0"/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  <numFmt numFmtId="12" formatCode="&quot;$&quot;#,##0.00;[Red]\-&quot;$&quot;#,##0.00"/>
    </dxf>
    <dxf>
      <font>
        <b val="0"/>
        <strike val="0"/>
        <outline val="0"/>
        <shadow val="0"/>
        <u val="none"/>
        <vertAlign val="baseline"/>
        <color theme="1"/>
      </font>
      <numFmt numFmtId="10" formatCode="&quot;$&quot;#,##0;[Red]\-&quot;$&quot;#,##0"/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  <numFmt numFmtId="12" formatCode="&quot;$&quot;#,##0.00;[Red]\-&quot;$&quot;#,##0.00"/>
    </dxf>
    <dxf>
      <font>
        <b val="0"/>
        <strike val="0"/>
        <outline val="0"/>
        <shadow val="0"/>
        <u val="none"/>
        <vertAlign val="baseline"/>
        <color theme="1"/>
      </font>
      <numFmt numFmtId="10" formatCode="&quot;$&quot;#,##0;[Red]\-&quot;$&quot;#,##0"/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  <dxf>
      <font>
        <b val="0"/>
        <strike val="0"/>
        <outline val="0"/>
        <shadow val="0"/>
        <u val="none"/>
        <vertAlign val="baseline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18ED7-6F77-4A8A-A892-3D71F9806198}" name="Table3" displayName="Table3" ref="A43:C51" totalsRowShown="0" headerRowDxfId="34" dataDxfId="33">
  <autoFilter ref="A43:C51" xr:uid="{F8E18ED7-6F77-4A8A-A892-3D71F9806198}">
    <filterColumn colId="0" hiddenButton="1"/>
    <filterColumn colId="1" hiddenButton="1"/>
    <filterColumn colId="2" hiddenButton="1"/>
  </autoFilter>
  <tableColumns count="3">
    <tableColumn id="1" xr3:uid="{22318739-560B-477E-9470-DAFE01889887}" name="Category" dataDxfId="32"/>
    <tableColumn id="2" xr3:uid="{222C5036-8D0E-4FD0-AF8F-BB10041D5507}" name="Total Cost (CAD)" dataDxfId="31"/>
    <tableColumn id="3" xr3:uid="{72094127-0296-49C5-8FCE-888AF97DAE9D}" name="Cost per Unit (CAD)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2C47D3-5430-4FD7-B974-64DCDB777E34}" name="Table4" displayName="Table4" ref="A31:C40" totalsRowShown="0" headerRowDxfId="29" dataDxfId="28">
  <autoFilter ref="A31:C40" xr:uid="{812C47D3-5430-4FD7-B974-64DCDB777E34}">
    <filterColumn colId="0" hiddenButton="1"/>
    <filterColumn colId="1" hiddenButton="1"/>
    <filterColumn colId="2" hiddenButton="1"/>
  </autoFilter>
  <tableColumns count="3">
    <tableColumn id="1" xr3:uid="{5C0C01D6-BDF1-4489-9239-F3FEA6FEBA0F}" name="Cost Component" dataDxfId="27"/>
    <tableColumn id="2" xr3:uid="{74C81A17-A238-49ED-993A-8376375205DE}" name="Total Cost (CAD)" dataDxfId="26"/>
    <tableColumn id="3" xr3:uid="{957B787E-F14E-4012-AE2B-B1532234F82C}" name="Cost per Unit (CAD)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F63706-14CB-4326-B099-E0FD838E4B28}" name="Table5" displayName="Table5" ref="A12:F18" totalsRowShown="0" headerRowDxfId="24" dataDxfId="23">
  <autoFilter ref="A12:F18" xr:uid="{0BF63706-14CB-4326-B099-E0FD838E4B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34519C1-53D6-43E5-9D2C-2D166C2A520B}" name="Watch Model" dataDxfId="22"/>
    <tableColumn id="2" xr3:uid="{2B35E566-2CD5-486A-B5E4-8F96B818420E}" name="Cost Per Unit (CAD)" dataDxfId="21"/>
    <tableColumn id="3" xr3:uid="{F79D5FE6-30EE-4B7D-895A-2C820D6D4C2E}" name="Total Units" dataDxfId="20"/>
    <tableColumn id="4" xr3:uid="{437000CC-9FAB-4319-AE80-110193EA312D}" name="First Q import " dataDxfId="19">
      <calculatedColumnFormula>Table5[[#This Row],[Total Units]]/2</calculatedColumnFormula>
    </tableColumn>
    <tableColumn id="5" xr3:uid="{8A29B761-F9C6-47B0-B3EC-EBE91F542559}" name="Third Q import " dataDxfId="18">
      <calculatedColumnFormula>Table5[[#This Row],[Total Units]]/2</calculatedColumnFormula>
    </tableColumn>
    <tableColumn id="6" xr3:uid="{A9233381-3B3B-4F00-B2A8-F242E151D5EA}" name="Total Product Cost (CAD)" dataDxfId="17">
      <calculatedColumnFormula>Table5[[#This Row],[Total Units]]*Table5[[#This Row],[Cost Per Unit (CAD)]]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EFFAE-F3BC-4AFA-A34C-2A7316C71D21}" name="Table1" displayName="Table1" ref="A2:J8" totalsRowShown="0" headerRowDxfId="16" dataDxfId="15">
  <autoFilter ref="A2:J8" xr:uid="{382EFFAE-F3BC-4AFA-A34C-2A7316C71D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DB4D0ED-D82F-411B-BDCD-C08FBA1626A8}" name="Path ID" dataDxfId="14"/>
    <tableColumn id="2" xr3:uid="{0A686CAC-35E6-4BBC-B76A-2024A417AE30}" name="Start Route" dataDxfId="13"/>
    <tableColumn id="4" xr3:uid="{FE7A500E-8604-4560-B551-6575CBBBC67F}" name="Start Latitude" dataDxfId="12"/>
    <tableColumn id="5" xr3:uid="{2FC866F7-4C30-4195-81D7-0028617B1F22}" name="Start Longitude" dataDxfId="11"/>
    <tableColumn id="6" xr3:uid="{8C858B60-061D-46FC-A1D8-58653859B0E6}" name="Route Type" dataDxfId="10"/>
    <tableColumn id="8" xr3:uid="{AB393909-14C7-470B-BB52-98B2F1275127}" name="Duration  (Hours)" dataDxfId="9"/>
    <tableColumn id="9" xr3:uid="{B92BC238-C58B-4BFA-9D0C-4C0F781936B2}" name="Distance (KMs)" dataDxfId="8"/>
    <tableColumn id="10" xr3:uid="{E5DC7476-C538-417A-98F2-01096569D2FA}" name="Dilevery time" dataDxfId="7"/>
    <tableColumn id="11" xr3:uid="{CBA6A03B-1FAA-4F39-879D-3E163FA148D6}" name="Dilevery End time" dataDxfId="6"/>
    <tableColumn id="3" xr3:uid="{3BC86E0A-39FB-4A53-AC0F-DF058787106F}" name="Leg Description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71851-A8C0-4DC8-BBC5-5482298EEB44}" name="Table2" displayName="Table2" ref="A22:M27" totalsRowShown="0">
  <autoFilter ref="A22:M27" xr:uid="{2EA71851-A8C0-4DC8-BBC5-5482298EEB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F5CDD6A8-16BF-47B5-A996-71B1E89B16F6}" name="Watch Model" dataDxfId="4"/>
    <tableColumn id="2" xr3:uid="{FA2FDDF7-806C-45DD-BB63-9657CFEBE50D}" name="January"/>
    <tableColumn id="3" xr3:uid="{B364ED72-7A83-49A6-87C8-60193831F009}" name="February"/>
    <tableColumn id="4" xr3:uid="{56A2A2F5-8863-4A60-AD76-7FC864784A02}" name="March"/>
    <tableColumn id="5" xr3:uid="{C3BFE7B5-D2A8-4154-A89F-569D01AF5438}" name="April"/>
    <tableColumn id="6" xr3:uid="{13B55BF7-AFA4-4896-9325-69E83C60B107}" name="May"/>
    <tableColumn id="7" xr3:uid="{62BBAFF1-79B8-455E-B643-F547BC778711}" name="June"/>
    <tableColumn id="8" xr3:uid="{0FC0DECF-C800-4E0E-A4F5-783BDF682EAE}" name="July"/>
    <tableColumn id="9" xr3:uid="{F15FF93B-44A0-4F81-88BB-994F3701405A}" name="August"/>
    <tableColumn id="10" xr3:uid="{D2CE6AA8-70CF-4B2E-8961-C6BF6384C4C0}" name="September"/>
    <tableColumn id="11" xr3:uid="{1FA34B6F-D85B-422A-8D12-C9F0F97BCA36}" name="October"/>
    <tableColumn id="12" xr3:uid="{1675BE4E-70AC-4CFA-A298-85109253242B}" name="November"/>
    <tableColumn id="13" xr3:uid="{A45CBCCD-EE97-4FBE-AC3F-347011F8FC52}" name="December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BAD8BA-3984-4E51-90D9-B1A511E063A7}" name="Table6" displayName="Table6" ref="P21:U33">
  <autoFilter ref="P21:U33" xr:uid="{E2BAD8BA-3984-4E51-90D9-B1A511E063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85495EF-9D96-4C9F-BFB4-D1CF4BC6BD4C}" name="Month" totalsRowLabel="Total" dataDxfId="3"/>
    <tableColumn id="2" xr3:uid="{4ADB7F36-20B0-4499-BF32-DE53F8D20A6C}" name="Omega Seamaster Diver 300M"/>
    <tableColumn id="3" xr3:uid="{219A52F9-EBF0-4610-B155-4992C1CF598D}" name="Longines Master Collection"/>
    <tableColumn id="4" xr3:uid="{08322FDB-8D36-438F-A3D6-C8A522300DA7}" name="Tissot PRX"/>
    <tableColumn id="5" xr3:uid="{E3CAF721-8FA8-4FD4-BD1D-61F37939708A}" name="Hamilton Khaki Field"/>
    <tableColumn id="6" xr3:uid="{E13DC33E-E691-4EFF-9C43-AE6E5C0B0D92}" name="Swatch Sistem51" totalsRowFunction="s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9E1A62-2FF3-4DF8-AC7E-3BD644F643A4}" name="Table68" displayName="Table68" ref="A54:G67">
  <autoFilter ref="A54:G67" xr:uid="{AF9E1A62-2FF3-4DF8-AC7E-3BD644F643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17E839A-81DB-4AF5-8BE8-E781960A883C}" name="Month" totalsRowLabel="Total" dataDxfId="2"/>
    <tableColumn id="2" xr3:uid="{E222099C-6364-47E9-BD07-1886FBC48A19}" name="Omega Seamaster Diver 300M"/>
    <tableColumn id="3" xr3:uid="{C1FEFCFB-985A-4C3A-8D08-17D5EF279129}" name="Longines Master Collection"/>
    <tableColumn id="4" xr3:uid="{5896F06E-C425-4065-B383-94BEEC9F97D1}" name="Tissot PRX"/>
    <tableColumn id="5" xr3:uid="{CB02A38C-BC2D-416B-8AC9-8632BBE8F91B}" name="Hamilton Khaki Field"/>
    <tableColumn id="6" xr3:uid="{7994AF2C-78A5-49FB-81D5-B7FE9951C349}" name="Swatch Sistem51" totalsRowFunction="sum"/>
    <tableColumn id="7" xr3:uid="{B9CAF4DD-63AA-4ED4-97ED-CF5695AD3B8B}" name="Total monthaly sales" dataDxfId="1">
      <calculatedColumnFormula>SUM(Table68[[#This Row],[Omega Seamaster Diver 300M]:[Swatch Sistem51]])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D6A1CA-4EF7-452D-80C8-89D0F215D9E8}" name="Table8" displayName="Table8" ref="A71:B83" totalsRowShown="0">
  <autoFilter ref="A71:B83" xr:uid="{D7D6A1CA-4EF7-452D-80C8-89D0F215D9E8}">
    <filterColumn colId="0" hiddenButton="1"/>
    <filterColumn colId="1" hiddenButton="1"/>
  </autoFilter>
  <tableColumns count="2">
    <tableColumn id="1" xr3:uid="{B9419F06-F658-41BA-8224-0EED6462D8FB}" name="Month" dataDxfId="0"/>
    <tableColumn id="2" xr3:uid="{599A2599-2BA3-4C4F-8F9D-C7107B984901}" name="Invent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313A-E9FC-4C38-AF31-C227A3B5A0B5}">
  <dimension ref="A1:U83"/>
  <sheetViews>
    <sheetView tabSelected="1" topLeftCell="B3" zoomScale="62" zoomScaleNormal="62" workbookViewId="0">
      <selection activeCell="G10" sqref="G10"/>
    </sheetView>
  </sheetViews>
  <sheetFormatPr defaultRowHeight="14.4" x14ac:dyDescent="0.3"/>
  <cols>
    <col min="1" max="1" width="20.5546875" customWidth="1"/>
    <col min="2" max="2" width="35.21875" bestFit="1" customWidth="1"/>
    <col min="3" max="3" width="28.6640625" customWidth="1"/>
    <col min="4" max="4" width="25.77734375" customWidth="1"/>
    <col min="5" max="5" width="25" bestFit="1" customWidth="1"/>
    <col min="6" max="6" width="20.5546875" customWidth="1"/>
    <col min="7" max="7" width="17.77734375" customWidth="1"/>
    <col min="8" max="8" width="11.44140625" customWidth="1"/>
    <col min="9" max="9" width="24.5546875" bestFit="1" customWidth="1"/>
    <col min="10" max="10" width="13.5546875" customWidth="1"/>
    <col min="11" max="12" width="14.77734375" customWidth="1"/>
    <col min="13" max="13" width="18" customWidth="1"/>
    <col min="14" max="14" width="18.77734375" customWidth="1"/>
    <col min="15" max="15" width="14.5546875" customWidth="1"/>
    <col min="16" max="16" width="12.5546875" customWidth="1"/>
    <col min="17" max="17" width="15.5546875" customWidth="1"/>
    <col min="18" max="18" width="14.6640625" customWidth="1"/>
    <col min="19" max="19" width="9.77734375" customWidth="1"/>
    <col min="20" max="20" width="11.77734375" customWidth="1"/>
    <col min="21" max="21" width="7.88671875" customWidth="1"/>
    <col min="22" max="22" width="12.33203125" customWidth="1"/>
    <col min="23" max="23" width="11.44140625" customWidth="1"/>
    <col min="24" max="24" width="12.21875" customWidth="1"/>
  </cols>
  <sheetData>
    <row r="1" spans="1:10" x14ac:dyDescent="0.3">
      <c r="A1" s="15" t="s">
        <v>91</v>
      </c>
    </row>
    <row r="2" spans="1:10" x14ac:dyDescent="0.3">
      <c r="A2" t="s">
        <v>48</v>
      </c>
      <c r="B2" t="s">
        <v>52</v>
      </c>
      <c r="C2" t="s">
        <v>57</v>
      </c>
      <c r="D2" t="s">
        <v>58</v>
      </c>
      <c r="E2" t="s">
        <v>67</v>
      </c>
      <c r="F2" t="s">
        <v>43</v>
      </c>
      <c r="G2" t="s">
        <v>42</v>
      </c>
      <c r="H2" t="s">
        <v>53</v>
      </c>
      <c r="I2" t="s">
        <v>59</v>
      </c>
      <c r="J2" t="s">
        <v>63</v>
      </c>
    </row>
    <row r="3" spans="1:10" x14ac:dyDescent="0.3">
      <c r="A3" t="s">
        <v>49</v>
      </c>
      <c r="B3" t="s">
        <v>44</v>
      </c>
      <c r="C3">
        <v>47.1402</v>
      </c>
      <c r="D3">
        <v>7.2461000000000002</v>
      </c>
      <c r="E3" t="s">
        <v>41</v>
      </c>
      <c r="F3">
        <v>2</v>
      </c>
      <c r="G3">
        <v>125</v>
      </c>
      <c r="H3" t="s">
        <v>54</v>
      </c>
      <c r="I3" t="s">
        <v>60</v>
      </c>
      <c r="J3" t="s">
        <v>64</v>
      </c>
    </row>
    <row r="4" spans="1:10" x14ac:dyDescent="0.3">
      <c r="A4" t="s">
        <v>49</v>
      </c>
      <c r="B4" t="s">
        <v>46</v>
      </c>
      <c r="C4">
        <v>47.451542000000003</v>
      </c>
      <c r="D4">
        <v>8.5645720000000001</v>
      </c>
      <c r="E4" t="s">
        <v>41</v>
      </c>
      <c r="F4">
        <v>2</v>
      </c>
      <c r="G4">
        <v>125</v>
      </c>
      <c r="H4" t="s">
        <v>54</v>
      </c>
      <c r="I4" t="s">
        <v>60</v>
      </c>
      <c r="J4" t="s">
        <v>64</v>
      </c>
    </row>
    <row r="5" spans="1:10" x14ac:dyDescent="0.3">
      <c r="A5" t="s">
        <v>50</v>
      </c>
      <c r="B5" t="s">
        <v>46</v>
      </c>
      <c r="C5">
        <v>47.451542000000003</v>
      </c>
      <c r="D5">
        <v>8.5645720000000001</v>
      </c>
      <c r="E5" t="s">
        <v>68</v>
      </c>
      <c r="F5">
        <v>8.5</v>
      </c>
      <c r="G5">
        <v>6000</v>
      </c>
      <c r="H5" t="s">
        <v>55</v>
      </c>
      <c r="I5" t="s">
        <v>61</v>
      </c>
      <c r="J5" t="s">
        <v>65</v>
      </c>
    </row>
    <row r="6" spans="1:10" x14ac:dyDescent="0.3">
      <c r="A6" t="s">
        <v>50</v>
      </c>
      <c r="B6" t="s">
        <v>45</v>
      </c>
      <c r="C6">
        <v>45.465687000000003</v>
      </c>
      <c r="D6">
        <v>-73.748054999999994</v>
      </c>
      <c r="E6" t="s">
        <v>68</v>
      </c>
      <c r="F6">
        <v>8.5</v>
      </c>
      <c r="G6">
        <v>6000</v>
      </c>
      <c r="H6" t="s">
        <v>55</v>
      </c>
      <c r="I6" t="s">
        <v>61</v>
      </c>
      <c r="J6" t="s">
        <v>65</v>
      </c>
    </row>
    <row r="7" spans="1:10" x14ac:dyDescent="0.3">
      <c r="A7" t="s">
        <v>51</v>
      </c>
      <c r="B7" t="s">
        <v>45</v>
      </c>
      <c r="C7">
        <v>45.465687000000003</v>
      </c>
      <c r="D7">
        <v>-73.748054999999994</v>
      </c>
      <c r="E7" t="s">
        <v>41</v>
      </c>
      <c r="F7">
        <v>0.2</v>
      </c>
      <c r="G7">
        <v>18</v>
      </c>
      <c r="H7" t="s">
        <v>56</v>
      </c>
      <c r="I7" t="s">
        <v>62</v>
      </c>
      <c r="J7" t="s">
        <v>66</v>
      </c>
    </row>
    <row r="8" spans="1:10" x14ac:dyDescent="0.3">
      <c r="A8" t="s">
        <v>51</v>
      </c>
      <c r="B8" t="s">
        <v>47</v>
      </c>
      <c r="C8" s="3">
        <v>45.400002000000001</v>
      </c>
      <c r="D8" s="3">
        <v>-73.580001999999993</v>
      </c>
      <c r="E8" t="s">
        <v>41</v>
      </c>
      <c r="F8">
        <v>0.2</v>
      </c>
      <c r="G8">
        <v>18</v>
      </c>
      <c r="H8" t="s">
        <v>56</v>
      </c>
      <c r="I8" t="s">
        <v>62</v>
      </c>
      <c r="J8" t="s">
        <v>66</v>
      </c>
    </row>
    <row r="9" spans="1:10" x14ac:dyDescent="0.3">
      <c r="C9" s="3"/>
      <c r="D9" s="3"/>
    </row>
    <row r="10" spans="1:10" x14ac:dyDescent="0.3">
      <c r="A10" s="8" t="s">
        <v>69</v>
      </c>
      <c r="C10" s="3"/>
      <c r="D10" s="3"/>
    </row>
    <row r="11" spans="1:10" x14ac:dyDescent="0.3">
      <c r="A11" s="8"/>
      <c r="C11" s="3"/>
      <c r="D11" s="3"/>
    </row>
    <row r="12" spans="1:10" x14ac:dyDescent="0.3">
      <c r="A12" t="s">
        <v>32</v>
      </c>
      <c r="B12" t="s">
        <v>40</v>
      </c>
      <c r="C12" t="s">
        <v>33</v>
      </c>
      <c r="D12" t="s">
        <v>70</v>
      </c>
      <c r="E12" t="s">
        <v>71</v>
      </c>
      <c r="F12" s="9" t="s">
        <v>34</v>
      </c>
    </row>
    <row r="13" spans="1:10" x14ac:dyDescent="0.3">
      <c r="A13" t="s">
        <v>35</v>
      </c>
      <c r="B13" s="1">
        <v>5481</v>
      </c>
      <c r="C13">
        <v>400</v>
      </c>
      <c r="D13">
        <f>Table5[[#This Row],[Total Units]]/2</f>
        <v>200</v>
      </c>
      <c r="E13">
        <f>Table5[[#This Row],[Total Units]]/2</f>
        <v>200</v>
      </c>
      <c r="F13" s="7">
        <f>Table5[[#This Row],[Total Units]]*Table5[[#This Row],[Cost Per Unit (CAD)]]</f>
        <v>2192400</v>
      </c>
    </row>
    <row r="14" spans="1:10" x14ac:dyDescent="0.3">
      <c r="A14" t="s">
        <v>36</v>
      </c>
      <c r="B14" s="1">
        <v>2610</v>
      </c>
      <c r="C14">
        <v>400</v>
      </c>
      <c r="D14">
        <f>Table5[[#This Row],[Total Units]]/2</f>
        <v>200</v>
      </c>
      <c r="E14">
        <f>Table5[[#This Row],[Total Units]]/2</f>
        <v>200</v>
      </c>
      <c r="F14" s="7">
        <f>Table5[[#This Row],[Total Units]]*Table5[[#This Row],[Cost Per Unit (CAD)]]</f>
        <v>1044000</v>
      </c>
    </row>
    <row r="15" spans="1:10" x14ac:dyDescent="0.3">
      <c r="A15" t="s">
        <v>37</v>
      </c>
      <c r="B15" s="1">
        <v>565.5</v>
      </c>
      <c r="C15" s="6">
        <v>1000</v>
      </c>
      <c r="D15">
        <f>Table5[[#This Row],[Total Units]]/2</f>
        <v>500</v>
      </c>
      <c r="E15">
        <f>Table5[[#This Row],[Total Units]]/2</f>
        <v>500</v>
      </c>
      <c r="F15" s="7">
        <f>Table5[[#This Row],[Total Units]]*Table5[[#This Row],[Cost Per Unit (CAD)]]</f>
        <v>565500</v>
      </c>
    </row>
    <row r="16" spans="1:10" x14ac:dyDescent="0.3">
      <c r="A16" t="s">
        <v>38</v>
      </c>
      <c r="B16" s="1">
        <v>522</v>
      </c>
      <c r="C16" s="6">
        <v>1000</v>
      </c>
      <c r="D16">
        <f>Table5[[#This Row],[Total Units]]/2</f>
        <v>500</v>
      </c>
      <c r="E16">
        <f>Table5[[#This Row],[Total Units]]/2</f>
        <v>500</v>
      </c>
      <c r="F16" s="7">
        <f>Table5[[#This Row],[Total Units]]*Table5[[#This Row],[Cost Per Unit (CAD)]]</f>
        <v>522000</v>
      </c>
    </row>
    <row r="17" spans="1:21" x14ac:dyDescent="0.3">
      <c r="A17" t="s">
        <v>39</v>
      </c>
      <c r="B17" s="1">
        <v>130.5</v>
      </c>
      <c r="C17">
        <v>200</v>
      </c>
      <c r="D17">
        <f>Table5[[#This Row],[Total Units]]/2</f>
        <v>100</v>
      </c>
      <c r="E17">
        <f>Table5[[#This Row],[Total Units]]/2</f>
        <v>100</v>
      </c>
      <c r="F17" s="7">
        <f>Table5[[#This Row],[Total Units]]*Table5[[#This Row],[Cost Per Unit (CAD)]]</f>
        <v>26100</v>
      </c>
    </row>
    <row r="18" spans="1:21" x14ac:dyDescent="0.3">
      <c r="A18" t="s">
        <v>74</v>
      </c>
      <c r="B18" s="1"/>
      <c r="C18" s="1">
        <f t="shared" ref="C18:F18" si="0">SUM(C13:C17)</f>
        <v>3000</v>
      </c>
      <c r="D18" s="1">
        <f t="shared" si="0"/>
        <v>1500</v>
      </c>
      <c r="E18" s="1">
        <f t="shared" si="0"/>
        <v>1500</v>
      </c>
      <c r="F18" s="1">
        <f t="shared" si="0"/>
        <v>4350000</v>
      </c>
    </row>
    <row r="19" spans="1:21" x14ac:dyDescent="0.3">
      <c r="B19" s="1"/>
    </row>
    <row r="20" spans="1:21" s="8" customFormat="1" x14ac:dyDescent="0.3">
      <c r="A20" s="8" t="s">
        <v>72</v>
      </c>
      <c r="B20" s="10"/>
      <c r="C20" s="8" t="s">
        <v>73</v>
      </c>
      <c r="N20"/>
    </row>
    <row r="21" spans="1:21" x14ac:dyDescent="0.3">
      <c r="P21" s="11" t="s">
        <v>87</v>
      </c>
      <c r="Q21" t="s">
        <v>35</v>
      </c>
      <c r="R21" t="s">
        <v>36</v>
      </c>
      <c r="S21" t="s">
        <v>37</v>
      </c>
      <c r="T21" t="s">
        <v>38</v>
      </c>
      <c r="U21" t="s">
        <v>39</v>
      </c>
    </row>
    <row r="22" spans="1:21" x14ac:dyDescent="0.3">
      <c r="A22" s="8" t="s">
        <v>32</v>
      </c>
      <c r="B22" t="s">
        <v>75</v>
      </c>
      <c r="C22" t="s">
        <v>76</v>
      </c>
      <c r="D22" t="s">
        <v>77</v>
      </c>
      <c r="E22" t="s">
        <v>78</v>
      </c>
      <c r="F22" t="s">
        <v>79</v>
      </c>
      <c r="G22" t="s">
        <v>80</v>
      </c>
      <c r="H22" t="s">
        <v>81</v>
      </c>
      <c r="I22" t="s">
        <v>82</v>
      </c>
      <c r="J22" t="s">
        <v>83</v>
      </c>
      <c r="K22" t="s">
        <v>84</v>
      </c>
      <c r="L22" t="s">
        <v>85</v>
      </c>
      <c r="M22" t="s">
        <v>86</v>
      </c>
      <c r="P22" s="12" t="s">
        <v>75</v>
      </c>
      <c r="Q22">
        <v>33</v>
      </c>
      <c r="R22">
        <v>33</v>
      </c>
      <c r="S22">
        <v>83</v>
      </c>
      <c r="T22">
        <v>83</v>
      </c>
      <c r="U22">
        <v>16</v>
      </c>
    </row>
    <row r="23" spans="1:21" x14ac:dyDescent="0.3">
      <c r="A23" s="8" t="s">
        <v>35</v>
      </c>
      <c r="B23">
        <v>33</v>
      </c>
      <c r="C23">
        <v>33</v>
      </c>
      <c r="D23">
        <v>33</v>
      </c>
      <c r="E23">
        <v>33</v>
      </c>
      <c r="F23">
        <v>33</v>
      </c>
      <c r="G23">
        <v>33</v>
      </c>
      <c r="H23">
        <v>33</v>
      </c>
      <c r="I23">
        <v>33</v>
      </c>
      <c r="J23">
        <v>34</v>
      </c>
      <c r="K23">
        <v>34</v>
      </c>
      <c r="L23">
        <v>34</v>
      </c>
      <c r="M23">
        <v>34</v>
      </c>
      <c r="P23" s="12" t="s">
        <v>76</v>
      </c>
      <c r="Q23">
        <v>33</v>
      </c>
      <c r="R23">
        <v>33</v>
      </c>
      <c r="S23">
        <v>83</v>
      </c>
      <c r="T23">
        <v>83</v>
      </c>
      <c r="U23">
        <v>16</v>
      </c>
    </row>
    <row r="24" spans="1:21" x14ac:dyDescent="0.3">
      <c r="A24" s="8" t="s">
        <v>36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34</v>
      </c>
      <c r="K24">
        <v>34</v>
      </c>
      <c r="L24">
        <v>34</v>
      </c>
      <c r="M24">
        <v>34</v>
      </c>
      <c r="P24" s="12" t="s">
        <v>77</v>
      </c>
      <c r="Q24">
        <v>33</v>
      </c>
      <c r="R24">
        <v>33</v>
      </c>
      <c r="S24">
        <v>83</v>
      </c>
      <c r="T24">
        <v>83</v>
      </c>
      <c r="U24">
        <v>16</v>
      </c>
    </row>
    <row r="25" spans="1:21" x14ac:dyDescent="0.3">
      <c r="A25" s="8" t="s">
        <v>37</v>
      </c>
      <c r="B25">
        <v>83</v>
      </c>
      <c r="C25">
        <v>83</v>
      </c>
      <c r="D25">
        <v>83</v>
      </c>
      <c r="E25">
        <v>83</v>
      </c>
      <c r="F25">
        <v>83</v>
      </c>
      <c r="G25">
        <v>83</v>
      </c>
      <c r="H25">
        <v>83</v>
      </c>
      <c r="I25">
        <v>83</v>
      </c>
      <c r="J25">
        <v>84</v>
      </c>
      <c r="K25">
        <v>84</v>
      </c>
      <c r="L25">
        <v>84</v>
      </c>
      <c r="M25">
        <v>84</v>
      </c>
      <c r="P25" s="12" t="s">
        <v>78</v>
      </c>
      <c r="Q25">
        <v>33</v>
      </c>
      <c r="R25">
        <v>33</v>
      </c>
      <c r="S25">
        <v>83</v>
      </c>
      <c r="T25">
        <v>83</v>
      </c>
      <c r="U25">
        <v>16</v>
      </c>
    </row>
    <row r="26" spans="1:21" x14ac:dyDescent="0.3">
      <c r="A26" s="8" t="s">
        <v>38</v>
      </c>
      <c r="B26">
        <v>83</v>
      </c>
      <c r="C26">
        <v>83</v>
      </c>
      <c r="D26">
        <v>83</v>
      </c>
      <c r="E26">
        <v>83</v>
      </c>
      <c r="F26">
        <v>83</v>
      </c>
      <c r="G26">
        <v>83</v>
      </c>
      <c r="H26">
        <v>83</v>
      </c>
      <c r="I26">
        <v>83</v>
      </c>
      <c r="J26">
        <v>84</v>
      </c>
      <c r="K26">
        <v>84</v>
      </c>
      <c r="L26">
        <v>84</v>
      </c>
      <c r="M26">
        <v>84</v>
      </c>
      <c r="P26" s="12" t="s">
        <v>79</v>
      </c>
      <c r="Q26">
        <v>33</v>
      </c>
      <c r="R26">
        <v>33</v>
      </c>
      <c r="S26">
        <v>83</v>
      </c>
      <c r="T26">
        <v>83</v>
      </c>
      <c r="U26">
        <v>17</v>
      </c>
    </row>
    <row r="27" spans="1:21" x14ac:dyDescent="0.3">
      <c r="A27" s="8" t="s">
        <v>39</v>
      </c>
      <c r="B27">
        <v>16</v>
      </c>
      <c r="C27">
        <v>16</v>
      </c>
      <c r="D27">
        <v>16</v>
      </c>
      <c r="E27">
        <v>16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17</v>
      </c>
      <c r="L27">
        <v>18</v>
      </c>
      <c r="M27">
        <v>16</v>
      </c>
      <c r="P27" s="12" t="s">
        <v>80</v>
      </c>
      <c r="Q27">
        <v>33</v>
      </c>
      <c r="R27">
        <v>33</v>
      </c>
      <c r="S27">
        <v>83</v>
      </c>
      <c r="T27">
        <v>83</v>
      </c>
      <c r="U27">
        <v>17</v>
      </c>
    </row>
    <row r="28" spans="1:21" x14ac:dyDescent="0.3">
      <c r="A28" s="8"/>
      <c r="P28" s="12" t="s">
        <v>81</v>
      </c>
      <c r="Q28">
        <v>33</v>
      </c>
      <c r="R28">
        <v>33</v>
      </c>
      <c r="S28">
        <v>83</v>
      </c>
      <c r="T28">
        <v>83</v>
      </c>
      <c r="U28">
        <v>17</v>
      </c>
    </row>
    <row r="29" spans="1:21" x14ac:dyDescent="0.3">
      <c r="P29" s="12" t="s">
        <v>82</v>
      </c>
      <c r="Q29">
        <v>33</v>
      </c>
      <c r="R29">
        <v>33</v>
      </c>
      <c r="S29">
        <v>83</v>
      </c>
      <c r="T29">
        <v>83</v>
      </c>
      <c r="U29">
        <v>17</v>
      </c>
    </row>
    <row r="30" spans="1:21" x14ac:dyDescent="0.3">
      <c r="A30" s="8" t="s">
        <v>13</v>
      </c>
      <c r="P30" s="12" t="s">
        <v>83</v>
      </c>
      <c r="Q30">
        <v>34</v>
      </c>
      <c r="R30">
        <v>34</v>
      </c>
      <c r="S30">
        <v>84</v>
      </c>
      <c r="T30">
        <v>84</v>
      </c>
      <c r="U30">
        <v>17</v>
      </c>
    </row>
    <row r="31" spans="1:21" x14ac:dyDescent="0.3">
      <c r="A31" t="s">
        <v>14</v>
      </c>
      <c r="B31" t="s">
        <v>3</v>
      </c>
      <c r="C31" t="s">
        <v>0</v>
      </c>
      <c r="D31" t="s">
        <v>15</v>
      </c>
      <c r="P31" s="12" t="s">
        <v>84</v>
      </c>
      <c r="Q31">
        <v>34</v>
      </c>
      <c r="R31">
        <v>34</v>
      </c>
      <c r="S31">
        <v>84</v>
      </c>
      <c r="T31">
        <v>84</v>
      </c>
      <c r="U31">
        <v>17</v>
      </c>
    </row>
    <row r="32" spans="1:21" x14ac:dyDescent="0.3">
      <c r="A32" s="4" t="s">
        <v>16</v>
      </c>
      <c r="B32" s="1">
        <v>4000</v>
      </c>
      <c r="C32" s="2">
        <v>1.33</v>
      </c>
      <c r="D32" t="s">
        <v>17</v>
      </c>
      <c r="P32" s="12" t="s">
        <v>85</v>
      </c>
      <c r="Q32">
        <v>34</v>
      </c>
      <c r="R32">
        <v>34</v>
      </c>
      <c r="S32">
        <v>84</v>
      </c>
      <c r="T32">
        <v>84</v>
      </c>
      <c r="U32">
        <v>18</v>
      </c>
    </row>
    <row r="33" spans="1:21" x14ac:dyDescent="0.3">
      <c r="A33" t="s">
        <v>1</v>
      </c>
      <c r="B33" s="1">
        <v>6000</v>
      </c>
      <c r="C33" s="2">
        <v>2</v>
      </c>
      <c r="D33" t="s">
        <v>18</v>
      </c>
      <c r="P33" s="12" t="s">
        <v>86</v>
      </c>
      <c r="Q33">
        <v>34</v>
      </c>
      <c r="R33">
        <v>34</v>
      </c>
      <c r="S33">
        <v>84</v>
      </c>
      <c r="T33">
        <v>84</v>
      </c>
      <c r="U33">
        <v>16</v>
      </c>
    </row>
    <row r="34" spans="1:21" x14ac:dyDescent="0.3">
      <c r="A34" t="s">
        <v>19</v>
      </c>
      <c r="B34" s="1">
        <v>4500</v>
      </c>
      <c r="C34" s="2">
        <v>1.5</v>
      </c>
      <c r="D34" t="s">
        <v>20</v>
      </c>
    </row>
    <row r="35" spans="1:21" x14ac:dyDescent="0.3">
      <c r="A35" t="s">
        <v>21</v>
      </c>
      <c r="B35" s="1">
        <v>5500</v>
      </c>
      <c r="C35" s="2">
        <v>1.83</v>
      </c>
      <c r="D35" t="s">
        <v>22</v>
      </c>
    </row>
    <row r="36" spans="1:21" x14ac:dyDescent="0.3">
      <c r="A36" t="s">
        <v>23</v>
      </c>
      <c r="B36" s="1">
        <v>10000</v>
      </c>
      <c r="C36" s="2">
        <v>3.33</v>
      </c>
      <c r="D36" t="s">
        <v>24</v>
      </c>
    </row>
    <row r="37" spans="1:21" x14ac:dyDescent="0.3">
      <c r="A37" t="s">
        <v>6</v>
      </c>
      <c r="B37" s="2">
        <v>1805.2</v>
      </c>
      <c r="C37" s="2">
        <v>0.6</v>
      </c>
      <c r="D37" t="s">
        <v>25</v>
      </c>
    </row>
    <row r="38" spans="1:21" x14ac:dyDescent="0.3">
      <c r="A38" t="s">
        <v>26</v>
      </c>
      <c r="B38" s="1">
        <v>217500</v>
      </c>
      <c r="C38" s="2">
        <v>72.5</v>
      </c>
      <c r="D38" t="s">
        <v>27</v>
      </c>
    </row>
    <row r="39" spans="1:21" x14ac:dyDescent="0.3">
      <c r="A39" t="s">
        <v>28</v>
      </c>
      <c r="B39" s="1">
        <v>10000</v>
      </c>
      <c r="C39" s="2">
        <v>3.33</v>
      </c>
      <c r="D39" t="s">
        <v>29</v>
      </c>
    </row>
    <row r="40" spans="1:21" x14ac:dyDescent="0.3">
      <c r="A40" t="s">
        <v>30</v>
      </c>
      <c r="B40" s="1">
        <v>5000</v>
      </c>
      <c r="C40" s="2">
        <v>1.67</v>
      </c>
      <c r="D40" t="s">
        <v>31</v>
      </c>
    </row>
    <row r="42" spans="1:21" ht="21" x14ac:dyDescent="0.3">
      <c r="A42" s="5" t="s">
        <v>12</v>
      </c>
    </row>
    <row r="43" spans="1:21" x14ac:dyDescent="0.3">
      <c r="A43" t="s">
        <v>2</v>
      </c>
      <c r="B43" t="s">
        <v>3</v>
      </c>
      <c r="C43" t="s">
        <v>0</v>
      </c>
    </row>
    <row r="44" spans="1:21" x14ac:dyDescent="0.3">
      <c r="A44" t="s">
        <v>4</v>
      </c>
      <c r="B44" s="1">
        <v>4350000</v>
      </c>
      <c r="C44" s="2">
        <v>1450</v>
      </c>
    </row>
    <row r="45" spans="1:21" x14ac:dyDescent="0.3">
      <c r="A45" t="s">
        <v>5</v>
      </c>
      <c r="B45" s="1">
        <v>29000</v>
      </c>
      <c r="C45" s="2">
        <v>9.67</v>
      </c>
    </row>
    <row r="46" spans="1:21" x14ac:dyDescent="0.3">
      <c r="A46" t="s">
        <v>6</v>
      </c>
      <c r="B46" s="2">
        <v>1805.2</v>
      </c>
      <c r="C46" s="2">
        <v>0.6</v>
      </c>
    </row>
    <row r="47" spans="1:21" x14ac:dyDescent="0.3">
      <c r="A47" t="s">
        <v>7</v>
      </c>
      <c r="B47" s="1">
        <v>23000</v>
      </c>
      <c r="C47" s="2">
        <v>7.67</v>
      </c>
    </row>
    <row r="48" spans="1:21" x14ac:dyDescent="0.3">
      <c r="A48" t="s">
        <v>8</v>
      </c>
      <c r="B48" s="1">
        <v>8000</v>
      </c>
      <c r="C48" s="2">
        <v>2.67</v>
      </c>
    </row>
    <row r="49" spans="1:7" x14ac:dyDescent="0.3">
      <c r="A49" t="s">
        <v>9</v>
      </c>
      <c r="B49" s="1">
        <v>7000</v>
      </c>
      <c r="C49" s="2">
        <v>2.33</v>
      </c>
    </row>
    <row r="50" spans="1:7" x14ac:dyDescent="0.3">
      <c r="A50" t="s">
        <v>10</v>
      </c>
      <c r="B50" s="1">
        <v>232500</v>
      </c>
      <c r="C50" s="2">
        <v>77.5</v>
      </c>
    </row>
    <row r="51" spans="1:7" x14ac:dyDescent="0.3">
      <c r="A51" t="s">
        <v>11</v>
      </c>
      <c r="B51" s="1">
        <v>4000</v>
      </c>
      <c r="C51" s="2">
        <v>1.33</v>
      </c>
    </row>
    <row r="54" spans="1:7" x14ac:dyDescent="0.3">
      <c r="A54" s="11" t="s">
        <v>87</v>
      </c>
      <c r="B54" t="s">
        <v>35</v>
      </c>
      <c r="C54" t="s">
        <v>36</v>
      </c>
      <c r="D54" t="s">
        <v>37</v>
      </c>
      <c r="E54" t="s">
        <v>38</v>
      </c>
      <c r="F54" t="s">
        <v>39</v>
      </c>
      <c r="G54" t="s">
        <v>89</v>
      </c>
    </row>
    <row r="55" spans="1:7" x14ac:dyDescent="0.3">
      <c r="A55" s="12" t="s">
        <v>75</v>
      </c>
      <c r="B55">
        <v>33</v>
      </c>
      <c r="C55">
        <v>33</v>
      </c>
      <c r="D55">
        <v>83</v>
      </c>
      <c r="E55">
        <v>83</v>
      </c>
      <c r="F55">
        <v>16</v>
      </c>
      <c r="G55">
        <f>SUM(Table68[[#This Row],[Omega Seamaster Diver 300M]:[Swatch Sistem51]])</f>
        <v>248</v>
      </c>
    </row>
    <row r="56" spans="1:7" x14ac:dyDescent="0.3">
      <c r="A56" s="12" t="s">
        <v>76</v>
      </c>
      <c r="B56">
        <v>33</v>
      </c>
      <c r="C56">
        <v>33</v>
      </c>
      <c r="D56">
        <v>83</v>
      </c>
      <c r="E56">
        <v>83</v>
      </c>
      <c r="F56">
        <v>16</v>
      </c>
      <c r="G56">
        <f>SUM(Table68[[#This Row],[Omega Seamaster Diver 300M]:[Swatch Sistem51]])</f>
        <v>248</v>
      </c>
    </row>
    <row r="57" spans="1:7" x14ac:dyDescent="0.3">
      <c r="A57" s="12" t="s">
        <v>77</v>
      </c>
      <c r="B57">
        <v>33</v>
      </c>
      <c r="C57">
        <v>33</v>
      </c>
      <c r="D57">
        <v>83</v>
      </c>
      <c r="E57">
        <v>83</v>
      </c>
      <c r="F57">
        <v>16</v>
      </c>
      <c r="G57">
        <f>SUM(Table68[[#This Row],[Omega Seamaster Diver 300M]:[Swatch Sistem51]])</f>
        <v>248</v>
      </c>
    </row>
    <row r="58" spans="1:7" x14ac:dyDescent="0.3">
      <c r="A58" s="12" t="s">
        <v>78</v>
      </c>
      <c r="B58">
        <v>33</v>
      </c>
      <c r="C58">
        <v>33</v>
      </c>
      <c r="D58">
        <v>83</v>
      </c>
      <c r="E58">
        <v>83</v>
      </c>
      <c r="F58">
        <v>16</v>
      </c>
      <c r="G58">
        <f>SUM(Table68[[#This Row],[Omega Seamaster Diver 300M]:[Swatch Sistem51]])</f>
        <v>248</v>
      </c>
    </row>
    <row r="59" spans="1:7" x14ac:dyDescent="0.3">
      <c r="A59" s="12" t="s">
        <v>79</v>
      </c>
      <c r="B59">
        <v>33</v>
      </c>
      <c r="C59">
        <v>33</v>
      </c>
      <c r="D59">
        <v>83</v>
      </c>
      <c r="E59">
        <v>83</v>
      </c>
      <c r="F59">
        <v>17</v>
      </c>
      <c r="G59">
        <f>SUM(Table68[[#This Row],[Omega Seamaster Diver 300M]:[Swatch Sistem51]])</f>
        <v>249</v>
      </c>
    </row>
    <row r="60" spans="1:7" x14ac:dyDescent="0.3">
      <c r="A60" s="12" t="s">
        <v>80</v>
      </c>
      <c r="B60">
        <v>33</v>
      </c>
      <c r="C60">
        <v>33</v>
      </c>
      <c r="D60">
        <v>83</v>
      </c>
      <c r="E60">
        <v>83</v>
      </c>
      <c r="F60">
        <v>17</v>
      </c>
      <c r="G60">
        <f>SUM(Table68[[#This Row],[Omega Seamaster Diver 300M]:[Swatch Sistem51]])</f>
        <v>249</v>
      </c>
    </row>
    <row r="61" spans="1:7" x14ac:dyDescent="0.3">
      <c r="A61" s="12" t="s">
        <v>81</v>
      </c>
      <c r="B61">
        <v>33</v>
      </c>
      <c r="C61">
        <v>33</v>
      </c>
      <c r="D61">
        <v>83</v>
      </c>
      <c r="E61">
        <v>83</v>
      </c>
      <c r="F61">
        <v>17</v>
      </c>
      <c r="G61">
        <f>SUM(Table68[[#This Row],[Omega Seamaster Diver 300M]:[Swatch Sistem51]])</f>
        <v>249</v>
      </c>
    </row>
    <row r="62" spans="1:7" x14ac:dyDescent="0.3">
      <c r="A62" s="12" t="s">
        <v>82</v>
      </c>
      <c r="B62">
        <v>33</v>
      </c>
      <c r="C62">
        <v>33</v>
      </c>
      <c r="D62">
        <v>83</v>
      </c>
      <c r="E62">
        <v>83</v>
      </c>
      <c r="F62">
        <v>17</v>
      </c>
      <c r="G62">
        <f>SUM(Table68[[#This Row],[Omega Seamaster Diver 300M]:[Swatch Sistem51]])</f>
        <v>249</v>
      </c>
    </row>
    <row r="63" spans="1:7" x14ac:dyDescent="0.3">
      <c r="A63" s="12" t="s">
        <v>83</v>
      </c>
      <c r="B63">
        <v>34</v>
      </c>
      <c r="C63">
        <v>34</v>
      </c>
      <c r="D63">
        <v>84</v>
      </c>
      <c r="E63">
        <v>84</v>
      </c>
      <c r="F63">
        <v>17</v>
      </c>
      <c r="G63">
        <f>SUM(Table68[[#This Row],[Omega Seamaster Diver 300M]:[Swatch Sistem51]])</f>
        <v>253</v>
      </c>
    </row>
    <row r="64" spans="1:7" x14ac:dyDescent="0.3">
      <c r="A64" s="12" t="s">
        <v>84</v>
      </c>
      <c r="B64">
        <v>34</v>
      </c>
      <c r="C64">
        <v>34</v>
      </c>
      <c r="D64">
        <v>84</v>
      </c>
      <c r="E64">
        <v>84</v>
      </c>
      <c r="F64">
        <v>17</v>
      </c>
      <c r="G64">
        <f>SUM(Table68[[#This Row],[Omega Seamaster Diver 300M]:[Swatch Sistem51]])</f>
        <v>253</v>
      </c>
    </row>
    <row r="65" spans="1:7" x14ac:dyDescent="0.3">
      <c r="A65" s="12" t="s">
        <v>85</v>
      </c>
      <c r="B65">
        <v>34</v>
      </c>
      <c r="C65">
        <v>34</v>
      </c>
      <c r="D65">
        <v>84</v>
      </c>
      <c r="E65">
        <v>84</v>
      </c>
      <c r="F65">
        <v>18</v>
      </c>
      <c r="G65">
        <f>SUM(Table68[[#This Row],[Omega Seamaster Diver 300M]:[Swatch Sistem51]])</f>
        <v>254</v>
      </c>
    </row>
    <row r="66" spans="1:7" x14ac:dyDescent="0.3">
      <c r="A66" s="12" t="s">
        <v>86</v>
      </c>
      <c r="B66">
        <v>34</v>
      </c>
      <c r="C66">
        <v>34</v>
      </c>
      <c r="D66">
        <v>84</v>
      </c>
      <c r="E66">
        <v>84</v>
      </c>
      <c r="F66">
        <v>16</v>
      </c>
      <c r="G66">
        <f>SUM(Table68[[#This Row],[Omega Seamaster Diver 300M]:[Swatch Sistem51]])</f>
        <v>252</v>
      </c>
    </row>
    <row r="67" spans="1:7" x14ac:dyDescent="0.3">
      <c r="A67" s="12" t="s">
        <v>88</v>
      </c>
      <c r="B67">
        <f>SUM(B55:B66)</f>
        <v>400</v>
      </c>
      <c r="C67">
        <f t="shared" ref="C67:F67" si="1">SUM(C55:C66)</f>
        <v>400</v>
      </c>
      <c r="D67">
        <f t="shared" si="1"/>
        <v>1000</v>
      </c>
      <c r="E67">
        <f t="shared" si="1"/>
        <v>1000</v>
      </c>
      <c r="F67">
        <f t="shared" si="1"/>
        <v>200</v>
      </c>
      <c r="G67">
        <f>SUM(Table68[[#This Row],[Omega Seamaster Diver 300M]:[Swatch Sistem51]])</f>
        <v>3000</v>
      </c>
    </row>
    <row r="71" spans="1:7" x14ac:dyDescent="0.3">
      <c r="A71" t="s">
        <v>87</v>
      </c>
      <c r="B71" t="s">
        <v>90</v>
      </c>
    </row>
    <row r="72" spans="1:7" x14ac:dyDescent="0.3">
      <c r="A72" s="13" t="s">
        <v>75</v>
      </c>
      <c r="B72">
        <v>248</v>
      </c>
    </row>
    <row r="73" spans="1:7" x14ac:dyDescent="0.3">
      <c r="A73" s="14" t="s">
        <v>76</v>
      </c>
      <c r="B73">
        <v>248</v>
      </c>
    </row>
    <row r="74" spans="1:7" x14ac:dyDescent="0.3">
      <c r="A74" s="13" t="s">
        <v>77</v>
      </c>
      <c r="B74">
        <v>248</v>
      </c>
    </row>
    <row r="75" spans="1:7" x14ac:dyDescent="0.3">
      <c r="A75" s="14" t="s">
        <v>78</v>
      </c>
      <c r="B75">
        <v>248</v>
      </c>
    </row>
    <row r="76" spans="1:7" x14ac:dyDescent="0.3">
      <c r="A76" s="13" t="s">
        <v>79</v>
      </c>
      <c r="B76">
        <v>249</v>
      </c>
    </row>
    <row r="77" spans="1:7" x14ac:dyDescent="0.3">
      <c r="A77" s="14" t="s">
        <v>80</v>
      </c>
      <c r="B77">
        <v>249</v>
      </c>
    </row>
    <row r="78" spans="1:7" x14ac:dyDescent="0.3">
      <c r="A78" s="13" t="s">
        <v>81</v>
      </c>
      <c r="B78">
        <v>249</v>
      </c>
    </row>
    <row r="79" spans="1:7" x14ac:dyDescent="0.3">
      <c r="A79" s="14" t="s">
        <v>82</v>
      </c>
      <c r="B79">
        <v>249</v>
      </c>
    </row>
    <row r="80" spans="1:7" x14ac:dyDescent="0.3">
      <c r="A80" s="13" t="s">
        <v>83</v>
      </c>
      <c r="B80">
        <v>253</v>
      </c>
    </row>
    <row r="81" spans="1:2" x14ac:dyDescent="0.3">
      <c r="A81" s="14" t="s">
        <v>84</v>
      </c>
      <c r="B81">
        <v>253</v>
      </c>
    </row>
    <row r="82" spans="1:2" x14ac:dyDescent="0.3">
      <c r="A82" s="13" t="s">
        <v>85</v>
      </c>
      <c r="B82">
        <v>254</v>
      </c>
    </row>
    <row r="83" spans="1:2" x14ac:dyDescent="0.3">
      <c r="A83" s="14" t="s">
        <v>86</v>
      </c>
      <c r="B83">
        <v>252</v>
      </c>
    </row>
  </sheetData>
  <phoneticPr fontId="1" type="noConversion"/>
  <pageMargins left="0.7" right="0.7" top="0.75" bottom="0.75" header="0.3" footer="0.3"/>
  <pageSetup orientation="portrait" r:id="rId1"/>
  <ignoredErrors>
    <ignoredError sqref="D18:F18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Sheet1!_Toc191735503</vt:lpstr>
      <vt:lpstr>Sheet1!_Toc191735504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Kori</dc:creator>
  <cp:lastModifiedBy>Arjun Kori</cp:lastModifiedBy>
  <dcterms:created xsi:type="dcterms:W3CDTF">2025-06-19T01:40:39Z</dcterms:created>
  <dcterms:modified xsi:type="dcterms:W3CDTF">2025-07-26T21:37:06Z</dcterms:modified>
</cp:coreProperties>
</file>