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diusz Koszela\Desktop\demo\projekt_zaliczeniowy\springapp\src\main\resources\templates\"/>
    </mc:Choice>
  </mc:AlternateContent>
  <xr:revisionPtr revIDLastSave="0" documentId="13_ncr:1_{D795AD71-D511-4408-8FCE-A782B429E50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Arkusz1" sheetId="1" r:id="rId1"/>
  </sheets>
  <externalReferences>
    <externalReference r:id="rId2"/>
  </externalReferences>
  <definedNames>
    <definedName name="_xlnm.Print_Area" localSheetId="0">Arkusz1!$A$1:$G$269</definedName>
    <definedName name="WYDRUKI">'[1]262WPROWADZDANE '!$J$5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3" i="1" l="1"/>
  <c r="A227" i="1"/>
  <c r="A226" i="1"/>
  <c r="C225" i="1"/>
  <c r="A225" i="1"/>
  <c r="C224" i="1"/>
  <c r="A224" i="1"/>
  <c r="A223" i="1"/>
  <c r="A217" i="1"/>
  <c r="C217" i="1"/>
  <c r="A213" i="1"/>
  <c r="C213" i="1"/>
  <c r="A209" i="1"/>
  <c r="C209" i="1"/>
  <c r="A205" i="1"/>
  <c r="C205" i="1"/>
  <c r="A201" i="1"/>
  <c r="C201" i="1"/>
  <c r="C192" i="1"/>
  <c r="C191" i="1"/>
  <c r="C190" i="1"/>
  <c r="C189" i="1"/>
  <c r="C188" i="1"/>
  <c r="B155" i="1"/>
  <c r="A155" i="1"/>
  <c r="C155" i="1"/>
  <c r="B154" i="1"/>
  <c r="A154" i="1"/>
  <c r="C154" i="1" s="1"/>
  <c r="B153" i="1"/>
  <c r="A153" i="1"/>
  <c r="C153" i="1"/>
  <c r="B152" i="1"/>
  <c r="A152" i="1"/>
  <c r="C152" i="1" s="1"/>
  <c r="B151" i="1"/>
  <c r="A151" i="1"/>
  <c r="C151" i="1"/>
  <c r="B150" i="1"/>
  <c r="A150" i="1"/>
  <c r="C150" i="1" s="1"/>
  <c r="B149" i="1"/>
  <c r="A149" i="1"/>
  <c r="C149" i="1"/>
  <c r="B148" i="1"/>
  <c r="A148" i="1"/>
  <c r="C148" i="1" s="1"/>
  <c r="B147" i="1"/>
  <c r="A147" i="1"/>
  <c r="C147" i="1"/>
  <c r="B146" i="1"/>
  <c r="A146" i="1"/>
  <c r="C146" i="1" s="1"/>
  <c r="B145" i="1"/>
  <c r="A145" i="1"/>
  <c r="C145" i="1"/>
  <c r="B144" i="1"/>
  <c r="A144" i="1"/>
  <c r="C144" i="1" s="1"/>
  <c r="B143" i="1"/>
  <c r="A143" i="1"/>
  <c r="C143" i="1"/>
  <c r="G143" i="1" s="1"/>
  <c r="B142" i="1"/>
  <c r="A142" i="1"/>
  <c r="C142" i="1"/>
  <c r="G142" i="1" s="1"/>
  <c r="B141" i="1"/>
  <c r="A141" i="1"/>
  <c r="C141" i="1"/>
  <c r="G141" i="1" s="1"/>
  <c r="B140" i="1"/>
  <c r="A140" i="1"/>
  <c r="C140" i="1"/>
  <c r="G140" i="1" s="1"/>
  <c r="B139" i="1"/>
  <c r="A139" i="1"/>
  <c r="C139" i="1"/>
  <c r="G139" i="1" s="1"/>
  <c r="B138" i="1"/>
  <c r="A138" i="1"/>
  <c r="C138" i="1"/>
  <c r="G138" i="1" s="1"/>
  <c r="B137" i="1"/>
  <c r="A137" i="1"/>
  <c r="C137" i="1" s="1"/>
  <c r="G137" i="1" s="1"/>
  <c r="B136" i="1"/>
  <c r="A136" i="1"/>
  <c r="C136" i="1" s="1"/>
  <c r="G136" i="1" s="1"/>
  <c r="B135" i="1"/>
  <c r="A135" i="1"/>
  <c r="C135" i="1" s="1"/>
  <c r="G135" i="1" s="1"/>
  <c r="B134" i="1"/>
  <c r="A134" i="1"/>
  <c r="C134" i="1" s="1"/>
  <c r="G134" i="1" s="1"/>
  <c r="B133" i="1"/>
  <c r="A133" i="1"/>
  <c r="C133" i="1" s="1"/>
  <c r="G133" i="1" s="1"/>
  <c r="B132" i="1"/>
  <c r="A132" i="1"/>
  <c r="C132" i="1" s="1"/>
  <c r="G132" i="1" s="1"/>
  <c r="B131" i="1"/>
  <c r="A131" i="1"/>
  <c r="C131" i="1" s="1"/>
  <c r="G131" i="1" s="1"/>
  <c r="B130" i="1"/>
  <c r="A130" i="1"/>
  <c r="C130" i="1" s="1"/>
  <c r="G130" i="1" s="1"/>
  <c r="B129" i="1"/>
  <c r="A129" i="1"/>
  <c r="C129" i="1" s="1"/>
  <c r="G129" i="1" s="1"/>
  <c r="B128" i="1"/>
  <c r="A128" i="1"/>
  <c r="C128" i="1" s="1"/>
  <c r="G128" i="1" s="1"/>
  <c r="B127" i="1"/>
  <c r="A127" i="1"/>
  <c r="C127" i="1" s="1"/>
  <c r="G127" i="1" s="1"/>
  <c r="B126" i="1"/>
  <c r="A126" i="1"/>
  <c r="C126" i="1" s="1"/>
  <c r="G126" i="1" s="1"/>
  <c r="B125" i="1"/>
  <c r="A125" i="1"/>
  <c r="C125" i="1" s="1"/>
  <c r="G125" i="1" s="1"/>
  <c r="B124" i="1"/>
  <c r="A124" i="1"/>
  <c r="C124" i="1" s="1"/>
  <c r="G124" i="1" s="1"/>
  <c r="B123" i="1"/>
  <c r="A123" i="1"/>
  <c r="C123" i="1" s="1"/>
  <c r="G123" i="1" s="1"/>
  <c r="B122" i="1"/>
  <c r="A122" i="1"/>
  <c r="C122" i="1" s="1"/>
  <c r="G122" i="1" s="1"/>
  <c r="B121" i="1"/>
  <c r="A121" i="1"/>
  <c r="C121" i="1" s="1"/>
  <c r="G121" i="1" s="1"/>
  <c r="B120" i="1"/>
  <c r="A120" i="1"/>
  <c r="C120" i="1" s="1"/>
  <c r="G120" i="1" s="1"/>
  <c r="B119" i="1"/>
  <c r="A119" i="1"/>
  <c r="C119" i="1" s="1"/>
  <c r="G119" i="1" s="1"/>
  <c r="B118" i="1"/>
  <c r="A118" i="1"/>
  <c r="C118" i="1" s="1"/>
  <c r="G118" i="1" s="1"/>
  <c r="B117" i="1"/>
  <c r="A117" i="1"/>
  <c r="C117" i="1" s="1"/>
  <c r="G117" i="1" s="1"/>
  <c r="D113" i="1"/>
  <c r="D112" i="1"/>
  <c r="D111" i="1"/>
  <c r="C104" i="1"/>
  <c r="C103" i="1"/>
  <c r="C107" i="1" s="1"/>
  <c r="C101" i="1"/>
  <c r="B101" i="1"/>
  <c r="C100" i="1"/>
  <c r="B100" i="1"/>
  <c r="E87" i="1"/>
  <c r="D87" i="1" s="1"/>
  <c r="C87" i="1"/>
  <c r="B87" i="1"/>
  <c r="A87" i="1"/>
  <c r="E86" i="1"/>
  <c r="C86" i="1"/>
  <c r="B86" i="1"/>
  <c r="A86" i="1"/>
  <c r="C85" i="1"/>
  <c r="B85" i="1"/>
  <c r="A85" i="1"/>
  <c r="E84" i="1"/>
  <c r="C84" i="1"/>
  <c r="B84" i="1"/>
  <c r="A84" i="1"/>
  <c r="E83" i="1"/>
  <c r="D83" i="1" s="1"/>
  <c r="C83" i="1"/>
  <c r="B83" i="1"/>
  <c r="A83" i="1"/>
  <c r="E82" i="1"/>
  <c r="D82" i="1" s="1"/>
  <c r="C82" i="1"/>
  <c r="G82" i="1" s="1"/>
  <c r="C96" i="1" s="1"/>
  <c r="B82" i="1"/>
  <c r="A82" i="1"/>
  <c r="E81" i="1"/>
  <c r="D81" i="1"/>
  <c r="C81" i="1"/>
  <c r="B81" i="1"/>
  <c r="A81" i="1"/>
  <c r="E80" i="1"/>
  <c r="G80" i="1" s="1"/>
  <c r="C80" i="1"/>
  <c r="B80" i="1"/>
  <c r="A80" i="1"/>
  <c r="E79" i="1"/>
  <c r="D79" i="1" s="1"/>
  <c r="C79" i="1"/>
  <c r="B79" i="1"/>
  <c r="A79" i="1"/>
  <c r="E78" i="1"/>
  <c r="C78" i="1"/>
  <c r="B78" i="1"/>
  <c r="A78" i="1"/>
  <c r="E77" i="1"/>
  <c r="D77" i="1" s="1"/>
  <c r="C77" i="1"/>
  <c r="B77" i="1"/>
  <c r="A77" i="1"/>
  <c r="E76" i="1"/>
  <c r="C76" i="1"/>
  <c r="B76" i="1"/>
  <c r="A76" i="1"/>
  <c r="E75" i="1"/>
  <c r="D75" i="1" s="1"/>
  <c r="C75" i="1"/>
  <c r="B75" i="1"/>
  <c r="A75" i="1"/>
  <c r="E74" i="1"/>
  <c r="D74" i="1"/>
  <c r="C74" i="1"/>
  <c r="B74" i="1"/>
  <c r="A74" i="1"/>
  <c r="E73" i="1"/>
  <c r="D73" i="1" s="1"/>
  <c r="C73" i="1"/>
  <c r="B73" i="1"/>
  <c r="A73" i="1"/>
  <c r="E72" i="1"/>
  <c r="C72" i="1"/>
  <c r="B72" i="1"/>
  <c r="A72" i="1"/>
  <c r="E71" i="1"/>
  <c r="D71" i="1" s="1"/>
  <c r="C71" i="1"/>
  <c r="B71" i="1"/>
  <c r="A71" i="1"/>
  <c r="E70" i="1"/>
  <c r="C70" i="1"/>
  <c r="B70" i="1"/>
  <c r="A70" i="1"/>
  <c r="E69" i="1"/>
  <c r="D69" i="1" s="1"/>
  <c r="C69" i="1"/>
  <c r="G69" i="1" s="1"/>
  <c r="B69" i="1"/>
  <c r="A69" i="1"/>
  <c r="E68" i="1"/>
  <c r="C68" i="1"/>
  <c r="G68" i="1" s="1"/>
  <c r="B68" i="1"/>
  <c r="A68" i="1"/>
  <c r="E67" i="1"/>
  <c r="D67" i="1"/>
  <c r="C67" i="1"/>
  <c r="B67" i="1"/>
  <c r="A67" i="1"/>
  <c r="E66" i="1"/>
  <c r="D66" i="1" s="1"/>
  <c r="C66" i="1"/>
  <c r="B66" i="1"/>
  <c r="A66" i="1"/>
  <c r="E65" i="1"/>
  <c r="D65" i="1" s="1"/>
  <c r="C65" i="1"/>
  <c r="B65" i="1"/>
  <c r="A65" i="1"/>
  <c r="E64" i="1"/>
  <c r="C64" i="1"/>
  <c r="B64" i="1"/>
  <c r="A64" i="1"/>
  <c r="E63" i="1"/>
  <c r="D63" i="1" s="1"/>
  <c r="C63" i="1"/>
  <c r="G63" i="1" s="1"/>
  <c r="C90" i="1" s="1"/>
  <c r="B63" i="1"/>
  <c r="A63" i="1"/>
  <c r="E62" i="1"/>
  <c r="C62" i="1"/>
  <c r="G62" i="1" s="1"/>
  <c r="B62" i="1"/>
  <c r="A62" i="1"/>
  <c r="E61" i="1"/>
  <c r="D61" i="1"/>
  <c r="C61" i="1"/>
  <c r="B61" i="1"/>
  <c r="A61" i="1"/>
  <c r="E60" i="1"/>
  <c r="G60" i="1" s="1"/>
  <c r="C60" i="1"/>
  <c r="B60" i="1"/>
  <c r="A60" i="1"/>
  <c r="E59" i="1"/>
  <c r="D59" i="1" s="1"/>
  <c r="C59" i="1"/>
  <c r="B59" i="1"/>
  <c r="A59" i="1"/>
  <c r="E58" i="1"/>
  <c r="D58" i="1" s="1"/>
  <c r="C58" i="1"/>
  <c r="B58" i="1"/>
  <c r="A58" i="1"/>
  <c r="E57" i="1"/>
  <c r="D57" i="1" s="1"/>
  <c r="C57" i="1"/>
  <c r="G57" i="1" s="1"/>
  <c r="B57" i="1"/>
  <c r="A57" i="1"/>
  <c r="E56" i="1"/>
  <c r="C56" i="1"/>
  <c r="G56" i="1" s="1"/>
  <c r="B56" i="1"/>
  <c r="A56" i="1"/>
  <c r="E55" i="1"/>
  <c r="D55" i="1"/>
  <c r="C55" i="1"/>
  <c r="B55" i="1"/>
  <c r="A55" i="1"/>
  <c r="E54" i="1"/>
  <c r="G54" i="1" s="1"/>
  <c r="C54" i="1"/>
  <c r="B54" i="1"/>
  <c r="A54" i="1"/>
  <c r="E53" i="1"/>
  <c r="D53" i="1" s="1"/>
  <c r="C53" i="1"/>
  <c r="B53" i="1"/>
  <c r="A53" i="1"/>
  <c r="E52" i="1"/>
  <c r="C52" i="1"/>
  <c r="B52" i="1"/>
  <c r="A52" i="1"/>
  <c r="E51" i="1"/>
  <c r="D51" i="1" s="1"/>
  <c r="C51" i="1"/>
  <c r="B51" i="1"/>
  <c r="A51" i="1"/>
  <c r="E50" i="1"/>
  <c r="D50" i="1" s="1"/>
  <c r="C50" i="1"/>
  <c r="G50" i="1" s="1"/>
  <c r="B50" i="1"/>
  <c r="A50" i="1"/>
  <c r="E49" i="1"/>
  <c r="D49" i="1"/>
  <c r="C49" i="1"/>
  <c r="B49" i="1"/>
  <c r="A49" i="1"/>
  <c r="E48" i="1"/>
  <c r="D48" i="1" s="1"/>
  <c r="C48" i="1"/>
  <c r="G48" i="1" s="1"/>
  <c r="B48" i="1"/>
  <c r="A48" i="1"/>
  <c r="E47" i="1"/>
  <c r="D47" i="1" s="1"/>
  <c r="C47" i="1"/>
  <c r="B47" i="1"/>
  <c r="A47" i="1"/>
  <c r="E46" i="1"/>
  <c r="C46" i="1"/>
  <c r="B46" i="1"/>
  <c r="A46" i="1"/>
  <c r="E45" i="1"/>
  <c r="D45" i="1" s="1"/>
  <c r="C45" i="1"/>
  <c r="B45" i="1"/>
  <c r="A45" i="1"/>
  <c r="E44" i="1"/>
  <c r="C44" i="1"/>
  <c r="B44" i="1"/>
  <c r="A44" i="1"/>
  <c r="E43" i="1"/>
  <c r="D43" i="1" s="1"/>
  <c r="C43" i="1"/>
  <c r="B43" i="1"/>
  <c r="A43" i="1"/>
  <c r="E42" i="1"/>
  <c r="D42" i="1"/>
  <c r="C42" i="1"/>
  <c r="G42" i="1" s="1"/>
  <c r="B42" i="1"/>
  <c r="A42" i="1"/>
  <c r="E41" i="1"/>
  <c r="D41" i="1" s="1"/>
  <c r="C41" i="1"/>
  <c r="B41" i="1"/>
  <c r="A41" i="1"/>
  <c r="D37" i="1"/>
  <c r="F37" i="1" s="1"/>
  <c r="A37" i="1"/>
  <c r="E36" i="1"/>
  <c r="G36" i="1" s="1"/>
  <c r="D36" i="1"/>
  <c r="F36" i="1" s="1"/>
  <c r="A36" i="1"/>
  <c r="D35" i="1"/>
  <c r="F35" i="1" s="1"/>
  <c r="A35" i="1"/>
  <c r="E34" i="1"/>
  <c r="G34" i="1" s="1"/>
  <c r="D34" i="1"/>
  <c r="F34" i="1" s="1"/>
  <c r="A34" i="1"/>
  <c r="D33" i="1"/>
  <c r="F33" i="1" s="1"/>
  <c r="A33" i="1"/>
  <c r="E32" i="1"/>
  <c r="G32" i="1" s="1"/>
  <c r="D32" i="1"/>
  <c r="F32" i="1" s="1"/>
  <c r="A32" i="1"/>
  <c r="D31" i="1"/>
  <c r="F31" i="1" s="1"/>
  <c r="A31" i="1"/>
  <c r="E30" i="1"/>
  <c r="G30" i="1" s="1"/>
  <c r="D30" i="1"/>
  <c r="F30" i="1" s="1"/>
  <c r="A30" i="1"/>
  <c r="D29" i="1"/>
  <c r="F29" i="1" s="1"/>
  <c r="A29" i="1"/>
  <c r="E28" i="1"/>
  <c r="G28" i="1" s="1"/>
  <c r="D28" i="1"/>
  <c r="F28" i="1" s="1"/>
  <c r="A28" i="1"/>
  <c r="D27" i="1"/>
  <c r="F27" i="1" s="1"/>
  <c r="A27" i="1"/>
  <c r="E26" i="1"/>
  <c r="G26" i="1" s="1"/>
  <c r="D26" i="1"/>
  <c r="F26" i="1" s="1"/>
  <c r="A26" i="1"/>
  <c r="D25" i="1"/>
  <c r="F25" i="1" s="1"/>
  <c r="A25" i="1"/>
  <c r="E24" i="1"/>
  <c r="G24" i="1" s="1"/>
  <c r="D24" i="1"/>
  <c r="C24" i="1"/>
  <c r="F24" i="1" s="1"/>
  <c r="A24" i="1"/>
  <c r="E23" i="1"/>
  <c r="D23" i="1"/>
  <c r="C23" i="1"/>
  <c r="A23" i="1"/>
  <c r="E22" i="1"/>
  <c r="G22" i="1" s="1"/>
  <c r="D22" i="1"/>
  <c r="C22" i="1"/>
  <c r="F22" i="1" s="1"/>
  <c r="A22" i="1"/>
  <c r="D21" i="1"/>
  <c r="E21" i="1"/>
  <c r="G21" i="1" s="1"/>
  <c r="C21" i="1"/>
  <c r="A21" i="1"/>
  <c r="E20" i="1"/>
  <c r="G20" i="1" s="1"/>
  <c r="D20" i="1"/>
  <c r="F20" i="1" s="1"/>
  <c r="A20" i="1"/>
  <c r="E19" i="1"/>
  <c r="G19" i="1" s="1"/>
  <c r="D19" i="1"/>
  <c r="F19" i="1"/>
  <c r="A19" i="1"/>
  <c r="D18" i="1"/>
  <c r="E18" i="1"/>
  <c r="C18" i="1"/>
  <c r="F18" i="1" s="1"/>
  <c r="A18" i="1"/>
  <c r="D17" i="1"/>
  <c r="E17" i="1"/>
  <c r="C17" i="1"/>
  <c r="G17" i="1" s="1"/>
  <c r="A17" i="1"/>
  <c r="D16" i="1"/>
  <c r="E16" i="1"/>
  <c r="C16" i="1"/>
  <c r="A16" i="1"/>
  <c r="D15" i="1"/>
  <c r="E15" i="1"/>
  <c r="C15" i="1"/>
  <c r="F15" i="1" s="1"/>
  <c r="A15" i="1"/>
  <c r="D14" i="1"/>
  <c r="E14" i="1"/>
  <c r="C14" i="1"/>
  <c r="G14" i="1" s="1"/>
  <c r="A14" i="1"/>
  <c r="D13" i="1"/>
  <c r="E13" i="1"/>
  <c r="C13" i="1"/>
  <c r="G13" i="1" s="1"/>
  <c r="A13" i="1"/>
  <c r="D12" i="1"/>
  <c r="E12" i="1"/>
  <c r="C12" i="1"/>
  <c r="F12" i="1" s="1"/>
  <c r="A12" i="1"/>
  <c r="A11" i="1"/>
  <c r="B7" i="1"/>
  <c r="A8" i="1"/>
  <c r="B6" i="1"/>
  <c r="B5" i="1"/>
  <c r="B4" i="1"/>
  <c r="B1" i="1"/>
  <c r="G55" i="1"/>
  <c r="F23" i="1"/>
  <c r="G44" i="1"/>
  <c r="G46" i="1"/>
  <c r="G76" i="1"/>
  <c r="G78" i="1"/>
  <c r="G71" i="1"/>
  <c r="G70" i="1"/>
  <c r="G87" i="1"/>
  <c r="C94" i="1" s="1"/>
  <c r="G52" i="1"/>
  <c r="G84" i="1"/>
  <c r="G64" i="1"/>
  <c r="C91" i="1" s="1"/>
  <c r="G86" i="1"/>
  <c r="C95" i="1" s="1"/>
  <c r="F21" i="1"/>
  <c r="G72" i="1"/>
  <c r="G43" i="1"/>
  <c r="G49" i="1"/>
  <c r="G51" i="1"/>
  <c r="G59" i="1"/>
  <c r="G65" i="1"/>
  <c r="G67" i="1"/>
  <c r="G75" i="1"/>
  <c r="G81" i="1"/>
  <c r="G83" i="1"/>
  <c r="F14" i="1"/>
  <c r="G45" i="1"/>
  <c r="D56" i="1"/>
  <c r="G58" i="1"/>
  <c r="G61" i="1"/>
  <c r="D64" i="1"/>
  <c r="G66" i="1"/>
  <c r="D72" i="1"/>
  <c r="G74" i="1"/>
  <c r="G77" i="1"/>
  <c r="G16" i="1"/>
  <c r="A9" i="1"/>
  <c r="G23" i="1"/>
  <c r="E25" i="1"/>
  <c r="G25" i="1"/>
  <c r="E27" i="1"/>
  <c r="G27" i="1" s="1"/>
  <c r="E29" i="1"/>
  <c r="G29" i="1"/>
  <c r="E31" i="1"/>
  <c r="G31" i="1" s="1"/>
  <c r="E33" i="1"/>
  <c r="G33" i="1"/>
  <c r="E35" i="1"/>
  <c r="G35" i="1" s="1"/>
  <c r="E37" i="1"/>
  <c r="G37" i="1"/>
  <c r="D46" i="1"/>
  <c r="D62" i="1"/>
  <c r="D70" i="1"/>
  <c r="D78" i="1"/>
  <c r="D86" i="1"/>
  <c r="F16" i="1"/>
  <c r="D44" i="1"/>
  <c r="D52" i="1"/>
  <c r="D60" i="1"/>
  <c r="D68" i="1"/>
  <c r="D76" i="1"/>
  <c r="D84" i="1"/>
  <c r="C226" i="1"/>
  <c r="C223" i="1"/>
  <c r="E85" i="1"/>
  <c r="G165" i="1"/>
  <c r="E165" i="1"/>
  <c r="F165" i="1"/>
  <c r="C165" i="1"/>
  <c r="D165" i="1"/>
  <c r="A165" i="1"/>
  <c r="D85" i="1"/>
  <c r="G85" i="1"/>
  <c r="E103" i="1"/>
  <c r="E104" i="1"/>
  <c r="C106" i="1"/>
  <c r="G53" i="1" l="1"/>
  <c r="G73" i="1"/>
  <c r="C92" i="1" s="1"/>
  <c r="G12" i="1"/>
  <c r="G15" i="1"/>
  <c r="D54" i="1"/>
  <c r="F17" i="1"/>
  <c r="G18" i="1"/>
  <c r="G41" i="1"/>
  <c r="F13" i="1"/>
  <c r="D80" i="1"/>
  <c r="G79" i="1"/>
  <c r="C93" i="1" s="1"/>
  <c r="G47" i="1"/>
  <c r="C38" i="1" l="1"/>
  <c r="C97" i="1" s="1"/>
  <c r="C89" i="1"/>
  <c r="C98" i="1" s="1"/>
</calcChain>
</file>

<file path=xl/sharedStrings.xml><?xml version="1.0" encoding="utf-8"?>
<sst xmlns="http://schemas.openxmlformats.org/spreadsheetml/2006/main" count="154" uniqueCount="61">
  <si>
    <t>Zielona Góra, dn.</t>
  </si>
  <si>
    <t>j</t>
  </si>
  <si>
    <t>Jm</t>
  </si>
  <si>
    <t>Ilość</t>
  </si>
  <si>
    <t>Cena detal</t>
  </si>
  <si>
    <t>Cena po rabacie</t>
  </si>
  <si>
    <t>Wartość netto detal</t>
  </si>
  <si>
    <t>Wartość netto po rabacie</t>
  </si>
  <si>
    <t>szt.</t>
  </si>
  <si>
    <t>Elementy dachówkowe:</t>
  </si>
  <si>
    <t>AKCESORIA DACHOWE</t>
  </si>
  <si>
    <t>DODATKI DACHOWE:</t>
  </si>
  <si>
    <t>Nazwa</t>
  </si>
  <si>
    <t>CEGŁA KLINKIEROWA + zaprawa:</t>
  </si>
  <si>
    <t>Łata i kontrłata:</t>
  </si>
  <si>
    <t>Okna dachowe + kołnierze:</t>
  </si>
  <si>
    <t>System rynnowy:</t>
  </si>
  <si>
    <t>Podbitka:</t>
  </si>
  <si>
    <t>System odgromowy:</t>
  </si>
  <si>
    <t>Elementy montażowe:</t>
  </si>
  <si>
    <t>RAZEM netto:</t>
  </si>
  <si>
    <t>RAZEM netto + VAT 8%</t>
  </si>
  <si>
    <t>RAZEM netto + VAT 23%</t>
  </si>
  <si>
    <t xml:space="preserve">OFERTA SPECJANA </t>
  </si>
  <si>
    <t>CAŁKOWITA WARTOŚĆ ZA WSZYSTKIE POWYŻSZE ELEMENTY Z VAT 23%</t>
  </si>
  <si>
    <t>CAŁKOWITA WARTOŚĆ ZA WSZYSTKIE POWYŻSZE ELEMENTY Z VAT 8%</t>
  </si>
  <si>
    <t>* do ceny za materiał należy dodać wartość za usługę dekarską</t>
  </si>
  <si>
    <t>Oferta OPCJONALNIE w cenach netto od:</t>
  </si>
  <si>
    <t>Najtańszy dach ceramiczny od:</t>
  </si>
  <si>
    <t>Dach ceramiczny w kolorze grafitowym od:</t>
  </si>
  <si>
    <t>Dach ceramiczny w kolorze brązowym od:</t>
  </si>
  <si>
    <t>Elementy dodatkowe do zamontowania na dach po ustaleniu ilości z projektantem i wykonawcą:</t>
  </si>
  <si>
    <t>K</t>
  </si>
  <si>
    <t>Pakiety, które przygotowaliśmy dla Państwa:</t>
  </si>
  <si>
    <r>
      <t>cena od</t>
    </r>
    <r>
      <rPr>
        <sz val="11"/>
        <rFont val="Calibri"/>
        <family val="2"/>
        <charset val="238"/>
      </rPr>
      <t>:</t>
    </r>
  </si>
  <si>
    <r>
      <t>cena od</t>
    </r>
    <r>
      <rPr>
        <b/>
        <sz val="11"/>
        <rFont val="Calibri"/>
        <family val="2"/>
        <charset val="238"/>
      </rPr>
      <t>:</t>
    </r>
  </si>
  <si>
    <r>
      <t xml:space="preserve"> </t>
    </r>
    <r>
      <rPr>
        <b/>
        <sz val="12"/>
        <rFont val="Calibri"/>
        <family val="2"/>
        <charset val="238"/>
      </rPr>
      <t>DODATKOWE OFERTY</t>
    </r>
    <r>
      <rPr>
        <sz val="11"/>
        <rFont val="Calibri"/>
        <family val="2"/>
        <charset val="238"/>
      </rPr>
      <t xml:space="preserve"> SZACUNKOWO </t>
    </r>
    <r>
      <rPr>
        <sz val="9"/>
        <rFont val="Calibri"/>
        <family val="2"/>
        <charset val="238"/>
      </rPr>
      <t>OBLICZONE NA PAŃSTWA DOM:</t>
    </r>
  </si>
  <si>
    <t>SYSTEMY KOMINOWE:</t>
  </si>
  <si>
    <t>WEŁNA NA DOCIEPLENIE DACHU:</t>
  </si>
  <si>
    <t>INSTALACJA ODGROMOWA:</t>
  </si>
  <si>
    <t>CEGŁA KLINKIEROWA NA KOMIN:</t>
  </si>
  <si>
    <t>PODBITKA:</t>
  </si>
  <si>
    <t>Proponujemy elementy dachówkowe innych producentów w cenie od:</t>
  </si>
  <si>
    <t>Renesansowa</t>
  </si>
  <si>
    <t>Płaska</t>
  </si>
  <si>
    <t>OPCJONALNIE OFERTA NA  POKRYCIA DACHOWE W CENIE NETTO OD:</t>
  </si>
  <si>
    <t>Co jeszcze możemy dla Ciebie zrobić a może wycenić inną dachówkę</t>
  </si>
  <si>
    <t>Zapytaj nas o inną wycenę dachu, coś tańszego lub bardziej odpowiadającego Twoim potrzebom</t>
  </si>
  <si>
    <t>W pakietach Plus taniej</t>
  </si>
  <si>
    <t>Marki, które proponujemy</t>
  </si>
  <si>
    <t>Uwaga PROMOCJA na PAKIETY</t>
  </si>
  <si>
    <t>Płotki przeciwśniegowe</t>
  </si>
  <si>
    <t>Robert Koszela</t>
  </si>
  <si>
    <t>tel. 502680330</t>
  </si>
  <si>
    <t>robert@nowoczesnebudowanie.pl</t>
  </si>
  <si>
    <t>www.nowoczesnebudowanie.pl</t>
  </si>
  <si>
    <t>Znajdz nas na FB</t>
  </si>
  <si>
    <r>
      <t xml:space="preserve">Niniejsza oferta handlowa nie stanowi oferty w rozumieniu art. 66 </t>
    </r>
    <r>
      <rPr>
        <sz val="11"/>
        <rFont val="Calibri"/>
        <family val="2"/>
        <charset val="238"/>
      </rPr>
      <t xml:space="preserve">§ 1 Kodeksu Cywilnego </t>
    </r>
  </si>
  <si>
    <t>oraz innych właściwych przepisów prawnych.</t>
  </si>
  <si>
    <t>Zamieszczone informacje, w tym prezentowane grafiki mają wyłącznie charakter poglądowy.</t>
  </si>
  <si>
    <t>Informacje handlowe przygotowane dla: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</si>
</sst>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  <numFmt numFmtId="165" formatCode="#,##0\ &quot;zł&quot;"/>
    <numFmt numFmtId="166" formatCode="_-* #,##0\ [$zł-415]_-;\-* #,##0\ [$zł-415]_-;_-* &quot;-&quot;??\ [$zł-415]_-;_-@_-"/>
    <numFmt numFmtId="167" formatCode="_-* #,##0\ &quot;zł&quot;_-;\-* #,##0\ &quot;zł&quot;_-;_-* &quot;-&quot;??\ &quot;zł&quot;_-;_-@_-"/>
  </numFmts>
  <fonts count="31">
    <font>
      <sz val="11"/>
      <color theme="1"/>
      <name val="Calibri"/>
      <family val="2"/>
      <charset val="238"/>
      <scheme val="minor"/>
    </font>
    <font>
      <sz val="12"/>
      <name val="Comfortaa"/>
      <family val="2"/>
      <charset val="238"/>
    </font>
    <font>
      <sz val="16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2"/>
      <name val="Calibri"/>
      <family val="2"/>
      <charset val="238"/>
    </font>
    <font>
      <sz val="9"/>
      <name val="Calibri"/>
      <family val="2"/>
      <charset val="238"/>
    </font>
    <font>
      <sz val="14"/>
      <name val="Comfortaa"/>
      <family val="2"/>
      <charset val="238"/>
    </font>
    <font>
      <sz val="11"/>
      <name val="Comfortaa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B05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3"/>
      <name val="Calibri"/>
      <family val="2"/>
      <charset val="238"/>
      <scheme val="minor"/>
    </font>
    <font>
      <b/>
      <strike/>
      <sz val="14"/>
      <name val="Calibri"/>
      <family val="2"/>
      <charset val="238"/>
      <scheme val="minor"/>
    </font>
    <font>
      <b/>
      <sz val="21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86">
    <xf numFmtId="0" fontId="0" fillId="0" borderId="0" xfId="0"/>
    <xf numFmtId="0" fontId="11" fillId="0" borderId="0" xfId="0" applyFont="1" applyAlignment="1">
      <alignment horizontal="right"/>
    </xf>
    <xf numFmtId="0" fontId="12" fillId="0" borderId="0" xfId="0" applyFont="1"/>
    <xf numFmtId="2" fontId="10" fillId="0" borderId="0" xfId="1" applyNumberFormat="1"/>
    <xf numFmtId="0" fontId="13" fillId="0" borderId="0" xfId="0" applyFont="1"/>
    <xf numFmtId="0" fontId="14" fillId="0" borderId="0" xfId="0" applyFont="1"/>
    <xf numFmtId="0" fontId="1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2" fillId="0" borderId="1" xfId="0" applyFont="1" applyBorder="1"/>
    <xf numFmtId="2" fontId="12" fillId="0" borderId="1" xfId="0" applyNumberFormat="1" applyFont="1" applyBorder="1"/>
    <xf numFmtId="2" fontId="16" fillId="0" borderId="1" xfId="0" applyNumberFormat="1" applyFont="1" applyBorder="1"/>
    <xf numFmtId="0" fontId="12" fillId="0" borderId="2" xfId="0" applyFont="1" applyBorder="1"/>
    <xf numFmtId="0" fontId="12" fillId="0" borderId="3" xfId="0" applyFont="1" applyBorder="1"/>
    <xf numFmtId="0" fontId="17" fillId="0" borderId="0" xfId="0" applyFont="1"/>
    <xf numFmtId="0" fontId="1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6" fillId="0" borderId="1" xfId="0" applyFont="1" applyBorder="1"/>
    <xf numFmtId="9" fontId="12" fillId="0" borderId="0" xfId="0" applyNumberFormat="1" applyFont="1"/>
    <xf numFmtId="2" fontId="12" fillId="0" borderId="0" xfId="0" applyNumberFormat="1" applyFont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0" fontId="19" fillId="3" borderId="0" xfId="0" applyFont="1" applyFill="1"/>
    <xf numFmtId="0" fontId="12" fillId="3" borderId="0" xfId="0" applyFont="1" applyFill="1"/>
    <xf numFmtId="0" fontId="20" fillId="3" borderId="0" xfId="0" applyFont="1" applyFill="1"/>
    <xf numFmtId="2" fontId="12" fillId="3" borderId="0" xfId="0" applyNumberFormat="1" applyFont="1" applyFill="1"/>
    <xf numFmtId="0" fontId="21" fillId="3" borderId="0" xfId="0" applyFont="1" applyFill="1"/>
    <xf numFmtId="2" fontId="22" fillId="3" borderId="0" xfId="0" applyNumberFormat="1" applyFont="1" applyFill="1"/>
    <xf numFmtId="0" fontId="13" fillId="0" borderId="0" xfId="0" applyFont="1" applyAlignment="1">
      <alignment wrapText="1"/>
    </xf>
    <xf numFmtId="0" fontId="1" fillId="0" borderId="0" xfId="0" applyFont="1"/>
    <xf numFmtId="0" fontId="19" fillId="0" borderId="0" xfId="0" applyFont="1"/>
    <xf numFmtId="0" fontId="21" fillId="0" borderId="0" xfId="0" applyFont="1"/>
    <xf numFmtId="0" fontId="2" fillId="0" borderId="0" xfId="0" applyFont="1"/>
    <xf numFmtId="0" fontId="21" fillId="0" borderId="0" xfId="0" applyFont="1" applyAlignment="1">
      <alignment vertical="center" wrapText="1"/>
    </xf>
    <xf numFmtId="0" fontId="12" fillId="2" borderId="1" xfId="0" applyFont="1" applyFill="1" applyBorder="1"/>
    <xf numFmtId="0" fontId="12" fillId="0" borderId="7" xfId="0" applyFont="1" applyBorder="1"/>
    <xf numFmtId="0" fontId="13" fillId="0" borderId="7" xfId="0" applyFont="1" applyBorder="1"/>
    <xf numFmtId="0" fontId="12" fillId="0" borderId="7" xfId="0" applyFont="1" applyBorder="1" applyAlignment="1">
      <alignment horizontal="right"/>
    </xf>
    <xf numFmtId="166" fontId="21" fillId="0" borderId="7" xfId="0" applyNumberFormat="1" applyFont="1" applyBorder="1" applyAlignment="1">
      <alignment horizontal="right"/>
    </xf>
    <xf numFmtId="167" fontId="23" fillId="0" borderId="8" xfId="2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11" fillId="0" borderId="0" xfId="0" applyFont="1"/>
    <xf numFmtId="0" fontId="7" fillId="0" borderId="0" xfId="0" applyFont="1" applyAlignment="1">
      <alignment horizontal="center"/>
    </xf>
    <xf numFmtId="0" fontId="12" fillId="0" borderId="9" xfId="0" applyFont="1" applyBorder="1"/>
    <xf numFmtId="0" fontId="12" fillId="0" borderId="10" xfId="0" applyFont="1" applyBorder="1"/>
    <xf numFmtId="0" fontId="13" fillId="0" borderId="10" xfId="0" applyFont="1" applyBorder="1"/>
    <xf numFmtId="0" fontId="12" fillId="0" borderId="11" xfId="0" applyFont="1" applyBorder="1"/>
    <xf numFmtId="0" fontId="12" fillId="0" borderId="8" xfId="0" applyFont="1" applyBorder="1"/>
    <xf numFmtId="0" fontId="12" fillId="0" borderId="12" xfId="0" applyFont="1" applyBorder="1"/>
    <xf numFmtId="0" fontId="13" fillId="0" borderId="12" xfId="0" applyFont="1" applyBorder="1"/>
    <xf numFmtId="0" fontId="11" fillId="0" borderId="2" xfId="0" applyFont="1" applyBorder="1"/>
    <xf numFmtId="0" fontId="12" fillId="0" borderId="3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0" fontId="24" fillId="0" borderId="0" xfId="0" applyFont="1" applyAlignment="1"/>
    <xf numFmtId="14" fontId="11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center" wrapText="1"/>
    </xf>
    <xf numFmtId="2" fontId="17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164" fontId="25" fillId="2" borderId="0" xfId="0" applyNumberFormat="1" applyFont="1" applyFill="1" applyAlignment="1">
      <alignment horizontal="center"/>
    </xf>
    <xf numFmtId="164" fontId="26" fillId="2" borderId="0" xfId="0" applyNumberFormat="1" applyFont="1" applyFill="1" applyAlignment="1">
      <alignment horizontal="center"/>
    </xf>
    <xf numFmtId="165" fontId="27" fillId="3" borderId="0" xfId="0" applyNumberFormat="1" applyFont="1" applyFill="1" applyAlignment="1">
      <alignment horizontal="center"/>
    </xf>
    <xf numFmtId="165" fontId="28" fillId="3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right"/>
    </xf>
    <xf numFmtId="0" fontId="29" fillId="0" borderId="0" xfId="0" applyFont="1" applyAlignment="1">
      <alignment horizontal="center" wrapText="1"/>
    </xf>
    <xf numFmtId="0" fontId="17" fillId="0" borderId="0" xfId="0" applyFont="1" applyAlignment="1">
      <alignment horizontal="right"/>
    </xf>
    <xf numFmtId="0" fontId="17" fillId="0" borderId="7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7" xfId="0" applyFont="1" applyBorder="1" applyAlignment="1">
      <alignment horizontal="right"/>
    </xf>
    <xf numFmtId="167" fontId="23" fillId="0" borderId="0" xfId="2" applyNumberFormat="1" applyFont="1" applyAlignment="1">
      <alignment horizontal="center"/>
    </xf>
    <xf numFmtId="167" fontId="23" fillId="0" borderId="7" xfId="2" applyNumberFormat="1" applyFont="1" applyBorder="1" applyAlignment="1">
      <alignment horizontal="center"/>
    </xf>
    <xf numFmtId="167" fontId="21" fillId="0" borderId="8" xfId="2" applyNumberFormat="1" applyFont="1" applyBorder="1" applyAlignment="1">
      <alignment horizontal="right"/>
    </xf>
    <xf numFmtId="167" fontId="21" fillId="0" borderId="0" xfId="2" applyNumberFormat="1" applyFont="1" applyAlignment="1">
      <alignment horizontal="right"/>
    </xf>
    <xf numFmtId="167" fontId="21" fillId="0" borderId="7" xfId="2" applyNumberFormat="1" applyFont="1" applyBorder="1" applyAlignment="1">
      <alignment horizontal="right"/>
    </xf>
    <xf numFmtId="2" fontId="21" fillId="0" borderId="0" xfId="0" applyNumberFormat="1" applyFont="1" applyAlignment="1">
      <alignment horizontal="left"/>
    </xf>
    <xf numFmtId="0" fontId="7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30" fillId="0" borderId="0" xfId="2" applyNumberFormat="1" applyFont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0</xdr:rowOff>
    </xdr:to>
    <xdr:sp macro="" textlink="">
      <xdr:nvSpPr>
        <xdr:cNvPr id="1025" name="AutoShape 2" descr="Znalezione obrazy dla zapytania braas">
          <a:extLst>
            <a:ext uri="{FF2B5EF4-FFF2-40B4-BE49-F238E27FC236}">
              <a16:creationId xmlns:a16="http://schemas.microsoft.com/office/drawing/2014/main" id="{B48A3310-911B-4709-9B23-F77A57AA178E}"/>
            </a:ext>
          </a:extLst>
        </xdr:cNvPr>
        <xdr:cNvSpPr>
          <a:spLocks noChangeAspect="1" noChangeArrowheads="1"/>
        </xdr:cNvSpPr>
      </xdr:nvSpPr>
      <xdr:spPr bwMode="auto">
        <a:xfrm>
          <a:off x="0" y="3575050"/>
          <a:ext cx="30480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0</xdr:rowOff>
    </xdr:to>
    <xdr:sp macro="" textlink="">
      <xdr:nvSpPr>
        <xdr:cNvPr id="1026" name="AutoShape 3" descr="Znalezione obrazy dla zapytania braas">
          <a:extLst>
            <a:ext uri="{FF2B5EF4-FFF2-40B4-BE49-F238E27FC236}">
              <a16:creationId xmlns:a16="http://schemas.microsoft.com/office/drawing/2014/main" id="{6FA2C26B-76F5-48E9-BD73-F4B48498BB8B}"/>
            </a:ext>
          </a:extLst>
        </xdr:cNvPr>
        <xdr:cNvSpPr>
          <a:spLocks noChangeAspect="1" noChangeArrowheads="1"/>
        </xdr:cNvSpPr>
      </xdr:nvSpPr>
      <xdr:spPr bwMode="auto">
        <a:xfrm>
          <a:off x="0" y="3575050"/>
          <a:ext cx="30480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0</xdr:rowOff>
    </xdr:to>
    <xdr:sp macro="" textlink="">
      <xdr:nvSpPr>
        <xdr:cNvPr id="1027" name="AutoShape 4" descr="Znalezione obrazy dla zapytania braas">
          <a:extLst>
            <a:ext uri="{FF2B5EF4-FFF2-40B4-BE49-F238E27FC236}">
              <a16:creationId xmlns:a16="http://schemas.microsoft.com/office/drawing/2014/main" id="{5B1BDAEA-F82B-4B84-9571-C88BFAB55E26}"/>
            </a:ext>
          </a:extLst>
        </xdr:cNvPr>
        <xdr:cNvSpPr>
          <a:spLocks noChangeAspect="1" noChangeArrowheads="1"/>
        </xdr:cNvSpPr>
      </xdr:nvSpPr>
      <xdr:spPr bwMode="auto">
        <a:xfrm>
          <a:off x="0" y="3575050"/>
          <a:ext cx="30480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0</xdr:rowOff>
    </xdr:to>
    <xdr:sp macro="" textlink="">
      <xdr:nvSpPr>
        <xdr:cNvPr id="1028" name="AutoShape 5" descr="Znalezione obrazy dla zapytania braas">
          <a:extLst>
            <a:ext uri="{FF2B5EF4-FFF2-40B4-BE49-F238E27FC236}">
              <a16:creationId xmlns:a16="http://schemas.microsoft.com/office/drawing/2014/main" id="{6849B7B5-4809-4703-B050-536F9C2B8B3C}"/>
            </a:ext>
          </a:extLst>
        </xdr:cNvPr>
        <xdr:cNvSpPr>
          <a:spLocks noChangeAspect="1" noChangeArrowheads="1"/>
        </xdr:cNvSpPr>
      </xdr:nvSpPr>
      <xdr:spPr bwMode="auto">
        <a:xfrm>
          <a:off x="0" y="3575050"/>
          <a:ext cx="30480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2565400</xdr:colOff>
      <xdr:row>158</xdr:row>
      <xdr:rowOff>101600</xdr:rowOff>
    </xdr:from>
    <xdr:to>
      <xdr:col>0</xdr:col>
      <xdr:colOff>3556000</xdr:colOff>
      <xdr:row>162</xdr:row>
      <xdr:rowOff>101600</xdr:rowOff>
    </xdr:to>
    <xdr:pic>
      <xdr:nvPicPr>
        <xdr:cNvPr id="1029" name="Obraz 1">
          <a:extLst>
            <a:ext uri="{FF2B5EF4-FFF2-40B4-BE49-F238E27FC236}">
              <a16:creationId xmlns:a16="http://schemas.microsoft.com/office/drawing/2014/main" id="{5B2A9551-1199-425D-B032-48EB60DCB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400" y="33610550"/>
          <a:ext cx="9906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241300</xdr:colOff>
      <xdr:row>157</xdr:row>
      <xdr:rowOff>133350</xdr:rowOff>
    </xdr:from>
    <xdr:to>
      <xdr:col>4</xdr:col>
      <xdr:colOff>88900</xdr:colOff>
      <xdr:row>162</xdr:row>
      <xdr:rowOff>133350</xdr:rowOff>
    </xdr:to>
    <xdr:pic>
      <xdr:nvPicPr>
        <xdr:cNvPr id="1030" name="Obraz 2">
          <a:extLst>
            <a:ext uri="{FF2B5EF4-FFF2-40B4-BE49-F238E27FC236}">
              <a16:creationId xmlns:a16="http://schemas.microsoft.com/office/drawing/2014/main" id="{83F7B798-E586-41F4-88D8-0CCE056EF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33445450"/>
          <a:ext cx="12827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546100</xdr:colOff>
      <xdr:row>158</xdr:row>
      <xdr:rowOff>88900</xdr:rowOff>
    </xdr:from>
    <xdr:to>
      <xdr:col>6</xdr:col>
      <xdr:colOff>266700</xdr:colOff>
      <xdr:row>162</xdr:row>
      <xdr:rowOff>50800</xdr:rowOff>
    </xdr:to>
    <xdr:pic>
      <xdr:nvPicPr>
        <xdr:cNvPr id="1031" name="Obraz 3">
          <a:extLst>
            <a:ext uri="{FF2B5EF4-FFF2-40B4-BE49-F238E27FC236}">
              <a16:creationId xmlns:a16="http://schemas.microsoft.com/office/drawing/2014/main" id="{B10151CD-B4E9-4016-A102-1EDE7AB27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3359785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203200</xdr:colOff>
      <xdr:row>165</xdr:row>
      <xdr:rowOff>31750</xdr:rowOff>
    </xdr:from>
    <xdr:to>
      <xdr:col>6</xdr:col>
      <xdr:colOff>527050</xdr:colOff>
      <xdr:row>183</xdr:row>
      <xdr:rowOff>12700</xdr:rowOff>
    </xdr:to>
    <xdr:pic>
      <xdr:nvPicPr>
        <xdr:cNvPr id="1032" name="Obraz 3">
          <a:extLst>
            <a:ext uri="{FF2B5EF4-FFF2-40B4-BE49-F238E27FC236}">
              <a16:creationId xmlns:a16="http://schemas.microsoft.com/office/drawing/2014/main" id="{488B26C7-72DF-43D6-AC57-2F55FC3FA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0" t="20187" r="1167" b="14433"/>
        <a:stretch>
          <a:fillRect/>
        </a:stretch>
      </xdr:blipFill>
      <xdr:spPr bwMode="auto">
        <a:xfrm>
          <a:off x="203200" y="34912300"/>
          <a:ext cx="6559550" cy="329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1949450</xdr:colOff>
      <xdr:row>238</xdr:row>
      <xdr:rowOff>0</xdr:rowOff>
    </xdr:from>
    <xdr:to>
      <xdr:col>0</xdr:col>
      <xdr:colOff>2781300</xdr:colOff>
      <xdr:row>240</xdr:row>
      <xdr:rowOff>82550</xdr:rowOff>
    </xdr:to>
    <xdr:pic>
      <xdr:nvPicPr>
        <xdr:cNvPr id="1033" name="Obraz 1">
          <a:extLst>
            <a:ext uri="{FF2B5EF4-FFF2-40B4-BE49-F238E27FC236}">
              <a16:creationId xmlns:a16="http://schemas.microsoft.com/office/drawing/2014/main" id="{32C5298D-3578-4959-B6B9-9B6C3AFB3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9450" y="49472850"/>
          <a:ext cx="8318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374650</xdr:colOff>
      <xdr:row>234</xdr:row>
      <xdr:rowOff>139700</xdr:rowOff>
    </xdr:from>
    <xdr:to>
      <xdr:col>0</xdr:col>
      <xdr:colOff>1441450</xdr:colOff>
      <xdr:row>237</xdr:row>
      <xdr:rowOff>101600</xdr:rowOff>
    </xdr:to>
    <xdr:pic>
      <xdr:nvPicPr>
        <xdr:cNvPr id="1034" name="Obraz 1">
          <a:extLst>
            <a:ext uri="{FF2B5EF4-FFF2-40B4-BE49-F238E27FC236}">
              <a16:creationId xmlns:a16="http://schemas.microsoft.com/office/drawing/2014/main" id="{0AF0FDD5-05AF-4E4A-9F5F-2B3D4744A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780" b="59724"/>
        <a:stretch>
          <a:fillRect/>
        </a:stretch>
      </xdr:blipFill>
      <xdr:spPr bwMode="auto">
        <a:xfrm>
          <a:off x="374650" y="48875950"/>
          <a:ext cx="10668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3130550</xdr:colOff>
      <xdr:row>199</xdr:row>
      <xdr:rowOff>133350</xdr:rowOff>
    </xdr:from>
    <xdr:to>
      <xdr:col>2</xdr:col>
      <xdr:colOff>107950</xdr:colOff>
      <xdr:row>201</xdr:row>
      <xdr:rowOff>158750</xdr:rowOff>
    </xdr:to>
    <xdr:pic>
      <xdr:nvPicPr>
        <xdr:cNvPr id="1035" name="Obraz 1">
          <a:extLst>
            <a:ext uri="{FF2B5EF4-FFF2-40B4-BE49-F238E27FC236}">
              <a16:creationId xmlns:a16="http://schemas.microsoft.com/office/drawing/2014/main" id="{E98BBE67-7AAD-4988-8F71-137D8D871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550" y="41776650"/>
          <a:ext cx="93345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3079750</xdr:colOff>
      <xdr:row>203</xdr:row>
      <xdr:rowOff>158750</xdr:rowOff>
    </xdr:from>
    <xdr:to>
      <xdr:col>2</xdr:col>
      <xdr:colOff>165100</xdr:colOff>
      <xdr:row>205</xdr:row>
      <xdr:rowOff>165100</xdr:rowOff>
    </xdr:to>
    <xdr:pic>
      <xdr:nvPicPr>
        <xdr:cNvPr id="1036" name="Obraz 1">
          <a:extLst>
            <a:ext uri="{FF2B5EF4-FFF2-40B4-BE49-F238E27FC236}">
              <a16:creationId xmlns:a16="http://schemas.microsoft.com/office/drawing/2014/main" id="{CC799E94-049C-4351-9B1B-A6757B4F8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780" b="59724"/>
        <a:stretch>
          <a:fillRect/>
        </a:stretch>
      </xdr:blipFill>
      <xdr:spPr bwMode="auto">
        <a:xfrm>
          <a:off x="3079750" y="42652950"/>
          <a:ext cx="1041400" cy="48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990600</xdr:colOff>
      <xdr:row>199</xdr:row>
      <xdr:rowOff>25400</xdr:rowOff>
    </xdr:from>
    <xdr:to>
      <xdr:col>0</xdr:col>
      <xdr:colOff>1517650</xdr:colOff>
      <xdr:row>202</xdr:row>
      <xdr:rowOff>165100</xdr:rowOff>
    </xdr:to>
    <xdr:pic>
      <xdr:nvPicPr>
        <xdr:cNvPr id="1037" name="Obraz 22" descr="Rubin 9V angoba miedziany">
          <a:extLst>
            <a:ext uri="{FF2B5EF4-FFF2-40B4-BE49-F238E27FC236}">
              <a16:creationId xmlns:a16="http://schemas.microsoft.com/office/drawing/2014/main" id="{B7693900-CF80-4C06-8164-64C352DD7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1668700"/>
          <a:ext cx="527050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146050</xdr:colOff>
      <xdr:row>199</xdr:row>
      <xdr:rowOff>50800</xdr:rowOff>
    </xdr:from>
    <xdr:to>
      <xdr:col>5</xdr:col>
      <xdr:colOff>6350</xdr:colOff>
      <xdr:row>202</xdr:row>
      <xdr:rowOff>165100</xdr:rowOff>
    </xdr:to>
    <xdr:pic>
      <xdr:nvPicPr>
        <xdr:cNvPr id="1038" name="Obraz 23" descr="Turmalin angoba miedziany">
          <a:extLst>
            <a:ext uri="{FF2B5EF4-FFF2-40B4-BE49-F238E27FC236}">
              <a16:creationId xmlns:a16="http://schemas.microsoft.com/office/drawing/2014/main" id="{CB32AD59-5F59-46B6-B267-4BEF1E2B3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1694100"/>
          <a:ext cx="4699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838200</xdr:colOff>
      <xdr:row>203</xdr:row>
      <xdr:rowOff>12700</xdr:rowOff>
    </xdr:from>
    <xdr:to>
      <xdr:col>0</xdr:col>
      <xdr:colOff>1644650</xdr:colOff>
      <xdr:row>206</xdr:row>
      <xdr:rowOff>152400</xdr:rowOff>
    </xdr:to>
    <xdr:pic>
      <xdr:nvPicPr>
        <xdr:cNvPr id="1039" name="Obraz 24" descr="http://dach.roben.pl/wp-content/uploads/sites/2/2013/10/Piemont-Miedziana-angobowana-d_100x100.jpg">
          <a:extLst>
            <a:ext uri="{FF2B5EF4-FFF2-40B4-BE49-F238E27FC236}">
              <a16:creationId xmlns:a16="http://schemas.microsoft.com/office/drawing/2014/main" id="{A9EA5E9E-03E4-4018-B901-AF662976D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506900"/>
          <a:ext cx="806450" cy="80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127000</xdr:colOff>
      <xdr:row>203</xdr:row>
      <xdr:rowOff>44450</xdr:rowOff>
    </xdr:from>
    <xdr:to>
      <xdr:col>5</xdr:col>
      <xdr:colOff>6350</xdr:colOff>
      <xdr:row>206</xdr:row>
      <xdr:rowOff>139700</xdr:rowOff>
    </xdr:to>
    <xdr:pic>
      <xdr:nvPicPr>
        <xdr:cNvPr id="1040" name="Obraz 25" descr="http://dach.roben.pl/wp-content/uploads/sites/2/2015/05/img_0_0_01.jpg">
          <a:extLst>
            <a:ext uri="{FF2B5EF4-FFF2-40B4-BE49-F238E27FC236}">
              <a16:creationId xmlns:a16="http://schemas.microsoft.com/office/drawing/2014/main" id="{CEA070A1-DA49-46E3-AE9D-38ABB243C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875" t="8279" r="23386" b="7397"/>
        <a:stretch>
          <a:fillRect/>
        </a:stretch>
      </xdr:blipFill>
      <xdr:spPr bwMode="auto">
        <a:xfrm>
          <a:off x="5143500" y="42538650"/>
          <a:ext cx="4889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895350</xdr:colOff>
      <xdr:row>207</xdr:row>
      <xdr:rowOff>12700</xdr:rowOff>
    </xdr:from>
    <xdr:to>
      <xdr:col>0</xdr:col>
      <xdr:colOff>1581150</xdr:colOff>
      <xdr:row>211</xdr:row>
      <xdr:rowOff>0</xdr:rowOff>
    </xdr:to>
    <xdr:pic>
      <xdr:nvPicPr>
        <xdr:cNvPr id="1041" name="Obraz 27" descr="http://wienerberger.pl/images/format720x720/20160215155557/renesansowa-alegra-9-czerwona-angoba.jpg">
          <a:extLst>
            <a:ext uri="{FF2B5EF4-FFF2-40B4-BE49-F238E27FC236}">
              <a16:creationId xmlns:a16="http://schemas.microsoft.com/office/drawing/2014/main" id="{60F1536B-A5CA-4686-9CE4-F076C89C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06" t="15762" r="21448" b="15245"/>
        <a:stretch>
          <a:fillRect/>
        </a:stretch>
      </xdr:blipFill>
      <xdr:spPr bwMode="auto">
        <a:xfrm>
          <a:off x="895350" y="43357800"/>
          <a:ext cx="6858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6350</xdr:colOff>
      <xdr:row>207</xdr:row>
      <xdr:rowOff>50800</xdr:rowOff>
    </xdr:from>
    <xdr:to>
      <xdr:col>5</xdr:col>
      <xdr:colOff>101600</xdr:colOff>
      <xdr:row>210</xdr:row>
      <xdr:rowOff>152400</xdr:rowOff>
    </xdr:to>
    <xdr:pic>
      <xdr:nvPicPr>
        <xdr:cNvPr id="1042" name="Obraz 28" descr="http://wienerberger.pl/images/format720x720/20160223163758/p%C5%82aska-dach%C3%B3wka-orea-9-antracytowa-matowa-angoba.jpg">
          <a:extLst>
            <a:ext uri="{FF2B5EF4-FFF2-40B4-BE49-F238E27FC236}">
              <a16:creationId xmlns:a16="http://schemas.microsoft.com/office/drawing/2014/main" id="{285582E6-030D-4444-B7E3-165B54DE7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24" t="15565" r="19339" b="16039"/>
        <a:stretch>
          <a:fillRect/>
        </a:stretch>
      </xdr:blipFill>
      <xdr:spPr bwMode="auto">
        <a:xfrm>
          <a:off x="5022850" y="43395900"/>
          <a:ext cx="704850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2908300</xdr:colOff>
      <xdr:row>207</xdr:row>
      <xdr:rowOff>50800</xdr:rowOff>
    </xdr:from>
    <xdr:to>
      <xdr:col>2</xdr:col>
      <xdr:colOff>342900</xdr:colOff>
      <xdr:row>209</xdr:row>
      <xdr:rowOff>146050</xdr:rowOff>
    </xdr:to>
    <xdr:pic>
      <xdr:nvPicPr>
        <xdr:cNvPr id="1043" name="Obraz 31" descr="Logo Wienerberger">
          <a:extLst>
            <a:ext uri="{FF2B5EF4-FFF2-40B4-BE49-F238E27FC236}">
              <a16:creationId xmlns:a16="http://schemas.microsoft.com/office/drawing/2014/main" id="{30D211FE-EAE1-4511-9481-FDCA925F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43395900"/>
          <a:ext cx="1390650" cy="57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723900</xdr:colOff>
      <xdr:row>210</xdr:row>
      <xdr:rowOff>152400</xdr:rowOff>
    </xdr:from>
    <xdr:to>
      <xdr:col>0</xdr:col>
      <xdr:colOff>1581150</xdr:colOff>
      <xdr:row>214</xdr:row>
      <xdr:rowOff>165100</xdr:rowOff>
    </xdr:to>
    <xdr:pic>
      <xdr:nvPicPr>
        <xdr:cNvPr id="1044" name="Obraz 32" descr="TITANIA NUANCE miedziana angobowana">
          <a:extLst>
            <a:ext uri="{FF2B5EF4-FFF2-40B4-BE49-F238E27FC236}">
              <a16:creationId xmlns:a16="http://schemas.microsoft.com/office/drawing/2014/main" id="{A99AF6F3-9FD5-446B-98D3-CEC16C2CE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4164250"/>
          <a:ext cx="85725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444500</xdr:colOff>
      <xdr:row>211</xdr:row>
      <xdr:rowOff>12700</xdr:rowOff>
    </xdr:from>
    <xdr:to>
      <xdr:col>5</xdr:col>
      <xdr:colOff>63500</xdr:colOff>
      <xdr:row>215</xdr:row>
      <xdr:rowOff>0</xdr:rowOff>
    </xdr:to>
    <xdr:pic>
      <xdr:nvPicPr>
        <xdr:cNvPr id="1045" name="Obraz 33" descr="DOMINO Czerwień naturalna">
          <a:extLst>
            <a:ext uri="{FF2B5EF4-FFF2-40B4-BE49-F238E27FC236}">
              <a16:creationId xmlns:a16="http://schemas.microsoft.com/office/drawing/2014/main" id="{20A59268-6A63-4BAE-A7A2-5F685BB2D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44208700"/>
          <a:ext cx="8382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3035300</xdr:colOff>
      <xdr:row>212</xdr:row>
      <xdr:rowOff>82550</xdr:rowOff>
    </xdr:from>
    <xdr:to>
      <xdr:col>2</xdr:col>
      <xdr:colOff>203200</xdr:colOff>
      <xdr:row>213</xdr:row>
      <xdr:rowOff>19050</xdr:rowOff>
    </xdr:to>
    <xdr:pic>
      <xdr:nvPicPr>
        <xdr:cNvPr id="1046" name="Obraz 34" descr="http://www.creaton.pl/grafika/logo-creaton-bez-tla-1.png">
          <a:extLst>
            <a:ext uri="{FF2B5EF4-FFF2-40B4-BE49-F238E27FC236}">
              <a16:creationId xmlns:a16="http://schemas.microsoft.com/office/drawing/2014/main" id="{FDF598AB-9683-46F7-946B-878FE90A8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5300" y="44462700"/>
          <a:ext cx="112395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3422650</xdr:colOff>
      <xdr:row>268</xdr:row>
      <xdr:rowOff>63500</xdr:rowOff>
    </xdr:to>
    <xdr:pic>
      <xdr:nvPicPr>
        <xdr:cNvPr id="1047" name="Obraz 24" descr="http://www.monier.pl/uploads/pics/r1_01.jpg">
          <a:extLst>
            <a:ext uri="{FF2B5EF4-FFF2-40B4-BE49-F238E27FC236}">
              <a16:creationId xmlns:a16="http://schemas.microsoft.com/office/drawing/2014/main" id="{1E83C5E4-D324-4E09-BB38-35140E69A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98700"/>
          <a:ext cx="3422650" cy="208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3359150</xdr:colOff>
      <xdr:row>257</xdr:row>
      <xdr:rowOff>6350</xdr:rowOff>
    </xdr:from>
    <xdr:to>
      <xdr:col>6</xdr:col>
      <xdr:colOff>527050</xdr:colOff>
      <xdr:row>268</xdr:row>
      <xdr:rowOff>63500</xdr:rowOff>
    </xdr:to>
    <xdr:pic>
      <xdr:nvPicPr>
        <xdr:cNvPr id="1048" name="Obraz 25" descr="http://www.monier.pl/uploads/pics/r4_01.jpg">
          <a:extLst>
            <a:ext uri="{FF2B5EF4-FFF2-40B4-BE49-F238E27FC236}">
              <a16:creationId xmlns:a16="http://schemas.microsoft.com/office/drawing/2014/main" id="{0CCB36E4-508B-40BB-ADEF-632A92F34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9150" y="53105050"/>
          <a:ext cx="3403600" cy="208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2870200</xdr:colOff>
      <xdr:row>215</xdr:row>
      <xdr:rowOff>95250</xdr:rowOff>
    </xdr:from>
    <xdr:to>
      <xdr:col>2</xdr:col>
      <xdr:colOff>234950</xdr:colOff>
      <xdr:row>217</xdr:row>
      <xdr:rowOff>63500</xdr:rowOff>
    </xdr:to>
    <xdr:pic>
      <xdr:nvPicPr>
        <xdr:cNvPr id="1049" name="Obraz 26" descr="http://www.bogen.pl/Portals/bogen/kontakt/logo.png">
          <a:extLst>
            <a:ext uri="{FF2B5EF4-FFF2-40B4-BE49-F238E27FC236}">
              <a16:creationId xmlns:a16="http://schemas.microsoft.com/office/drawing/2014/main" id="{1026EDE6-EFC3-4AC0-A53F-1B9080A3B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0200" y="45142150"/>
          <a:ext cx="132080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1765300</xdr:colOff>
      <xdr:row>235</xdr:row>
      <xdr:rowOff>107950</xdr:rowOff>
    </xdr:from>
    <xdr:to>
      <xdr:col>0</xdr:col>
      <xdr:colOff>3111500</xdr:colOff>
      <xdr:row>237</xdr:row>
      <xdr:rowOff>12700</xdr:rowOff>
    </xdr:to>
    <xdr:pic>
      <xdr:nvPicPr>
        <xdr:cNvPr id="1050" name="Obraz 34" descr="http://www.creaton.pl/grafika/logo-creaton-bez-tla-1.png">
          <a:extLst>
            <a:ext uri="{FF2B5EF4-FFF2-40B4-BE49-F238E27FC236}">
              <a16:creationId xmlns:a16="http://schemas.microsoft.com/office/drawing/2014/main" id="{E334CBF3-E3BD-4925-AE33-656141704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0" y="49028350"/>
          <a:ext cx="1346200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3295650</xdr:colOff>
      <xdr:row>234</xdr:row>
      <xdr:rowOff>139700</xdr:rowOff>
    </xdr:from>
    <xdr:to>
      <xdr:col>3</xdr:col>
      <xdr:colOff>209550</xdr:colOff>
      <xdr:row>237</xdr:row>
      <xdr:rowOff>31750</xdr:rowOff>
    </xdr:to>
    <xdr:pic>
      <xdr:nvPicPr>
        <xdr:cNvPr id="1051" name="Obraz 26" descr="http://www.bogen.pl/Portals/bogen/kontakt/logo.png">
          <a:extLst>
            <a:ext uri="{FF2B5EF4-FFF2-40B4-BE49-F238E27FC236}">
              <a16:creationId xmlns:a16="http://schemas.microsoft.com/office/drawing/2014/main" id="{B25ACDC6-0056-4761-985F-CA361D25D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48875950"/>
          <a:ext cx="13208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234</xdr:row>
      <xdr:rowOff>50800</xdr:rowOff>
    </xdr:from>
    <xdr:to>
      <xdr:col>5</xdr:col>
      <xdr:colOff>133350</xdr:colOff>
      <xdr:row>237</xdr:row>
      <xdr:rowOff>69850</xdr:rowOff>
    </xdr:to>
    <xdr:pic>
      <xdr:nvPicPr>
        <xdr:cNvPr id="1052" name="Obraz 31" descr="Logo Wienerberger">
          <a:extLst>
            <a:ext uri="{FF2B5EF4-FFF2-40B4-BE49-F238E27FC236}">
              <a16:creationId xmlns:a16="http://schemas.microsoft.com/office/drawing/2014/main" id="{60356A3F-505F-495E-A83E-D64BE4362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8787050"/>
          <a:ext cx="13843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412750</xdr:colOff>
      <xdr:row>244</xdr:row>
      <xdr:rowOff>12700</xdr:rowOff>
    </xdr:from>
    <xdr:to>
      <xdr:col>5</xdr:col>
      <xdr:colOff>596900</xdr:colOff>
      <xdr:row>250</xdr:row>
      <xdr:rowOff>88900</xdr:rowOff>
    </xdr:to>
    <xdr:pic>
      <xdr:nvPicPr>
        <xdr:cNvPr id="1053" name="Obraz 2">
          <a:extLst>
            <a:ext uri="{FF2B5EF4-FFF2-40B4-BE49-F238E27FC236}">
              <a16:creationId xmlns:a16="http://schemas.microsoft.com/office/drawing/2014/main" id="{18F843F0-FB3D-4FD5-BD5E-D5589360A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50603150"/>
          <a:ext cx="1403350" cy="128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238</xdr:row>
      <xdr:rowOff>50800</xdr:rowOff>
    </xdr:from>
    <xdr:to>
      <xdr:col>5</xdr:col>
      <xdr:colOff>63500</xdr:colOff>
      <xdr:row>240</xdr:row>
      <xdr:rowOff>133350</xdr:rowOff>
    </xdr:to>
    <xdr:pic>
      <xdr:nvPicPr>
        <xdr:cNvPr id="1054" name="Obraz 26" descr="http://www.bogen.pl/Portals/bogen/kontakt/logo.png">
          <a:extLst>
            <a:ext uri="{FF2B5EF4-FFF2-40B4-BE49-F238E27FC236}">
              <a16:creationId xmlns:a16="http://schemas.microsoft.com/office/drawing/2014/main" id="{E7C014BE-0E8B-4CDE-BDCE-606A257C4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150" y="49523650"/>
          <a:ext cx="131445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355600</xdr:colOff>
      <xdr:row>238</xdr:row>
      <xdr:rowOff>44450</xdr:rowOff>
    </xdr:from>
    <xdr:to>
      <xdr:col>0</xdr:col>
      <xdr:colOff>1574800</xdr:colOff>
      <xdr:row>240</xdr:row>
      <xdr:rowOff>63500</xdr:rowOff>
    </xdr:to>
    <xdr:pic>
      <xdr:nvPicPr>
        <xdr:cNvPr id="1055" name="Obraz 34" descr="http://www.erlus.de/website/images/layout/1/logo.png">
          <a:extLst>
            <a:ext uri="{FF2B5EF4-FFF2-40B4-BE49-F238E27FC236}">
              <a16:creationId xmlns:a16="http://schemas.microsoft.com/office/drawing/2014/main" id="{79B701FE-AD62-443F-946C-0E993180D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00" y="49517300"/>
          <a:ext cx="121920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3276600</xdr:colOff>
      <xdr:row>238</xdr:row>
      <xdr:rowOff>63500</xdr:rowOff>
    </xdr:from>
    <xdr:to>
      <xdr:col>3</xdr:col>
      <xdr:colOff>241300</xdr:colOff>
      <xdr:row>241</xdr:row>
      <xdr:rowOff>69850</xdr:rowOff>
    </xdr:to>
    <xdr:pic>
      <xdr:nvPicPr>
        <xdr:cNvPr id="1056" name="Obraz 35" descr="Znalezione obrazy dla zapytania tondach">
          <a:extLst>
            <a:ext uri="{FF2B5EF4-FFF2-40B4-BE49-F238E27FC236}">
              <a16:creationId xmlns:a16="http://schemas.microsoft.com/office/drawing/2014/main" id="{0DCC1F16-3181-4468-87F0-30FFD6684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49536350"/>
          <a:ext cx="13716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755650</xdr:colOff>
      <xdr:row>215</xdr:row>
      <xdr:rowOff>82550</xdr:rowOff>
    </xdr:from>
    <xdr:to>
      <xdr:col>0</xdr:col>
      <xdr:colOff>1562100</xdr:colOff>
      <xdr:row>218</xdr:row>
      <xdr:rowOff>127000</xdr:rowOff>
    </xdr:to>
    <xdr:pic>
      <xdr:nvPicPr>
        <xdr:cNvPr id="1057" name="Obraz 40" descr="innovo 10 czerwona angoba">
          <a:extLst>
            <a:ext uri="{FF2B5EF4-FFF2-40B4-BE49-F238E27FC236}">
              <a16:creationId xmlns:a16="http://schemas.microsoft.com/office/drawing/2014/main" id="{A7AF5E43-B941-4A67-A3EA-37A2D40D5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" y="45129450"/>
          <a:ext cx="80645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6350</xdr:colOff>
      <xdr:row>215</xdr:row>
      <xdr:rowOff>95250</xdr:rowOff>
    </xdr:from>
    <xdr:to>
      <xdr:col>5</xdr:col>
      <xdr:colOff>31750</xdr:colOff>
      <xdr:row>218</xdr:row>
      <xdr:rowOff>101600</xdr:rowOff>
    </xdr:to>
    <xdr:pic>
      <xdr:nvPicPr>
        <xdr:cNvPr id="1058" name="Obraz 41" descr="reform 11 naturalna czerwień">
          <a:extLst>
            <a:ext uri="{FF2B5EF4-FFF2-40B4-BE49-F238E27FC236}">
              <a16:creationId xmlns:a16="http://schemas.microsoft.com/office/drawing/2014/main" id="{D2357043-8484-4E86-96E9-707035771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2850" y="45142150"/>
          <a:ext cx="635000" cy="673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kadiusz%20Koszela/Downloads/kalkulatordachowyv12(1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bogenPlano11antracytglaz"/>
      <sheetName val="2bogenPlanoczarang"/>
      <sheetName val="3bogenPlano11lupekszaryang"/>
      <sheetName val="4bogenPlano11czerwonaang"/>
      <sheetName val="5bogeninnovo10czerwonaang"/>
      <sheetName val="6bogeninnovo10czarnaang"/>
      <sheetName val="7bogeninnovo10antykang"/>
      <sheetName val="8bogeninnovo10lupkszaryang"/>
      <sheetName val="9bogeninnovo10antracytglazu"/>
      <sheetName val="10bogeninnovo10hawajczergl"/>
      <sheetName val="11bogeninnovo10miedbrazan"/>
      <sheetName val="12bogeninnovo12czerwang"/>
      <sheetName val="13bogeninnovo12antrang"/>
      <sheetName val="14bogeninnovo12ciembrazang"/>
      <sheetName val="15bogeninnovo12rubangszlac"/>
      <sheetName val="16bogeninnovo12kastangszla"/>
      <sheetName val="17bogeninnovo12achaangszlach"/>
      <sheetName val="18bogeninnovo12miedangszlach"/>
      <sheetName val="19bogeninnovo12tytaangszlach"/>
      <sheetName val="20bogeninnovo12czarangszlach"/>
      <sheetName val="21bogeninnovo12granangszlach"/>
      <sheetName val="22creatonPremionczarnkrysglaz"/>
      <sheetName val="23creatonPremionłupekglaz"/>
      <sheetName val="24creatonPremionczarnaglaz"/>
      <sheetName val="25creatonPremionbrazglaz"/>
      <sheetName val="26creatonPremionczerwingla"/>
      <sheetName val="27creatonPremionkasztanglaz"/>
      <sheetName val="28creatonPremionczarnymatang"/>
      <sheetName val="29creatonPremionłupekang"/>
      <sheetName val="30creatonPremionmangan"/>
      <sheetName val="31creatonPremionbrązang"/>
      <sheetName val="32creatonPremionmiedz"/>
      <sheetName val="33creatonTitaniabrązglaz"/>
      <sheetName val="34creatonTitaniaczarnaglaz"/>
      <sheetName val="35creatonTitaniaczerwwinglaz"/>
      <sheetName val="36creatonTitaniaczarnmatangob"/>
      <sheetName val="37creatonTitaniałupekangoba"/>
      <sheetName val="38creatonTitaniamiedzangoba"/>
      <sheetName val="39RobenPiemontkasztan"/>
      <sheetName val="40RobenPiemontrustyk"/>
      <sheetName val="41RobenPiemonttobago"/>
      <sheetName val="42RobenPiemonttitan"/>
      <sheetName val="43RobenPiemonttrentino"/>
      <sheetName val="44RobenPiemontantracyt"/>
      <sheetName val="45RobenPiemontbrąz"/>
      <sheetName val="46RobenPiemontmiedz"/>
      <sheetName val="47RobenMonzatobago"/>
      <sheetName val="48RobenMonzatrentino"/>
      <sheetName val="49RobenMonzaantracyt"/>
      <sheetName val="50RobenMonzamaduro"/>
      <sheetName val="51RobenMonzakasztan"/>
      <sheetName val="52RobenMonzamiedz1"/>
      <sheetName val="53koramickarpiówkanatura"/>
      <sheetName val="54koramickarpiówkaangmiedziana"/>
      <sheetName val="55koramickarpiówkaangczerwona"/>
      <sheetName val="56koramickarpiówkaangbrąz"/>
      <sheetName val="57koramickarpiówkaangzielona"/>
      <sheetName val="58koramickarpiówkaangantracyt"/>
      <sheetName val="59koramickarpiówkaceglszla"/>
      <sheetName val="60koramickarpiówkaczarnaszla"/>
      <sheetName val="61INNOVO10"/>
      <sheetName val="62RobenBergamoangantracyt"/>
      <sheetName val="63RobenBergamoangszaramat"/>
      <sheetName val="64BraasRubin9angmiedziana"/>
      <sheetName val="65BraasRubin9angbraz"/>
      <sheetName val="66BraasRubin9angantracyt"/>
      <sheetName val="67BraasRubin9glazkasztan"/>
      <sheetName val="68BraasRubin9glaztek"/>
      <sheetName val="69BraasRubin9glazczarnablysz"/>
      <sheetName val="70KoramicAlegra9angczerwona"/>
      <sheetName val="71KoramicAlegra9angciemnbraz"/>
      <sheetName val="72KoramicAlegra9angantracyt"/>
      <sheetName val="73KoramicAlegra9ceglastaszlach"/>
      <sheetName val="74KoramicAlegra9ciembrazszlach"/>
      <sheetName val="75KoramicAlegra9mahonszlach"/>
      <sheetName val="76KoramicAlegra9czarnaszlach"/>
      <sheetName val="77Koramicorea9angszara"/>
      <sheetName val="78Koramicorea9angantracytmat"/>
      <sheetName val="79BraasTurmalinangmiedz"/>
      <sheetName val="80BraasTurmalinangjasnoszary"/>
      <sheetName val="81BraasTurmalinangantracyt"/>
      <sheetName val="82BraasTurmalinglazkasztan"/>
      <sheetName val="83BraasTurmalinglazszara"/>
      <sheetName val="84BraasTurmalinglazczarnablysz"/>
      <sheetName val="85BraasTurmalinglazszarakrysTOP"/>
      <sheetName val="86BraasRubin13Kangmiedz"/>
      <sheetName val="87BraasRubin13Kangbraz"/>
      <sheetName val="88BraasRubin13Kangantracyt"/>
      <sheetName val="89BraasRubin13Kanglupek"/>
      <sheetName val="90BraasRubin13KbukowaglazTOP"/>
      <sheetName val="91BraasRubin13KszarakrysglazTOP"/>
      <sheetName val="92BraasRubin13kasztanglaz"/>
      <sheetName val="93BraasRubin13tekglaz"/>
      <sheetName val="94BraasRubin13lupekblyszglaz"/>
      <sheetName val="95BraasRubin13czarnyblyszglaz"/>
      <sheetName val="96BraasRubin13czarnykryszglaz"/>
      <sheetName val="97BraasRubin13sosnaglazTOP"/>
      <sheetName val="98BraasRubin13czarnybrylTOP"/>
      <sheetName val="99NelskampRubin11Kangmiedz"/>
      <sheetName val="100BraasRubin11Kangbraz"/>
      <sheetName val="101BraasRubin11Kangantracyt"/>
      <sheetName val="102BraasRubin11Ktekglaz"/>
      <sheetName val="103BraasRubin11Kczarnyblyszglaz"/>
      <sheetName val="104BraasRubin11KbukglazTOP"/>
      <sheetName val="105BraasRubin11Kszarykryszglaz"/>
      <sheetName val="262WPROWADZDANE "/>
      <sheetName val="263CENASPECJALNAPROPONOWANA"/>
      <sheetName val="264porównywarka"/>
      <sheetName val="265Raport"/>
      <sheetName val="266ukryjwiersz "/>
      <sheetName val="267Arkusz1"/>
      <sheetName val="268listaarkuszy"/>
      <sheetName val="DACH OPCJA"/>
      <sheetName val="269cennikakcesoria"/>
      <sheetName val="270cennikrynnyTC"/>
      <sheetName val="271cennikrynnyBryza"/>
      <sheetName val="271cennikrynnyBudmat"/>
      <sheetName val="272cennikOkpol"/>
      <sheetName val="273cennikFakro"/>
      <sheetName val="274cennikVelux"/>
      <sheetName val="275cennikRobenmonza"/>
      <sheetName val="276cennikRobenPiemont"/>
      <sheetName val="277cennikjacobij11"/>
      <sheetName val="278transportjacobi"/>
      <sheetName val="279cennikBOGENinnovo12"/>
      <sheetName val="280cennikBOGENinnovo10"/>
      <sheetName val="281cennikBOGENPLANO11"/>
      <sheetName val="282cennikbogenj10"/>
      <sheetName val="283tabeladodatkowakoramic"/>
      <sheetName val="284tabelarabatowaCREATON"/>
      <sheetName val="285cennikcreatonPREMION"/>
      <sheetName val="286cennikcreatonTITANIA"/>
      <sheetName val="287cennikkoramickarpiówka"/>
      <sheetName val="288cennikcreatonDOMINO"/>
      <sheetName val="289cennikrobenbergamo"/>
      <sheetName val="290cennikbraasrubin9"/>
      <sheetName val="291cennikkoramicalegra9"/>
      <sheetName val="292cennikkoramicorea9"/>
      <sheetName val="293cennikbraasturmalin"/>
      <sheetName val="294cennikbraasRubin13K"/>
      <sheetName val="295cennikNelskamp"/>
      <sheetName val="296cennikbraasRubin13"/>
      <sheetName val="297cenniksystemodgromowy elevis"/>
      <sheetName val="297cenniksystemodgromowy"/>
      <sheetName val="298cennikrooflite"/>
      <sheetName val="299cennikniko"/>
      <sheetName val="300cennikcreatonFUTURA"/>
      <sheetName val="301cennikwełnamineralna"/>
      <sheetName val="302tes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>
        <row r="3">
          <cell r="I3" t="str">
            <v>OFERTA NAJTAŃSZA</v>
          </cell>
        </row>
        <row r="4">
          <cell r="I4" t="str">
            <v>OFERTA wybór ręczny</v>
          </cell>
        </row>
        <row r="5">
          <cell r="I5" t="str">
            <v>OFERTA STANDARD</v>
          </cell>
        </row>
        <row r="6">
          <cell r="E6">
            <v>300</v>
          </cell>
          <cell r="I6" t="str">
            <v>OFERTA PREMIUM</v>
          </cell>
          <cell r="J6" t="str">
            <v>x</v>
          </cell>
          <cell r="M6">
            <v>0.01</v>
          </cell>
        </row>
        <row r="7">
          <cell r="E7">
            <v>65</v>
          </cell>
          <cell r="I7" t="str">
            <v>OFERTA PREMIUM PLUS</v>
          </cell>
        </row>
        <row r="11">
          <cell r="E11">
            <v>5</v>
          </cell>
        </row>
        <row r="12">
          <cell r="E12">
            <v>5</v>
          </cell>
          <cell r="I12" t="str">
            <v>ul.</v>
          </cell>
        </row>
        <row r="13">
          <cell r="I13" t="str">
            <v>Bobrowice</v>
          </cell>
          <cell r="K13">
            <v>532537001</v>
          </cell>
        </row>
        <row r="16">
          <cell r="I16" t="str">
            <v>Wspornik łaty kalenicowej gwóźdź 210mm ocynk galwaniczny</v>
          </cell>
          <cell r="J16" t="str">
            <v>szt</v>
          </cell>
          <cell r="K16">
            <v>82</v>
          </cell>
          <cell r="M16">
            <v>2.25</v>
          </cell>
          <cell r="AL16" t="str">
            <v>Wspornik łaty kalenicowej gwóźdź 210mm ocynk galwaniczny</v>
          </cell>
          <cell r="AM16" t="str">
            <v>szt</v>
          </cell>
          <cell r="AN16" t="str">
            <v/>
          </cell>
          <cell r="AQ16" t="str">
            <v>Wspornik łaty kalenicowej gwóźdź 210mm ocynk ogniowy</v>
          </cell>
          <cell r="AU16">
            <v>1.9</v>
          </cell>
          <cell r="BD16" t="str">
            <v>Wspornik łaty kalenicowej gwóźdź do 260mm ocynk ogniowy</v>
          </cell>
          <cell r="BH16">
            <v>2.5</v>
          </cell>
          <cell r="BQ16" t="str">
            <v>Wspornik łaty kalenicowej gwóźdź do 260mm ocynk ogniowy</v>
          </cell>
          <cell r="BU16">
            <v>2.5</v>
          </cell>
        </row>
        <row r="17">
          <cell r="E17">
            <v>1</v>
          </cell>
          <cell r="I17" t="str">
            <v>Taśma kalenicowa Vent-roll 300 mm aluminiowa</v>
          </cell>
          <cell r="J17" t="str">
            <v>mb</v>
          </cell>
          <cell r="K17">
            <v>65</v>
          </cell>
          <cell r="M17">
            <v>11</v>
          </cell>
          <cell r="AL17" t="str">
            <v>Taśma kalenicowa Vent-roll 300 mm aluminiowa</v>
          </cell>
          <cell r="AM17" t="str">
            <v>mb</v>
          </cell>
          <cell r="AN17" t="str">
            <v/>
          </cell>
          <cell r="AQ17" t="str">
            <v>Taśma kalenicowa Vent-roll 300 mm aluminiowa</v>
          </cell>
          <cell r="AU17">
            <v>11</v>
          </cell>
          <cell r="BD17" t="str">
            <v>Taśma kalenicowa Roll-Fix 295 mm</v>
          </cell>
          <cell r="BH17">
            <v>11</v>
          </cell>
          <cell r="BQ17" t="str">
            <v>Taśma kalenicowa Roll-Fix 295 mm</v>
          </cell>
          <cell r="BU17">
            <v>11</v>
          </cell>
        </row>
        <row r="18">
          <cell r="E18">
            <v>1</v>
          </cell>
          <cell r="I18" t="str">
            <v>Taśma do obróbki komina aluminiowa Eurotec Classic</v>
          </cell>
          <cell r="J18" t="str">
            <v>mb</v>
          </cell>
          <cell r="K18" t="str">
            <v/>
          </cell>
          <cell r="M18">
            <v>29.700000000000003</v>
          </cell>
          <cell r="AL18" t="str">
            <v>Taśma do obróbki komina aluminiowa Eurotec Classic</v>
          </cell>
          <cell r="AM18" t="str">
            <v>mb</v>
          </cell>
          <cell r="AN18">
            <v>1</v>
          </cell>
          <cell r="AQ18" t="str">
            <v>Taśma do obróbki komina aluminiowa Eurotec Classic</v>
          </cell>
          <cell r="AU18">
            <v>17</v>
          </cell>
          <cell r="BD18" t="str">
            <v>Taśma do obróbki komina ołowiana Eurotec PB</v>
          </cell>
          <cell r="BH18">
            <v>35</v>
          </cell>
          <cell r="BQ18" t="str">
            <v>Taśma do obróbki komina ołowiana Eurotec PB</v>
          </cell>
          <cell r="BU18">
            <v>35</v>
          </cell>
        </row>
        <row r="19">
          <cell r="E19">
            <v>6</v>
          </cell>
          <cell r="I19" t="str">
            <v>Listwa wykończeniowa aluminiowa</v>
          </cell>
          <cell r="J19" t="str">
            <v>szt</v>
          </cell>
          <cell r="K19">
            <v>3</v>
          </cell>
          <cell r="M19">
            <v>19.5</v>
          </cell>
          <cell r="AL19" t="str">
            <v>Listwa wykończeniowa aluminiowa</v>
          </cell>
          <cell r="AM19" t="str">
            <v>szt</v>
          </cell>
          <cell r="AN19" t="str">
            <v/>
          </cell>
          <cell r="AQ19" t="str">
            <v>Listwa wykończeniowa aluminiowa</v>
          </cell>
          <cell r="AU19">
            <v>12</v>
          </cell>
          <cell r="BD19" t="str">
            <v>Listwa wykończeniowa aluminiowa</v>
          </cell>
          <cell r="BH19">
            <v>0</v>
          </cell>
          <cell r="BQ19" t="str">
            <v>Listwa wykończeniowa aluminiowa</v>
          </cell>
          <cell r="BU19">
            <v>0</v>
          </cell>
        </row>
        <row r="20">
          <cell r="I20" t="str">
            <v>Kosz dachowy aluminiowy 2mb</v>
          </cell>
          <cell r="J20" t="str">
            <v>szt</v>
          </cell>
          <cell r="K20" t="str">
            <v/>
          </cell>
          <cell r="M20">
            <v>56</v>
          </cell>
          <cell r="AL20" t="str">
            <v>Kosz dachowy aluminiowy 2mb</v>
          </cell>
          <cell r="AM20" t="str">
            <v>szt</v>
          </cell>
          <cell r="AN20">
            <v>1</v>
          </cell>
          <cell r="AQ20" t="str">
            <v>Kosz dachowy aluminiowy 2mb</v>
          </cell>
          <cell r="AU20">
            <v>7</v>
          </cell>
          <cell r="BD20">
            <v>0</v>
          </cell>
          <cell r="BH20">
            <v>22</v>
          </cell>
          <cell r="BQ20">
            <v>0</v>
          </cell>
          <cell r="BU20">
            <v>22</v>
          </cell>
        </row>
        <row r="21">
          <cell r="I21" t="str">
            <v>Klamra do mocowania kosza</v>
          </cell>
          <cell r="J21" t="str">
            <v>szt</v>
          </cell>
          <cell r="K21">
            <v>24</v>
          </cell>
          <cell r="M21">
            <v>0.60000000000000009</v>
          </cell>
          <cell r="AL21" t="str">
            <v>Klamra do mocowania kosza</v>
          </cell>
          <cell r="AM21" t="str">
            <v>szt</v>
          </cell>
          <cell r="AN21" t="str">
            <v/>
          </cell>
          <cell r="AQ21" t="str">
            <v>Klamra do mocowania kosza</v>
          </cell>
          <cell r="AU21">
            <v>7</v>
          </cell>
          <cell r="BD21">
            <v>0</v>
          </cell>
          <cell r="BH21">
            <v>22</v>
          </cell>
          <cell r="BQ21">
            <v>0</v>
          </cell>
          <cell r="BU21">
            <v>22</v>
          </cell>
        </row>
        <row r="22">
          <cell r="I22" t="str">
            <v>Taśma samorozprężna 20x6/50</v>
          </cell>
          <cell r="J22" t="str">
            <v>szt</v>
          </cell>
          <cell r="K22">
            <v>16</v>
          </cell>
          <cell r="M22">
            <v>64.516129032257993</v>
          </cell>
          <cell r="AL22" t="str">
            <v>Taśma samorozprężna 20x6/50</v>
          </cell>
          <cell r="AM22" t="str">
            <v>szt</v>
          </cell>
          <cell r="AN22" t="str">
            <v/>
          </cell>
          <cell r="AQ22" t="str">
            <v>Samoprzylepny klin uszczelniający kosz 60 mm</v>
          </cell>
          <cell r="AU22">
            <v>7</v>
          </cell>
          <cell r="BD22">
            <v>0</v>
          </cell>
          <cell r="BH22">
            <v>22</v>
          </cell>
          <cell r="BQ22">
            <v>0</v>
          </cell>
          <cell r="BU22">
            <v>22</v>
          </cell>
        </row>
        <row r="23">
          <cell r="I23" t="str">
            <v>Grzebień okapowy płaski 55</v>
          </cell>
          <cell r="J23" t="str">
            <v>szt</v>
          </cell>
          <cell r="K23">
            <v>38</v>
          </cell>
          <cell r="M23">
            <v>2</v>
          </cell>
          <cell r="AL23" t="str">
            <v>Grzebień okapowy płaski 55</v>
          </cell>
          <cell r="AM23" t="str">
            <v>szt</v>
          </cell>
          <cell r="AN23" t="str">
            <v/>
          </cell>
          <cell r="AQ23" t="str">
            <v>Grzebień okapowy płaski ECO 55</v>
          </cell>
          <cell r="AU23">
            <v>2</v>
          </cell>
          <cell r="BD23">
            <v>0</v>
          </cell>
          <cell r="BH23">
            <v>2</v>
          </cell>
          <cell r="BQ23">
            <v>0</v>
          </cell>
          <cell r="BU23">
            <v>2</v>
          </cell>
        </row>
        <row r="24">
          <cell r="I24" t="str">
            <v>Kratka zabezpieczająca przed ptactwem 100mm</v>
          </cell>
          <cell r="J24" t="str">
            <v>szt</v>
          </cell>
          <cell r="K24">
            <v>40</v>
          </cell>
          <cell r="M24">
            <v>2.4</v>
          </cell>
          <cell r="AL24" t="str">
            <v>Kratka zabezpieczająca przed ptactwem 100mm</v>
          </cell>
          <cell r="AM24" t="str">
            <v>szt</v>
          </cell>
          <cell r="AN24" t="str">
            <v/>
          </cell>
          <cell r="AQ24" t="str">
            <v>Kratka zabezpieczająca przed ptactwem 80mm</v>
          </cell>
          <cell r="AU24">
            <v>2.4</v>
          </cell>
          <cell r="BD24">
            <v>0</v>
          </cell>
          <cell r="BH24">
            <v>2.4</v>
          </cell>
          <cell r="BQ24">
            <v>0</v>
          </cell>
          <cell r="BU24">
            <v>2.4</v>
          </cell>
        </row>
        <row r="25">
          <cell r="I25" t="str">
            <v>Pas okapowy aluminiowy</v>
          </cell>
          <cell r="J25" t="str">
            <v>szt</v>
          </cell>
          <cell r="K25">
            <v>20</v>
          </cell>
          <cell r="M25">
            <v>37.11</v>
          </cell>
          <cell r="AL25" t="str">
            <v>Pas okapowy aluminiowy</v>
          </cell>
          <cell r="AM25" t="str">
            <v>szt</v>
          </cell>
          <cell r="AN25" t="str">
            <v/>
          </cell>
          <cell r="AQ25" t="str">
            <v>Pas okapowy aluminiowy</v>
          </cell>
          <cell r="AU25">
            <v>7</v>
          </cell>
          <cell r="BD25">
            <v>0</v>
          </cell>
          <cell r="BH25">
            <v>22</v>
          </cell>
          <cell r="BQ25">
            <v>0</v>
          </cell>
          <cell r="BU25">
            <v>22</v>
          </cell>
        </row>
        <row r="26">
          <cell r="I26" t="str">
            <v>Klamra do gąsiora betonowego</v>
          </cell>
          <cell r="J26" t="str">
            <v>szt</v>
          </cell>
          <cell r="K26">
            <v>163</v>
          </cell>
          <cell r="M26">
            <v>0.75</v>
          </cell>
          <cell r="AL26" t="str">
            <v>Klamra do gąsiora betonowego</v>
          </cell>
          <cell r="AM26" t="str">
            <v>szt</v>
          </cell>
          <cell r="AN26" t="str">
            <v/>
          </cell>
          <cell r="AQ26" t="str">
            <v>Klamra do gąsiora betonowego</v>
          </cell>
          <cell r="AU26">
            <v>7</v>
          </cell>
          <cell r="BD26">
            <v>0</v>
          </cell>
          <cell r="BH26">
            <v>22</v>
          </cell>
          <cell r="BQ26">
            <v>0</v>
          </cell>
          <cell r="BU26">
            <v>22</v>
          </cell>
        </row>
        <row r="27">
          <cell r="I27" t="str">
            <v>Spinka do dachówki cementowej "U" (opak. 100 szt)</v>
          </cell>
          <cell r="J27" t="str">
            <v>op</v>
          </cell>
          <cell r="K27">
            <v>6</v>
          </cell>
          <cell r="M27">
            <v>13.559999999999999</v>
          </cell>
          <cell r="AL27" t="str">
            <v>Spinka do dachówki cementowej "U" (opak. 100 szt)</v>
          </cell>
          <cell r="AM27" t="str">
            <v>op</v>
          </cell>
          <cell r="AN27" t="str">
            <v/>
          </cell>
          <cell r="AQ27" t="str">
            <v>Spinka do dachówki cementowej "U" (opak. 100 szt)</v>
          </cell>
          <cell r="AU27">
            <v>7</v>
          </cell>
          <cell r="BD27">
            <v>0</v>
          </cell>
          <cell r="BH27">
            <v>22</v>
          </cell>
          <cell r="BQ27">
            <v>0</v>
          </cell>
          <cell r="BU27">
            <v>22</v>
          </cell>
        </row>
        <row r="28">
          <cell r="I28" t="str">
            <v xml:space="preserve">Spinka do dachówki ciętej (opak. 100 szt) mdm </v>
          </cell>
          <cell r="J28" t="str">
            <v>op</v>
          </cell>
          <cell r="K28">
            <v>5</v>
          </cell>
          <cell r="M28">
            <v>2.2439999999999998</v>
          </cell>
          <cell r="AL28" t="str">
            <v xml:space="preserve">Spinka do dachówki ciętej (opak. 100 szt) mdm </v>
          </cell>
          <cell r="AM28" t="str">
            <v>op</v>
          </cell>
          <cell r="AN28" t="str">
            <v/>
          </cell>
          <cell r="AQ28" t="str">
            <v xml:space="preserve">Spinka do dachówki ciętej (opak. 100 szt) mdm </v>
          </cell>
          <cell r="AU28">
            <v>7</v>
          </cell>
          <cell r="BD28">
            <v>0</v>
          </cell>
          <cell r="BH28">
            <v>22</v>
          </cell>
          <cell r="BQ28">
            <v>0</v>
          </cell>
          <cell r="BU28">
            <v>22</v>
          </cell>
        </row>
        <row r="29">
          <cell r="I29" t="str">
            <v>Ława kominiarska stalowa komplet 0,4m DB/DC kolor</v>
          </cell>
          <cell r="J29" t="str">
            <v>kom</v>
          </cell>
          <cell r="K29">
            <v>1</v>
          </cell>
          <cell r="M29">
            <v>110.44800000000001</v>
          </cell>
          <cell r="AL29" t="str">
            <v>Ława kominiarska stalowa komplet 0,4m DB/DC kolor</v>
          </cell>
          <cell r="AM29" t="str">
            <v>kom</v>
          </cell>
          <cell r="AN29" t="str">
            <v/>
          </cell>
          <cell r="AQ29" t="str">
            <v>Ława kominiarska stalowa komplet 0,4m DB/DC kolor</v>
          </cell>
          <cell r="AU29">
            <v>7</v>
          </cell>
          <cell r="BD29">
            <v>0</v>
          </cell>
          <cell r="BH29">
            <v>22</v>
          </cell>
          <cell r="BQ29">
            <v>0</v>
          </cell>
          <cell r="BU29">
            <v>22</v>
          </cell>
        </row>
        <row r="30">
          <cell r="I30" t="str">
            <v>Ława kominiarska stalowa komplet 0,8m DB/DC kolor</v>
          </cell>
          <cell r="J30" t="str">
            <v>kom</v>
          </cell>
          <cell r="K30">
            <v>0</v>
          </cell>
          <cell r="AL30" t="str">
            <v>Ława kominiarska stalowa komplet 0,8m DB/DC kolor</v>
          </cell>
          <cell r="AM30" t="str">
            <v>kom</v>
          </cell>
          <cell r="AN30" t="str">
            <v/>
          </cell>
          <cell r="AQ30" t="str">
            <v>Ława kominiarska stalowa komplet 0,4m DB/DC kolor</v>
          </cell>
          <cell r="BD30">
            <v>0</v>
          </cell>
          <cell r="BQ30">
            <v>0</v>
          </cell>
        </row>
        <row r="31">
          <cell r="I31" t="str">
            <v>Stopień kominiarski</v>
          </cell>
          <cell r="J31" t="str">
            <v>kom</v>
          </cell>
          <cell r="K31">
            <v>1</v>
          </cell>
          <cell r="M31">
            <v>91.199999999999989</v>
          </cell>
          <cell r="AL31" t="str">
            <v>Stopień kominiarski</v>
          </cell>
          <cell r="AM31" t="str">
            <v>kom</v>
          </cell>
          <cell r="AN31" t="str">
            <v/>
          </cell>
          <cell r="AQ31" t="str">
            <v>Stopień kominiarski</v>
          </cell>
          <cell r="AU31">
            <v>7</v>
          </cell>
          <cell r="BD31">
            <v>0</v>
          </cell>
          <cell r="BH31">
            <v>22</v>
          </cell>
          <cell r="BQ31">
            <v>0</v>
          </cell>
          <cell r="BU31">
            <v>22</v>
          </cell>
        </row>
        <row r="32">
          <cell r="I32" t="str">
            <v>Płotek przeciwśniegowy 155 mm x 2 mb / 3 wsporniki kolor</v>
          </cell>
          <cell r="J32" t="str">
            <v>kom</v>
          </cell>
          <cell r="K32">
            <v>1</v>
          </cell>
          <cell r="M32">
            <v>106.69999999999999</v>
          </cell>
          <cell r="AL32" t="str">
            <v>Płotek przeciwśniegowy 155 mm x 2 mb / 3 wsporniki kolor</v>
          </cell>
          <cell r="AM32" t="str">
            <v>kom</v>
          </cell>
          <cell r="AN32" t="str">
            <v/>
          </cell>
          <cell r="AQ32" t="str">
            <v>Płotek przeciwśniegowy 155 mm x 2 mb / 3 wsporniki ocynk</v>
          </cell>
          <cell r="AU32">
            <v>7</v>
          </cell>
          <cell r="BD32">
            <v>0</v>
          </cell>
          <cell r="BH32">
            <v>22</v>
          </cell>
          <cell r="BQ32">
            <v>0</v>
          </cell>
          <cell r="BU32">
            <v>22</v>
          </cell>
        </row>
        <row r="33">
          <cell r="I33" t="str">
            <v>Płotek przeciwśniegowy 155 mm x 2 mb / 3 wsporniki kolor</v>
          </cell>
          <cell r="J33" t="str">
            <v>kom</v>
          </cell>
          <cell r="K33">
            <v>1</v>
          </cell>
          <cell r="M33">
            <v>106.69999999999999</v>
          </cell>
          <cell r="AL33" t="str">
            <v>Płotek przeciwśniegowy 155 mm x 2 mb / 3 wsporniki kolor</v>
          </cell>
          <cell r="AM33" t="str">
            <v>kom</v>
          </cell>
          <cell r="AN33" t="str">
            <v/>
          </cell>
          <cell r="AQ33" t="str">
            <v>Płotek przeciwśniegowy 155 mm x 2 mb / 3 wsporniki ocynk</v>
          </cell>
          <cell r="AU33">
            <v>7</v>
          </cell>
          <cell r="BD33">
            <v>0</v>
          </cell>
          <cell r="BH33">
            <v>22</v>
          </cell>
          <cell r="BQ33">
            <v>0</v>
          </cell>
          <cell r="BU33">
            <v>22</v>
          </cell>
        </row>
        <row r="34">
          <cell r="I34" t="str">
            <v>Membrana Permo forte Klober</v>
          </cell>
          <cell r="J34" t="str">
            <v>m2</v>
          </cell>
          <cell r="K34">
            <v>330</v>
          </cell>
          <cell r="M34">
            <v>9.58</v>
          </cell>
          <cell r="AL34" t="str">
            <v>Membrana Permo forte Klober</v>
          </cell>
          <cell r="AM34" t="str">
            <v>m2</v>
          </cell>
          <cell r="AN34" t="str">
            <v/>
          </cell>
          <cell r="AQ34" t="str">
            <v>Membrana dachowa Ventia Iron 120</v>
          </cell>
          <cell r="AU34">
            <v>3</v>
          </cell>
          <cell r="BD34" t="str">
            <v>Membrana Permo forte Klober</v>
          </cell>
          <cell r="BH34">
            <v>3</v>
          </cell>
          <cell r="BQ34" t="str">
            <v>Membrana Permo forte Klober</v>
          </cell>
          <cell r="BU34">
            <v>3</v>
          </cell>
        </row>
        <row r="35">
          <cell r="I35" t="str">
            <v>Taśma do łączenia membran i folii Ventia 20mmx25m</v>
          </cell>
          <cell r="J35" t="str">
            <v>rol</v>
          </cell>
          <cell r="K35">
            <v>1</v>
          </cell>
          <cell r="M35">
            <v>26.25</v>
          </cell>
          <cell r="AL35" t="str">
            <v>Taśma do łączenia membran i folii Ventia 20mmx25m</v>
          </cell>
          <cell r="AM35" t="str">
            <v>rol</v>
          </cell>
          <cell r="AN35" t="str">
            <v/>
          </cell>
          <cell r="AQ35" t="str">
            <v>Taśma do łączenia membran i folii Ventia 20mmx25m</v>
          </cell>
          <cell r="AU35">
            <v>7</v>
          </cell>
          <cell r="BD35">
            <v>0</v>
          </cell>
          <cell r="BH35">
            <v>22</v>
          </cell>
          <cell r="BQ35">
            <v>0</v>
          </cell>
          <cell r="BU35">
            <v>22</v>
          </cell>
        </row>
        <row r="36">
          <cell r="I36" t="str">
            <v>Taśma reperacyjna Ventia i Vaxo 100mmx25m</v>
          </cell>
          <cell r="J36" t="str">
            <v>rol</v>
          </cell>
          <cell r="K36">
            <v>1</v>
          </cell>
          <cell r="M36">
            <v>63</v>
          </cell>
          <cell r="AL36" t="str">
            <v>Taśma reperacyjna Ventia i Vaxo 100mmx25m</v>
          </cell>
          <cell r="AM36" t="str">
            <v>rol</v>
          </cell>
          <cell r="AN36" t="str">
            <v/>
          </cell>
          <cell r="AQ36" t="str">
            <v>Taśma reperacyjna Ventia i Vaxo 50mmx25m</v>
          </cell>
          <cell r="AU36">
            <v>7</v>
          </cell>
          <cell r="BD36">
            <v>0</v>
          </cell>
          <cell r="BH36">
            <v>22</v>
          </cell>
          <cell r="BQ36">
            <v>0</v>
          </cell>
          <cell r="BU36">
            <v>22</v>
          </cell>
        </row>
        <row r="37">
          <cell r="I37" t="str">
            <v>Blacha aluminiowa 0,58 - arkusze 1000 x 2000</v>
          </cell>
          <cell r="J37" t="str">
            <v>ark</v>
          </cell>
          <cell r="K37">
            <v>1</v>
          </cell>
          <cell r="M37">
            <v>97</v>
          </cell>
          <cell r="AL37" t="str">
            <v>Blacha aluminiowa 0,58 - arkusze 1000 x 2000</v>
          </cell>
          <cell r="AM37" t="str">
            <v>ark</v>
          </cell>
          <cell r="AN37" t="str">
            <v/>
          </cell>
          <cell r="AQ37" t="str">
            <v>Blacha aluminiowa 0,58 - arkusze 1000 x 2000</v>
          </cell>
          <cell r="AU37">
            <v>7</v>
          </cell>
          <cell r="BD37">
            <v>0</v>
          </cell>
          <cell r="BH37">
            <v>22</v>
          </cell>
          <cell r="BQ37">
            <v>0</v>
          </cell>
          <cell r="BU37">
            <v>22</v>
          </cell>
        </row>
        <row r="38">
          <cell r="I38" t="str">
            <v>Cegła klinkierowa</v>
          </cell>
          <cell r="J38" t="str">
            <v>szt</v>
          </cell>
          <cell r="K38" t="str">
            <v/>
          </cell>
          <cell r="M38">
            <v>10.709999999999999</v>
          </cell>
          <cell r="AL38" t="str">
            <v>Cegła klinkierowa</v>
          </cell>
          <cell r="AM38" t="str">
            <v>szt</v>
          </cell>
          <cell r="AN38">
            <v>1</v>
          </cell>
          <cell r="AQ38" t="str">
            <v>Cegła klinkierowa</v>
          </cell>
          <cell r="AU38">
            <v>2.9</v>
          </cell>
          <cell r="BD38">
            <v>0</v>
          </cell>
          <cell r="BH38">
            <v>22</v>
          </cell>
          <cell r="BQ38">
            <v>0</v>
          </cell>
          <cell r="BU38">
            <v>22</v>
          </cell>
        </row>
        <row r="39">
          <cell r="I39" t="str">
            <v>Łata</v>
          </cell>
          <cell r="J39" t="str">
            <v>mb</v>
          </cell>
          <cell r="K39">
            <v>900</v>
          </cell>
          <cell r="M39">
            <v>5.4</v>
          </cell>
          <cell r="AL39" t="str">
            <v>Łata</v>
          </cell>
          <cell r="AM39" t="str">
            <v>mb</v>
          </cell>
          <cell r="AN39" t="str">
            <v/>
          </cell>
          <cell r="AQ39" t="str">
            <v>Łata</v>
          </cell>
          <cell r="AU39">
            <v>7</v>
          </cell>
          <cell r="BD39">
            <v>0</v>
          </cell>
          <cell r="BH39">
            <v>22</v>
          </cell>
          <cell r="BQ39">
            <v>0</v>
          </cell>
          <cell r="BU39">
            <v>22</v>
          </cell>
        </row>
        <row r="40">
          <cell r="I40" t="str">
            <v>Kontrłata</v>
          </cell>
          <cell r="J40" t="str">
            <v>mb</v>
          </cell>
          <cell r="K40">
            <v>330</v>
          </cell>
          <cell r="M40">
            <v>3.3000000000000003</v>
          </cell>
          <cell r="AL40" t="str">
            <v>Kontrłata</v>
          </cell>
          <cell r="AM40" t="str">
            <v>mb</v>
          </cell>
          <cell r="AN40" t="str">
            <v/>
          </cell>
          <cell r="AQ40" t="str">
            <v>Kontrłata</v>
          </cell>
          <cell r="AU40">
            <v>7</v>
          </cell>
          <cell r="BD40">
            <v>0</v>
          </cell>
          <cell r="BH40">
            <v>22</v>
          </cell>
          <cell r="BQ40">
            <v>0</v>
          </cell>
          <cell r="BU40">
            <v>22</v>
          </cell>
        </row>
        <row r="41">
          <cell r="I41" t="str">
            <v>Wyłaz dachowy Fakro WGT 46x75</v>
          </cell>
          <cell r="J41" t="str">
            <v>szt</v>
          </cell>
          <cell r="K41">
            <v>1</v>
          </cell>
          <cell r="M41">
            <v>285</v>
          </cell>
          <cell r="AL41" t="str">
            <v>Wyłaz dachowy Fakro WGT 46x75</v>
          </cell>
          <cell r="AM41" t="str">
            <v>szt</v>
          </cell>
          <cell r="AN41" t="str">
            <v/>
          </cell>
          <cell r="AQ41" t="str">
            <v>Wyłaz dachowy Rooflite FE 45x55</v>
          </cell>
          <cell r="AU41">
            <v>250</v>
          </cell>
          <cell r="BD41">
            <v>0</v>
          </cell>
          <cell r="BH41">
            <v>22</v>
          </cell>
          <cell r="BQ41">
            <v>0</v>
          </cell>
          <cell r="BU41">
            <v>22</v>
          </cell>
        </row>
        <row r="42">
          <cell r="B42" t="str">
            <v>Wykonastwo:</v>
          </cell>
          <cell r="I42" t="str">
            <v>Okno Good 78x98 dakea</v>
          </cell>
          <cell r="J42" t="str">
            <v>szt</v>
          </cell>
          <cell r="K42">
            <v>3</v>
          </cell>
          <cell r="M42">
            <v>701.68</v>
          </cell>
          <cell r="AL42" t="str">
            <v>Okno Good 78x98 dakea</v>
          </cell>
          <cell r="AM42" t="str">
            <v>szt</v>
          </cell>
          <cell r="AN42" t="str">
            <v/>
          </cell>
          <cell r="AQ42" t="str">
            <v xml:space="preserve">Okno nito z nawiewnikiem 55x98 Rooflite </v>
          </cell>
          <cell r="AU42">
            <v>581</v>
          </cell>
          <cell r="BD42">
            <v>0</v>
          </cell>
          <cell r="BH42">
            <v>0</v>
          </cell>
          <cell r="BQ42">
            <v>0</v>
          </cell>
          <cell r="BU42">
            <v>0</v>
          </cell>
        </row>
        <row r="43">
          <cell r="B43" t="str">
            <v>Transport:</v>
          </cell>
          <cell r="I43" t="str">
            <v>Kołnierz uszczelniający 55x78 KTF Dakea</v>
          </cell>
          <cell r="J43" t="str">
            <v>szt</v>
          </cell>
          <cell r="K43">
            <v>3</v>
          </cell>
          <cell r="M43">
            <v>186.05</v>
          </cell>
          <cell r="AL43" t="str">
            <v>Kołnierz uszczelniający 55x78 KTF Dakea</v>
          </cell>
          <cell r="AM43" t="str">
            <v>szt</v>
          </cell>
          <cell r="AN43" t="str">
            <v/>
          </cell>
          <cell r="AQ43" t="str">
            <v>Kołnierz falisty TFX 55x98 Rooflite</v>
          </cell>
          <cell r="AU43">
            <v>194</v>
          </cell>
          <cell r="BD43">
            <v>0</v>
          </cell>
          <cell r="BH43">
            <v>0</v>
          </cell>
          <cell r="BQ43">
            <v>0</v>
          </cell>
          <cell r="BU43">
            <v>0</v>
          </cell>
        </row>
        <row r="44">
          <cell r="I44" t="str">
            <v>Okno Good 78x98 dakea</v>
          </cell>
          <cell r="J44" t="str">
            <v>szt</v>
          </cell>
          <cell r="K44">
            <v>3</v>
          </cell>
          <cell r="M44">
            <v>701.68</v>
          </cell>
          <cell r="AL44" t="str">
            <v>Okno Good 78x98 dakea</v>
          </cell>
          <cell r="AM44" t="str">
            <v>szt</v>
          </cell>
          <cell r="AN44" t="str">
            <v/>
          </cell>
          <cell r="AQ44">
            <v>0</v>
          </cell>
          <cell r="AU44">
            <v>0</v>
          </cell>
          <cell r="BD44">
            <v>0</v>
          </cell>
          <cell r="BH44">
            <v>0</v>
          </cell>
          <cell r="BQ44">
            <v>0</v>
          </cell>
          <cell r="BU44">
            <v>0</v>
          </cell>
        </row>
        <row r="45">
          <cell r="I45" t="str">
            <v>Kołnierz KOMBI 66x98 Dakea</v>
          </cell>
          <cell r="J45" t="str">
            <v>szt</v>
          </cell>
          <cell r="K45">
            <v>3</v>
          </cell>
          <cell r="M45">
            <v>499.15</v>
          </cell>
          <cell r="AL45" t="str">
            <v>Kołnierz KOMBI 66x98 Dakea</v>
          </cell>
          <cell r="AM45" t="str">
            <v>szt</v>
          </cell>
          <cell r="AN45" t="str">
            <v/>
          </cell>
          <cell r="AQ45">
            <v>0</v>
          </cell>
          <cell r="AU45">
            <v>0</v>
          </cell>
          <cell r="BD45">
            <v>0</v>
          </cell>
          <cell r="BH45">
            <v>0</v>
          </cell>
          <cell r="BQ45">
            <v>0</v>
          </cell>
          <cell r="BU45">
            <v>0</v>
          </cell>
        </row>
        <row r="46">
          <cell r="I46" t="str">
            <v>Okno FTP-V U3 114x118 Fakro</v>
          </cell>
          <cell r="J46" t="str">
            <v>szt</v>
          </cell>
          <cell r="K46" t="str">
            <v/>
          </cell>
          <cell r="M46">
            <v>1535</v>
          </cell>
          <cell r="AL46" t="str">
            <v>Okno FTP-V U3 114x118 Fakro</v>
          </cell>
          <cell r="AM46" t="str">
            <v>szt</v>
          </cell>
          <cell r="AN46">
            <v>1</v>
          </cell>
          <cell r="AQ46">
            <v>0</v>
          </cell>
          <cell r="AU46">
            <v>0</v>
          </cell>
          <cell r="BD46">
            <v>0</v>
          </cell>
          <cell r="BH46">
            <v>0</v>
          </cell>
          <cell r="BQ46">
            <v>0</v>
          </cell>
          <cell r="BU46">
            <v>0</v>
          </cell>
        </row>
        <row r="47">
          <cell r="I47" t="str">
            <v>Kołnierz pokr.faliste 134x98 ESV Fakro</v>
          </cell>
          <cell r="J47" t="str">
            <v>szt</v>
          </cell>
          <cell r="K47" t="str">
            <v/>
          </cell>
          <cell r="M47">
            <v>218</v>
          </cell>
          <cell r="AL47" t="str">
            <v>Kołnierz pokr.faliste 134x98 ESV Fakro</v>
          </cell>
          <cell r="AM47" t="str">
            <v>szt</v>
          </cell>
          <cell r="AN47">
            <v>1</v>
          </cell>
          <cell r="AQ47">
            <v>0</v>
          </cell>
          <cell r="AU47">
            <v>0</v>
          </cell>
          <cell r="BD47">
            <v>0</v>
          </cell>
          <cell r="BH47">
            <v>0</v>
          </cell>
          <cell r="BQ47">
            <v>0</v>
          </cell>
          <cell r="BU47">
            <v>0</v>
          </cell>
        </row>
        <row r="48">
          <cell r="I48" t="str">
            <v>Okno PTP-V/PI U3 55x78 Fakro</v>
          </cell>
          <cell r="J48" t="str">
            <v>szt</v>
          </cell>
          <cell r="K48" t="str">
            <v/>
          </cell>
          <cell r="M48">
            <v>1028</v>
          </cell>
          <cell r="AL48" t="str">
            <v>Okno PTP-V/PI U3 55x78 Fakro</v>
          </cell>
          <cell r="AM48" t="str">
            <v>szt</v>
          </cell>
          <cell r="AN48">
            <v>1</v>
          </cell>
          <cell r="AQ48">
            <v>0</v>
          </cell>
          <cell r="AU48">
            <v>0</v>
          </cell>
          <cell r="BD48">
            <v>0</v>
          </cell>
          <cell r="BH48">
            <v>0</v>
          </cell>
          <cell r="BQ48">
            <v>0</v>
          </cell>
          <cell r="BU48">
            <v>0</v>
          </cell>
        </row>
        <row r="49">
          <cell r="I49" t="str">
            <v>Kołnierz pokr.faliste 78x98 ESV Fakro</v>
          </cell>
          <cell r="J49" t="str">
            <v>szt</v>
          </cell>
          <cell r="K49" t="str">
            <v/>
          </cell>
          <cell r="M49">
            <v>187</v>
          </cell>
          <cell r="AL49" t="str">
            <v>Kołnierz pokr.faliste 78x98 ESV Fakro</v>
          </cell>
          <cell r="AM49" t="str">
            <v>szt</v>
          </cell>
          <cell r="AN49">
            <v>1</v>
          </cell>
          <cell r="AQ49">
            <v>0</v>
          </cell>
          <cell r="AU49">
            <v>0</v>
          </cell>
          <cell r="BD49">
            <v>0</v>
          </cell>
          <cell r="BH49">
            <v>0</v>
          </cell>
          <cell r="BQ49">
            <v>0</v>
          </cell>
          <cell r="BU49">
            <v>0</v>
          </cell>
        </row>
        <row r="50">
          <cell r="I50" t="str">
            <v>Okno GZL 1059 B  78x118 Velux</v>
          </cell>
          <cell r="J50" t="str">
            <v>szt</v>
          </cell>
          <cell r="K50">
            <v>3</v>
          </cell>
          <cell r="M50">
            <v>854.47</v>
          </cell>
          <cell r="AL50" t="str">
            <v>Okno GZL 1059 B  78x118 Velux</v>
          </cell>
          <cell r="AM50" t="str">
            <v>szt</v>
          </cell>
          <cell r="AN50" t="str">
            <v/>
          </cell>
          <cell r="AQ50">
            <v>0</v>
          </cell>
          <cell r="AU50">
            <v>0</v>
          </cell>
          <cell r="BD50">
            <v>0</v>
          </cell>
          <cell r="BH50">
            <v>0</v>
          </cell>
          <cell r="BQ50">
            <v>0</v>
          </cell>
          <cell r="BU50">
            <v>0</v>
          </cell>
        </row>
        <row r="51">
          <cell r="I51" t="str">
            <v>Kołnierz pojedyńczy  EDW 1000  66x118 Velux</v>
          </cell>
          <cell r="J51" t="str">
            <v>szt</v>
          </cell>
          <cell r="K51">
            <v>3</v>
          </cell>
          <cell r="M51">
            <v>231.71</v>
          </cell>
          <cell r="AL51" t="str">
            <v>Kołnierz pojedyńczy  EDW 1000  66x118 Velux</v>
          </cell>
          <cell r="AM51" t="str">
            <v>szt</v>
          </cell>
          <cell r="AN51" t="str">
            <v/>
          </cell>
          <cell r="AQ51">
            <v>0</v>
          </cell>
          <cell r="AU51">
            <v>0</v>
          </cell>
          <cell r="BD51">
            <v>0</v>
          </cell>
          <cell r="BH51">
            <v>0</v>
          </cell>
          <cell r="BQ51">
            <v>0</v>
          </cell>
          <cell r="BU51">
            <v>0</v>
          </cell>
        </row>
        <row r="52">
          <cell r="I52" t="str">
            <v>Okno GZL 1059  55x78 Velux</v>
          </cell>
          <cell r="J52" t="str">
            <v>szt</v>
          </cell>
          <cell r="K52">
            <v>3</v>
          </cell>
          <cell r="M52">
            <v>621.14</v>
          </cell>
          <cell r="AL52" t="str">
            <v>Okno GZL 1059  55x78 Velux</v>
          </cell>
          <cell r="AM52" t="str">
            <v>szt</v>
          </cell>
          <cell r="AN52" t="str">
            <v/>
          </cell>
          <cell r="AQ52">
            <v>0</v>
          </cell>
          <cell r="AU52">
            <v>0</v>
          </cell>
          <cell r="BD52">
            <v>0</v>
          </cell>
          <cell r="BH52">
            <v>0</v>
          </cell>
          <cell r="BQ52">
            <v>0</v>
          </cell>
          <cell r="BU52">
            <v>0</v>
          </cell>
        </row>
        <row r="53">
          <cell r="I53" t="str">
            <v>Kołnierz pojedyńczy  EDW 1000  66x140 Velux</v>
          </cell>
          <cell r="J53" t="str">
            <v>szt</v>
          </cell>
          <cell r="K53">
            <v>3</v>
          </cell>
          <cell r="M53">
            <v>241.46</v>
          </cell>
          <cell r="AL53" t="str">
            <v>Kołnierz pojedyńczy  EDW 1000  66x140 Velux</v>
          </cell>
          <cell r="AM53" t="str">
            <v>szt</v>
          </cell>
          <cell r="AN53" t="str">
            <v/>
          </cell>
          <cell r="AQ53">
            <v>0</v>
          </cell>
          <cell r="AU53">
            <v>0</v>
          </cell>
          <cell r="BD53">
            <v>0</v>
          </cell>
          <cell r="BH53">
            <v>0</v>
          </cell>
          <cell r="BQ53">
            <v>0</v>
          </cell>
          <cell r="BU53">
            <v>0</v>
          </cell>
        </row>
        <row r="54">
          <cell r="I54" t="str">
            <v>System rynnowy Flamingo 125/90</v>
          </cell>
          <cell r="J54" t="str">
            <v>komp</v>
          </cell>
          <cell r="K54" t="str">
            <v/>
          </cell>
          <cell r="M54">
            <v>1350.9719999999998</v>
          </cell>
          <cell r="AL54" t="str">
            <v>System rynnowy Flamingo 125/90</v>
          </cell>
          <cell r="AM54" t="str">
            <v>komp</v>
          </cell>
          <cell r="AN54">
            <v>1</v>
          </cell>
          <cell r="AQ54" t="str">
            <v>System rynnowy Flamingo 125/90</v>
          </cell>
          <cell r="AU54">
            <v>1350.9719999999998</v>
          </cell>
          <cell r="BD54">
            <v>0</v>
          </cell>
          <cell r="BH54">
            <v>0</v>
          </cell>
          <cell r="BQ54">
            <v>0</v>
          </cell>
          <cell r="BU54">
            <v>0</v>
          </cell>
        </row>
        <row r="55">
          <cell r="I55" t="str">
            <v>System rynnowy tytan-cynk 127/80</v>
          </cell>
          <cell r="J55" t="str">
            <v>komp</v>
          </cell>
          <cell r="K55">
            <v>1</v>
          </cell>
          <cell r="M55">
            <v>1560.663</v>
          </cell>
          <cell r="AQ55" t="str">
            <v>System rynnowy tytan-cynk 127/80</v>
          </cell>
          <cell r="AU55">
            <v>0</v>
          </cell>
          <cell r="BD55">
            <v>0</v>
          </cell>
          <cell r="BH55">
            <v>0</v>
          </cell>
          <cell r="BQ55">
            <v>0</v>
          </cell>
          <cell r="BU55">
            <v>0</v>
          </cell>
        </row>
        <row r="56">
          <cell r="I56" t="str">
            <v>Zaprawa murarska</v>
          </cell>
          <cell r="J56" t="str">
            <v>op</v>
          </cell>
          <cell r="M56">
            <v>46.5</v>
          </cell>
          <cell r="AQ56" t="str">
            <v>Zaprawa murarska</v>
          </cell>
          <cell r="AU56">
            <v>7</v>
          </cell>
          <cell r="BD56">
            <v>0</v>
          </cell>
          <cell r="BH56">
            <v>22</v>
          </cell>
          <cell r="BQ56">
            <v>0</v>
          </cell>
          <cell r="BU56">
            <v>22</v>
          </cell>
        </row>
        <row r="57">
          <cell r="I57" t="str">
            <v>Gwoździe 125</v>
          </cell>
          <cell r="J57" t="str">
            <v>kg</v>
          </cell>
          <cell r="K57">
            <v>30</v>
          </cell>
          <cell r="M57">
            <v>10.709999999999999</v>
          </cell>
          <cell r="AQ57" t="str">
            <v>Gwoździe 125</v>
          </cell>
          <cell r="AU57">
            <v>7</v>
          </cell>
          <cell r="BD57">
            <v>0</v>
          </cell>
          <cell r="BH57">
            <v>22</v>
          </cell>
          <cell r="BQ57">
            <v>0</v>
          </cell>
          <cell r="BU57">
            <v>22</v>
          </cell>
        </row>
        <row r="58">
          <cell r="I58" t="str">
            <v>Gwoździe 80</v>
          </cell>
          <cell r="J58" t="str">
            <v>kg</v>
          </cell>
          <cell r="K58">
            <v>15</v>
          </cell>
          <cell r="M58">
            <v>9.3000000000000007</v>
          </cell>
          <cell r="AQ58" t="str">
            <v>Gwoździe 80</v>
          </cell>
          <cell r="AU58">
            <v>7</v>
          </cell>
          <cell r="BD58">
            <v>0</v>
          </cell>
          <cell r="BH58">
            <v>22</v>
          </cell>
          <cell r="BQ58">
            <v>0</v>
          </cell>
          <cell r="BU58">
            <v>22</v>
          </cell>
        </row>
        <row r="59">
          <cell r="I59" t="str">
            <v>Silikon</v>
          </cell>
          <cell r="J59" t="str">
            <v>szt</v>
          </cell>
          <cell r="K59">
            <v>1</v>
          </cell>
          <cell r="M59">
            <v>25.5</v>
          </cell>
          <cell r="AQ59" t="str">
            <v>Silikon</v>
          </cell>
          <cell r="AU59">
            <v>7</v>
          </cell>
          <cell r="BD59">
            <v>0</v>
          </cell>
          <cell r="BH59">
            <v>22</v>
          </cell>
          <cell r="BQ59">
            <v>0</v>
          </cell>
          <cell r="BU59">
            <v>22</v>
          </cell>
        </row>
        <row r="60">
          <cell r="I60" t="str">
            <v>System rynnowy Bryza 125/90</v>
          </cell>
          <cell r="J60" t="str">
            <v>komp</v>
          </cell>
          <cell r="K60">
            <v>1</v>
          </cell>
          <cell r="M60">
            <v>985.34040000000005</v>
          </cell>
        </row>
        <row r="61">
          <cell r="I61" t="str">
            <v>System odgromowy ocynkowany ogniowo</v>
          </cell>
          <cell r="J61" t="str">
            <v>komp</v>
          </cell>
          <cell r="K61">
            <v>1</v>
          </cell>
          <cell r="M61">
            <v>218.79</v>
          </cell>
        </row>
        <row r="62">
          <cell r="I62" t="str">
            <v>Podbitka</v>
          </cell>
          <cell r="J62" t="str">
            <v>m2</v>
          </cell>
          <cell r="K62">
            <v>45</v>
          </cell>
          <cell r="M62">
            <v>25.5</v>
          </cell>
        </row>
      </sheetData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>
        <row r="104">
          <cell r="A104" t="b">
            <v>1</v>
          </cell>
          <cell r="C104" t="str">
            <v>Nelskamp Nibra F 10 tekowa glazura</v>
          </cell>
        </row>
        <row r="105">
          <cell r="A105" t="b">
            <v>0</v>
          </cell>
          <cell r="C105" t="str">
            <v>Nelskamp Nibra F 10 czarna błyszcząca glazura</v>
          </cell>
        </row>
        <row r="106">
          <cell r="A106" t="b">
            <v>0</v>
          </cell>
          <cell r="C106" t="str">
            <v>Nelskamp Nibra F 10 bukowa glazura TOPLINE</v>
          </cell>
        </row>
        <row r="107">
          <cell r="A107" t="b">
            <v>1</v>
          </cell>
          <cell r="C107" t="str">
            <v>Nelskamp Nibra F 10 szary kryształ glazura TOPLINE</v>
          </cell>
        </row>
        <row r="108">
          <cell r="C108">
            <v>0</v>
          </cell>
        </row>
      </sheetData>
      <sheetData sheetId="113">
        <row r="43">
          <cell r="DN43">
            <v>876.96</v>
          </cell>
          <cell r="FB43" t="str">
            <v>-</v>
          </cell>
        </row>
      </sheetData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>
        <row r="3">
          <cell r="B3" t="str">
            <v>Dachówka podstawowa</v>
          </cell>
        </row>
        <row r="4">
          <cell r="B4" t="str">
            <v>Dachówka skrajna lewa</v>
          </cell>
        </row>
        <row r="5">
          <cell r="B5" t="str">
            <v>Dachówka skrajna prawa</v>
          </cell>
        </row>
        <row r="6">
          <cell r="B6" t="str">
            <v>Dachówka dwufalowa</v>
          </cell>
        </row>
        <row r="7">
          <cell r="B7" t="str">
            <v xml:space="preserve">Dachówka wentylacyjna </v>
          </cell>
        </row>
        <row r="8">
          <cell r="B8" t="str">
            <v>Komplet kominka wentylacyjnego</v>
          </cell>
        </row>
        <row r="9">
          <cell r="B9" t="str">
            <v>Gąsior podstawowy</v>
          </cell>
        </row>
        <row r="10">
          <cell r="B10" t="str">
            <v>Gąsior początkowy kalenica prosta</v>
          </cell>
        </row>
        <row r="11">
          <cell r="B11" t="str">
            <v>Gąsior końcowy kalenica prosta</v>
          </cell>
        </row>
        <row r="12">
          <cell r="B12" t="str">
            <v>Płytka początkowa</v>
          </cell>
        </row>
        <row r="13">
          <cell r="B13" t="str">
            <v>Płytka końcowa</v>
          </cell>
        </row>
        <row r="14">
          <cell r="B14" t="str">
            <v>Trójnik</v>
          </cell>
        </row>
        <row r="15">
          <cell r="B15" t="str">
            <v>Gąsior zaokrąglony</v>
          </cell>
        </row>
        <row r="16">
          <cell r="B16" t="str">
            <v>Gąsior z podwójną mufą</v>
          </cell>
        </row>
        <row r="17">
          <cell r="B17" t="str">
            <v>Dachówka skrajna 3/4 lewa</v>
          </cell>
        </row>
        <row r="18">
          <cell r="B18" t="str">
            <v>Dachówka skrajna 3/4 prawa</v>
          </cell>
        </row>
        <row r="19">
          <cell r="B19" t="str">
            <v>Dachówka skrajna 5/4 lewa</v>
          </cell>
        </row>
        <row r="20">
          <cell r="B20" t="str">
            <v>Dachówka skrajna 5/4 prawa</v>
          </cell>
        </row>
        <row r="21">
          <cell r="B21" t="str">
            <v>Dachówka skrajna 1/2 lewa</v>
          </cell>
        </row>
        <row r="22">
          <cell r="B22" t="str">
            <v>Dachówka skrajna 1/2 prawa</v>
          </cell>
        </row>
        <row r="23">
          <cell r="B23" t="str">
            <v>Dachówka kalenicowa</v>
          </cell>
        </row>
        <row r="24">
          <cell r="B24" t="str">
            <v>Dachówka okapowa</v>
          </cell>
        </row>
        <row r="25">
          <cell r="B25" t="str">
            <v>Dachówka 3/4</v>
          </cell>
        </row>
        <row r="26">
          <cell r="B26" t="str">
            <v>Dachówka wyrównawcza</v>
          </cell>
        </row>
        <row r="27">
          <cell r="B27" t="str">
            <v>Komplet antenowy</v>
          </cell>
        </row>
        <row r="28">
          <cell r="B28" t="str">
            <v>Dachówka świetlikowa - PCV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6">
          <cell r="P6" t="str">
            <v>Dachówki ceramiczne Braas produkowane są z najwyższej jakości surowców w nowoczesnej technologii. Sprawdzone na przestrzeni wieków – dachówki ceramiczne zalicza się do najstarszych pokryć dachowych – po dziś dzień stanowią synonim piękna, naturalności i b</v>
          </cell>
        </row>
        <row r="7">
          <cell r="P7" t="str">
            <v>Dachówki ceramiczne Braas produkowane są z najwyższej jakości surowców w nowoczesnej technologii. Sprawdzone na przestrzeni wieków – dachówki ceramiczne zalicza się do najstarszych pokryć dachowych – po dziś dzień stanowią synonim piękna, naturalności i b</v>
          </cell>
        </row>
        <row r="8">
          <cell r="P8" t="str">
            <v>Dachówki ceramiczne Braas produkowane są z najwyższej jakości surowców w nowoczesnej technologii. Sprawdzone na przestrzeni wieków – dachówki ceramiczne zalicza się do najstarszych pokryć dachowych – po dziś dzień stanowią synonim piękna, naturalności i b</v>
          </cell>
        </row>
        <row r="9">
          <cell r="P9" t="str">
            <v>Dachówki ceramiczne Nelskamrubp produkowane są z najwyższej jakości surowców w nowoczesnej technologii. Sprawdzone na przestrzeni wieków – dachówki ceramiczne zalicza się do najstarszych pokryć dachowych – po dziś dzień stanowią synonim piękna, naturalnoś</v>
          </cell>
        </row>
      </sheetData>
      <sheetData sheetId="136" refreshError="1"/>
      <sheetData sheetId="137" refreshError="1"/>
      <sheetData sheetId="138" refreshError="1"/>
      <sheetData sheetId="139" refreshError="1"/>
      <sheetData sheetId="140">
        <row r="1">
          <cell r="B1">
            <v>11</v>
          </cell>
        </row>
        <row r="2">
          <cell r="C2" t="str">
            <v>Nelskamp Nibra F 10 miedziana angoba</v>
          </cell>
        </row>
        <row r="3">
          <cell r="C3">
            <v>4.38</v>
          </cell>
        </row>
        <row r="4">
          <cell r="C4">
            <v>35.47</v>
          </cell>
        </row>
        <row r="5">
          <cell r="C5">
            <v>35.47</v>
          </cell>
        </row>
        <row r="7">
          <cell r="C7">
            <v>37.54</v>
          </cell>
        </row>
        <row r="8">
          <cell r="C8">
            <v>472.75</v>
          </cell>
        </row>
        <row r="9">
          <cell r="C9">
            <v>20.41</v>
          </cell>
        </row>
        <row r="10">
          <cell r="C10">
            <v>63.51</v>
          </cell>
        </row>
        <row r="11">
          <cell r="C11">
            <v>63.51</v>
          </cell>
        </row>
        <row r="13">
          <cell r="C13">
            <v>26.36</v>
          </cell>
        </row>
        <row r="14">
          <cell r="C14">
            <v>296.89999999999998</v>
          </cell>
        </row>
        <row r="27">
          <cell r="C27">
            <v>472.75</v>
          </cell>
        </row>
      </sheetData>
      <sheetData sheetId="141" refreshError="1"/>
      <sheetData sheetId="142" refreshError="1"/>
      <sheetData sheetId="143">
        <row r="6">
          <cell r="R6">
            <v>430.67376000000002</v>
          </cell>
        </row>
      </sheetData>
      <sheetData sheetId="144" refreshError="1"/>
      <sheetData sheetId="145">
        <row r="14">
          <cell r="M14">
            <v>3393.1872000000003</v>
          </cell>
        </row>
      </sheetData>
      <sheetData sheetId="146" refreshError="1"/>
      <sheetData sheetId="147">
        <row r="6">
          <cell r="R6">
            <v>2332.8000000000002</v>
          </cell>
        </row>
      </sheetData>
      <sheetData sheetId="14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owoczesnebudowanie.pl/" TargetMode="External"/><Relationship Id="rId1" Type="http://schemas.openxmlformats.org/officeDocument/2006/relationships/hyperlink" Target="mailto:robert@nowoczesnebudowanie.p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9"/>
  <sheetViews>
    <sheetView tabSelected="1" workbookViewId="0">
      <selection activeCell="B3" sqref="B3"/>
    </sheetView>
  </sheetViews>
  <sheetFormatPr defaultRowHeight="14.5"/>
  <cols>
    <col min="1" max="1" width="51.26953125" customWidth="1" collapsed="1"/>
    <col min="2" max="2" width="5.36328125" customWidth="1" collapsed="1"/>
    <col min="3" max="3" width="6.453125" customWidth="1" collapsed="1"/>
  </cols>
  <sheetData>
    <row r="1" spans="1:17" ht="15.5">
      <c r="A1" s="1" t="s">
        <v>0</v>
      </c>
      <c r="B1" s="59">
        <f ca="1">TODAY()</f>
        <v>43676</v>
      </c>
      <c r="C1" s="59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2"/>
    </row>
    <row r="2" spans="1:17">
      <c r="A2" s="2"/>
      <c r="B2" s="2"/>
      <c r="C2" s="4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.5">
      <c r="A3" s="58" t="s">
        <v>60</v>
      </c>
      <c r="B3" s="58"/>
      <c r="C3" s="5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.5">
      <c r="A4" s="4" t="s">
        <v>1</v>
      </c>
      <c r="B4" s="58" t="str">
        <f>'[1]262WPROWADZDANE '!I12</f>
        <v>ul.</v>
      </c>
      <c r="D4" s="58"/>
      <c r="E4" s="58"/>
      <c r="F4" s="58"/>
      <c r="G4" s="58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8.5">
      <c r="A5" s="4" t="s">
        <v>1</v>
      </c>
      <c r="B5" s="58" t="str">
        <f>'[1]262WPROWADZDANE '!I13</f>
        <v>Bobrowice</v>
      </c>
      <c r="D5" s="58"/>
      <c r="E5" s="58"/>
      <c r="F5" s="58"/>
      <c r="G5" s="58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8.5">
      <c r="A6" s="4" t="s">
        <v>1</v>
      </c>
      <c r="B6" s="58">
        <f>'[1]262WPROWADZDANE '!K13</f>
        <v>532537001</v>
      </c>
      <c r="D6" s="58"/>
      <c r="E6" s="58"/>
      <c r="F6" s="58"/>
      <c r="G6" s="58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8.5">
      <c r="A7" s="4" t="s">
        <v>1</v>
      </c>
      <c r="B7" s="58">
        <f>'[1]262WPROWADZDANE '!M13</f>
        <v>0</v>
      </c>
      <c r="D7" s="58"/>
      <c r="E7" s="58"/>
      <c r="F7" s="58"/>
      <c r="G7" s="58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.5">
      <c r="A8" s="5" t="str">
        <f>IF('[1]262WPROWADZDANE '!J3="X",'[1]262WPROWADZDANE '!I3,IF('[1]262WPROWADZDANE '!J4="X",'[1]262WPROWADZDANE '!I4,IF(WYDRUKI="X",'[1]262WPROWADZDANE '!I5,IF('[1]262WPROWADZDANE '!J6="X",'[1]262WPROWADZDANE '!I6,'[1]262WPROWADZDANE '!I7))))</f>
        <v>OFERTA PREMIUM</v>
      </c>
      <c r="D8" s="58"/>
      <c r="E8" s="58"/>
      <c r="F8" s="58"/>
      <c r="G8" s="58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40.5" customHeight="1">
      <c r="A9" s="61" t="str">
        <f>IF(ISERR(SEARCH("Braas Rubin 9",$A$11))=FALSE,'[1]290cennikbraasrubin9'!P6,IF(ISERR(SEARCH("Braas Turmalin",$A$11))=FALSE,'[1]290cennikbraasrubin9'!P7,IF(ISERR(SEARCH("Braas Rubin 13",$A$11))=FALSE,'[1]290cennikbraasrubin9'!P8,'[1]290cennikbraasrubin9'!P9)))</f>
        <v>Dachówki ceramiczne Nelskamrubp produkowane są z najwyższej jakości surowców w nowoczesnej technologii. Sprawdzone na przestrzeni wieków – dachówki ceramiczne zalicza się do najstarszych pokryć dachowych – po dziś dzień stanowią synonim piękna, naturalnoś</v>
      </c>
      <c r="B9" s="61"/>
      <c r="C9" s="61"/>
      <c r="D9" s="61"/>
      <c r="E9" s="61"/>
      <c r="F9" s="61"/>
      <c r="G9" s="61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43.5">
      <c r="A11" s="6" t="str">
        <f>'[1]295cennikNelskamp'!C2</f>
        <v>Nelskamp Nibra F 10 miedziana angoba</v>
      </c>
      <c r="B11" s="7" t="s">
        <v>2</v>
      </c>
      <c r="C11" s="7" t="s">
        <v>3</v>
      </c>
      <c r="D11" s="8" t="s">
        <v>4</v>
      </c>
      <c r="E11" s="8" t="s">
        <v>5</v>
      </c>
      <c r="F11" s="8" t="s">
        <v>6</v>
      </c>
      <c r="G11" s="8" t="s">
        <v>7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A12" s="9" t="str">
        <f>'[1]275cennikRobenmonza'!B3</f>
        <v>Dachówka podstawowa</v>
      </c>
      <c r="B12" s="9" t="s">
        <v>8</v>
      </c>
      <c r="C12" s="9">
        <f>CEILING('[1]262WPROWADZDANE '!E6*'[1]295cennikNelskamp'!B1,1)</f>
        <v>3300</v>
      </c>
      <c r="D12" s="10">
        <f>'[1]295cennikNelskamp'!C3</f>
        <v>4.38</v>
      </c>
      <c r="E12" s="10">
        <f t="shared" ref="E12:E37" si="0">IF(J12="",I12,J12)</f>
        <v>0</v>
      </c>
      <c r="F12" s="9">
        <f>C12*D12</f>
        <v>14454</v>
      </c>
      <c r="G12" s="10">
        <f>C12*E12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9" t="str">
        <f>'[1]275cennikRobenmonza'!B4</f>
        <v>Dachówka skrajna lewa</v>
      </c>
      <c r="B13" s="9" t="s">
        <v>8</v>
      </c>
      <c r="C13" s="9">
        <f>CEILING('[1]262WPROWADZDANE '!E11*2.7,1)</f>
        <v>14</v>
      </c>
      <c r="D13" s="10">
        <f>'[1]295cennikNelskamp'!C4</f>
        <v>35.47</v>
      </c>
      <c r="E13" s="10">
        <f t="shared" si="0"/>
        <v>0</v>
      </c>
      <c r="F13" s="9">
        <f t="shared" ref="F13:F37" si="1">C13*D13</f>
        <v>496.58</v>
      </c>
      <c r="G13" s="10">
        <f t="shared" ref="G13:G37" si="2">C13*E13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9" t="str">
        <f>'[1]275cennikRobenmonza'!B5</f>
        <v>Dachówka skrajna prawa</v>
      </c>
      <c r="B14" s="9" t="s">
        <v>8</v>
      </c>
      <c r="C14" s="9">
        <f>CEILING('[1]262WPROWADZDANE '!E12*2.7,1)</f>
        <v>14</v>
      </c>
      <c r="D14" s="10">
        <f>'[1]295cennikNelskamp'!C5</f>
        <v>35.47</v>
      </c>
      <c r="E14" s="10">
        <f t="shared" si="0"/>
        <v>0</v>
      </c>
      <c r="F14" s="9">
        <f t="shared" si="1"/>
        <v>496.58</v>
      </c>
      <c r="G14" s="10">
        <f t="shared" si="2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9" t="str">
        <f>'[1]275cennikRobenmonza'!B6</f>
        <v>Dachówka dwufalowa</v>
      </c>
      <c r="B15" s="9" t="s">
        <v>8</v>
      </c>
      <c r="C15" s="9">
        <f>'[1]262WPROWADZDANE '!E23</f>
        <v>0</v>
      </c>
      <c r="D15" s="11">
        <f>'[1]295cennikNelskamp'!C6</f>
        <v>0</v>
      </c>
      <c r="E15" s="10">
        <f t="shared" si="0"/>
        <v>0</v>
      </c>
      <c r="F15" s="9">
        <f t="shared" si="1"/>
        <v>0</v>
      </c>
      <c r="G15" s="10">
        <f t="shared" si="2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9" t="str">
        <f>'[1]275cennikRobenmonza'!B7</f>
        <v xml:space="preserve">Dachówka wentylacyjna </v>
      </c>
      <c r="B16" s="9" t="s">
        <v>8</v>
      </c>
      <c r="C16" s="9">
        <f>'[1]262WPROWADZDANE '!E15</f>
        <v>0</v>
      </c>
      <c r="D16" s="11">
        <f>'[1]295cennikNelskamp'!C7</f>
        <v>37.54</v>
      </c>
      <c r="E16" s="10">
        <f t="shared" si="0"/>
        <v>0</v>
      </c>
      <c r="F16" s="9">
        <f t="shared" si="1"/>
        <v>0</v>
      </c>
      <c r="G16" s="10">
        <f t="shared" si="2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9" t="str">
        <f>'[1]275cennikRobenmonza'!B8</f>
        <v>Komplet kominka wentylacyjnego</v>
      </c>
      <c r="B17" s="9" t="s">
        <v>8</v>
      </c>
      <c r="C17" s="9">
        <f>'[1]262WPROWADZDANE '!E16</f>
        <v>0</v>
      </c>
      <c r="D17" s="11">
        <f>'[1]295cennikNelskamp'!C8</f>
        <v>472.75</v>
      </c>
      <c r="E17" s="10">
        <f t="shared" si="0"/>
        <v>0</v>
      </c>
      <c r="F17" s="9">
        <f t="shared" si="1"/>
        <v>0</v>
      </c>
      <c r="G17" s="10">
        <f t="shared" si="2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9" t="str">
        <f>'[1]275cennikRobenmonza'!B9</f>
        <v>Gąsior podstawowy</v>
      </c>
      <c r="B18" s="9" t="s">
        <v>8</v>
      </c>
      <c r="C18" s="9">
        <f>ROUNDDOWN('[1]262WPROWADZDANE '!E7*3,0)</f>
        <v>195</v>
      </c>
      <c r="D18" s="11">
        <f>'[1]295cennikNelskamp'!C9</f>
        <v>20.41</v>
      </c>
      <c r="E18" s="10">
        <f t="shared" si="0"/>
        <v>0</v>
      </c>
      <c r="F18" s="9">
        <f t="shared" si="1"/>
        <v>3979.95</v>
      </c>
      <c r="G18" s="10">
        <f t="shared" si="2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9" t="str">
        <f>'[1]275cennikRobenmonza'!B10</f>
        <v>Gąsior początkowy kalenica prosta</v>
      </c>
      <c r="B19" s="9" t="s">
        <v>8</v>
      </c>
      <c r="C19" s="9"/>
      <c r="D19" s="11">
        <f>'[1]295cennikNelskamp'!C10</f>
        <v>63.51</v>
      </c>
      <c r="E19" s="10">
        <f t="shared" si="0"/>
        <v>0</v>
      </c>
      <c r="F19" s="9">
        <f t="shared" si="1"/>
        <v>0</v>
      </c>
      <c r="G19" s="10">
        <f t="shared" si="2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9" t="str">
        <f>'[1]275cennikRobenmonza'!B11</f>
        <v>Gąsior końcowy kalenica prosta</v>
      </c>
      <c r="B20" s="9" t="s">
        <v>8</v>
      </c>
      <c r="C20" s="9"/>
      <c r="D20" s="11">
        <f>'[1]295cennikNelskamp'!C11</f>
        <v>63.51</v>
      </c>
      <c r="E20" s="10">
        <f t="shared" si="0"/>
        <v>0</v>
      </c>
      <c r="F20" s="9">
        <f t="shared" si="1"/>
        <v>0</v>
      </c>
      <c r="G20" s="10">
        <f t="shared" si="2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9" t="str">
        <f>'[1]275cennikRobenmonza'!B12</f>
        <v>Płytka początkowa</v>
      </c>
      <c r="B21" s="9" t="s">
        <v>8</v>
      </c>
      <c r="C21" s="9">
        <f>'[1]262WPROWADZDANE '!E17</f>
        <v>1</v>
      </c>
      <c r="D21" s="11">
        <f>'[1]295cennikNelskamp'!C12</f>
        <v>0</v>
      </c>
      <c r="E21" s="10">
        <f t="shared" si="0"/>
        <v>0</v>
      </c>
      <c r="F21" s="9">
        <f t="shared" si="1"/>
        <v>0</v>
      </c>
      <c r="G21" s="10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9" t="str">
        <f>'[1]275cennikRobenmonza'!B13</f>
        <v>Płytka końcowa</v>
      </c>
      <c r="B22" s="9" t="s">
        <v>8</v>
      </c>
      <c r="C22" s="9">
        <f>'[1]262WPROWADZDANE '!E18</f>
        <v>1</v>
      </c>
      <c r="D22" s="11">
        <f>'[1]295cennikNelskamp'!C13</f>
        <v>26.36</v>
      </c>
      <c r="E22" s="10">
        <f t="shared" si="0"/>
        <v>0</v>
      </c>
      <c r="F22" s="9">
        <f t="shared" si="1"/>
        <v>26.36</v>
      </c>
      <c r="G22" s="10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9" t="str">
        <f>'[1]275cennikRobenmonza'!B14</f>
        <v>Trójnik</v>
      </c>
      <c r="B23" s="9" t="s">
        <v>8</v>
      </c>
      <c r="C23" s="9">
        <f>'[1]262WPROWADZDANE '!E20</f>
        <v>0</v>
      </c>
      <c r="D23" s="11">
        <f>'[1]295cennikNelskamp'!C14</f>
        <v>296.89999999999998</v>
      </c>
      <c r="E23" s="10">
        <f t="shared" si="0"/>
        <v>0</v>
      </c>
      <c r="F23" s="9">
        <f t="shared" si="1"/>
        <v>0</v>
      </c>
      <c r="G23" s="10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9" t="str">
        <f>'[1]275cennikRobenmonza'!B15</f>
        <v>Gąsior zaokrąglony</v>
      </c>
      <c r="B24" s="9" t="s">
        <v>8</v>
      </c>
      <c r="C24" s="9">
        <f>'[1]262WPROWADZDANE '!E19</f>
        <v>6</v>
      </c>
      <c r="D24" s="11">
        <f>'[1]295cennikNelskamp'!C15</f>
        <v>0</v>
      </c>
      <c r="E24" s="10">
        <f t="shared" si="0"/>
        <v>0</v>
      </c>
      <c r="F24" s="9">
        <f t="shared" si="1"/>
        <v>0</v>
      </c>
      <c r="G24" s="10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9" t="str">
        <f>'[1]275cennikRobenmonza'!B16</f>
        <v>Gąsior z podwójną mufą</v>
      </c>
      <c r="B25" s="9" t="s">
        <v>8</v>
      </c>
      <c r="C25" s="9"/>
      <c r="D25" s="11">
        <f>'[1]295cennikNelskamp'!C16</f>
        <v>0</v>
      </c>
      <c r="E25" s="10">
        <f t="shared" si="0"/>
        <v>0</v>
      </c>
      <c r="F25" s="9">
        <f t="shared" si="1"/>
        <v>0</v>
      </c>
      <c r="G25" s="10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9" t="str">
        <f>'[1]275cennikRobenmonza'!B17</f>
        <v>Dachówka skrajna 3/4 lewa</v>
      </c>
      <c r="B26" s="9" t="s">
        <v>8</v>
      </c>
      <c r="C26" s="9"/>
      <c r="D26" s="11">
        <f>'[1]295cennikNelskamp'!C17</f>
        <v>0</v>
      </c>
      <c r="E26" s="10">
        <f t="shared" si="0"/>
        <v>0</v>
      </c>
      <c r="F26" s="9">
        <f t="shared" si="1"/>
        <v>0</v>
      </c>
      <c r="G26" s="10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9" t="str">
        <f>'[1]275cennikRobenmonza'!B18</f>
        <v>Dachówka skrajna 3/4 prawa</v>
      </c>
      <c r="B27" s="9" t="s">
        <v>8</v>
      </c>
      <c r="C27" s="9"/>
      <c r="D27" s="11">
        <f>'[1]295cennikNelskamp'!C18</f>
        <v>0</v>
      </c>
      <c r="E27" s="10">
        <f t="shared" si="0"/>
        <v>0</v>
      </c>
      <c r="F27" s="9">
        <f t="shared" si="1"/>
        <v>0</v>
      </c>
      <c r="G27" s="10">
        <f t="shared" si="2"/>
        <v>0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s="9" t="str">
        <f>'[1]275cennikRobenmonza'!B19</f>
        <v>Dachówka skrajna 5/4 lewa</v>
      </c>
      <c r="B28" s="9" t="s">
        <v>8</v>
      </c>
      <c r="C28" s="9"/>
      <c r="D28" s="11">
        <f>'[1]295cennikNelskamp'!C19</f>
        <v>0</v>
      </c>
      <c r="E28" s="10">
        <f t="shared" si="0"/>
        <v>0</v>
      </c>
      <c r="F28" s="9">
        <f t="shared" si="1"/>
        <v>0</v>
      </c>
      <c r="G28" s="10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9" t="str">
        <f>'[1]275cennikRobenmonza'!B20</f>
        <v>Dachówka skrajna 5/4 prawa</v>
      </c>
      <c r="B29" s="9" t="s">
        <v>8</v>
      </c>
      <c r="C29" s="9"/>
      <c r="D29" s="11">
        <f>'[1]295cennikNelskamp'!C20</f>
        <v>0</v>
      </c>
      <c r="E29" s="10">
        <f t="shared" si="0"/>
        <v>0</v>
      </c>
      <c r="F29" s="9">
        <f t="shared" si="1"/>
        <v>0</v>
      </c>
      <c r="G29" s="10">
        <f t="shared" si="2"/>
        <v>0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9" t="str">
        <f>'[1]275cennikRobenmonza'!B21</f>
        <v>Dachówka skrajna 1/2 lewa</v>
      </c>
      <c r="B30" s="9" t="s">
        <v>8</v>
      </c>
      <c r="C30" s="9"/>
      <c r="D30" s="11">
        <f>'[1]295cennikNelskamp'!C21</f>
        <v>0</v>
      </c>
      <c r="E30" s="10">
        <f t="shared" si="0"/>
        <v>0</v>
      </c>
      <c r="F30" s="9">
        <f t="shared" si="1"/>
        <v>0</v>
      </c>
      <c r="G30" s="10">
        <f t="shared" si="2"/>
        <v>0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9" t="str">
        <f>'[1]275cennikRobenmonza'!B22</f>
        <v>Dachówka skrajna 1/2 prawa</v>
      </c>
      <c r="B31" s="9" t="s">
        <v>8</v>
      </c>
      <c r="C31" s="9"/>
      <c r="D31" s="11">
        <f>'[1]295cennikNelskamp'!C22</f>
        <v>0</v>
      </c>
      <c r="E31" s="10">
        <f t="shared" si="0"/>
        <v>0</v>
      </c>
      <c r="F31" s="9">
        <f t="shared" si="1"/>
        <v>0</v>
      </c>
      <c r="G31" s="10">
        <f t="shared" si="2"/>
        <v>0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9" t="str">
        <f>'[1]275cennikRobenmonza'!B23</f>
        <v>Dachówka kalenicowa</v>
      </c>
      <c r="B32" s="9" t="s">
        <v>8</v>
      </c>
      <c r="C32" s="9"/>
      <c r="D32" s="11">
        <f>'[1]295cennikNelskamp'!C23</f>
        <v>0</v>
      </c>
      <c r="E32" s="10">
        <f t="shared" si="0"/>
        <v>0</v>
      </c>
      <c r="F32" s="9">
        <f t="shared" si="1"/>
        <v>0</v>
      </c>
      <c r="G32" s="10">
        <f t="shared" si="2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9" t="str">
        <f>'[1]275cennikRobenmonza'!B24</f>
        <v>Dachówka okapowa</v>
      </c>
      <c r="B33" s="9" t="s">
        <v>8</v>
      </c>
      <c r="C33" s="9"/>
      <c r="D33" s="11">
        <f>'[1]295cennikNelskamp'!C24</f>
        <v>0</v>
      </c>
      <c r="E33" s="10">
        <f t="shared" si="0"/>
        <v>0</v>
      </c>
      <c r="F33" s="9">
        <f t="shared" si="1"/>
        <v>0</v>
      </c>
      <c r="G33" s="10">
        <f t="shared" si="2"/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9" t="str">
        <f>'[1]275cennikRobenmonza'!B25</f>
        <v>Dachówka 3/4</v>
      </c>
      <c r="B34" s="9" t="s">
        <v>8</v>
      </c>
      <c r="C34" s="9"/>
      <c r="D34" s="11">
        <f>'[1]295cennikNelskamp'!C25</f>
        <v>0</v>
      </c>
      <c r="E34" s="10">
        <f t="shared" si="0"/>
        <v>0</v>
      </c>
      <c r="F34" s="9">
        <f t="shared" si="1"/>
        <v>0</v>
      </c>
      <c r="G34" s="10">
        <f t="shared" si="2"/>
        <v>0</v>
      </c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9" t="str">
        <f>'[1]275cennikRobenmonza'!B26</f>
        <v>Dachówka wyrównawcza</v>
      </c>
      <c r="B35" s="9" t="s">
        <v>8</v>
      </c>
      <c r="C35" s="9"/>
      <c r="D35" s="11">
        <f>'[1]295cennikNelskamp'!C26</f>
        <v>0</v>
      </c>
      <c r="E35" s="10">
        <f t="shared" si="0"/>
        <v>0</v>
      </c>
      <c r="F35" s="9">
        <f t="shared" si="1"/>
        <v>0</v>
      </c>
      <c r="G35" s="10">
        <f t="shared" si="2"/>
        <v>0</v>
      </c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9" t="str">
        <f>'[1]275cennikRobenmonza'!B27</f>
        <v>Komplet antenowy</v>
      </c>
      <c r="B36" s="9" t="s">
        <v>8</v>
      </c>
      <c r="C36" s="9"/>
      <c r="D36" s="11">
        <f>'[1]295cennikNelskamp'!C27</f>
        <v>472.75</v>
      </c>
      <c r="E36" s="10">
        <f t="shared" si="0"/>
        <v>0</v>
      </c>
      <c r="F36" s="9">
        <f t="shared" si="1"/>
        <v>0</v>
      </c>
      <c r="G36" s="10">
        <f t="shared" si="2"/>
        <v>0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9" t="str">
        <f>'[1]275cennikRobenmonza'!B28</f>
        <v>Dachówka świetlikowa - PCV</v>
      </c>
      <c r="B37" s="9" t="s">
        <v>8</v>
      </c>
      <c r="C37" s="9"/>
      <c r="D37" s="11">
        <f>'[1]295cennikNelskamp'!C28</f>
        <v>0</v>
      </c>
      <c r="E37" s="10">
        <f t="shared" si="0"/>
        <v>0</v>
      </c>
      <c r="F37" s="9">
        <f t="shared" si="1"/>
        <v>0</v>
      </c>
      <c r="G37" s="10">
        <f t="shared" si="2"/>
        <v>0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14"/>
      <c r="B38" s="15" t="s">
        <v>9</v>
      </c>
      <c r="C38" s="62">
        <f>SUM(G12:G37)</f>
        <v>0</v>
      </c>
      <c r="D38" s="62"/>
      <c r="E38" s="6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16"/>
      <c r="B39" s="2"/>
      <c r="C39" s="4" t="s">
        <v>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14" t="s">
        <v>10</v>
      </c>
      <c r="B40" s="2"/>
      <c r="C40" s="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9" t="str">
        <f>IF('[1]262WPROWADZDANE '!$J$5="X",'[1]262WPROWADZDANE '!$AQ16,IF('[1]262WPROWADZDANE '!$J$6="X",'[1]262WPROWADZDANE '!$BD16,IF('[1]262WPROWADZDANE '!$J$7="x",'[1]262WPROWADZDANE '!$BQ16,'[1]262WPROWADZDANE '!$I16)))</f>
        <v>Wspornik łaty kalenicowej gwóźdź do 260mm ocynk ogniowy</v>
      </c>
      <c r="B41" s="9" t="str">
        <f>'[1]262WPROWADZDANE '!J16</f>
        <v>szt</v>
      </c>
      <c r="C41" s="9">
        <f>IF('[1]262WPROWADZDANE '!K16=0,"",'[1]262WPROWADZDANE '!K16)</f>
        <v>82</v>
      </c>
      <c r="D41" s="20">
        <f>E41+(E41*30%)</f>
        <v>3.25</v>
      </c>
      <c r="E41" s="10">
        <f>IF('[1]262WPROWADZDANE '!$J$5="X",'[1]262WPROWADZDANE '!$AU16,IF('[1]262WPROWADZDANE '!$J$6="X",'[1]262WPROWADZDANE '!$BH16,IF('[1]262WPROWADZDANE '!$J$7="X",'[1]262WPROWADZDANE '!$BU16,'[1]262WPROWADZDANE '!$M16)))</f>
        <v>2.5</v>
      </c>
      <c r="F41" s="9"/>
      <c r="G41" s="10">
        <f t="shared" ref="G41:G87" si="3">IFERROR(C41*E41,"")</f>
        <v>205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9" t="str">
        <f>IF('[1]262WPROWADZDANE '!$J$5="X",'[1]262WPROWADZDANE '!$AQ17,IF('[1]262WPROWADZDANE '!$J$6="X",'[1]262WPROWADZDANE '!$BD17,IF('[1]262WPROWADZDANE '!$J$7="x",'[1]262WPROWADZDANE '!$BQ17,'[1]262WPROWADZDANE '!$I17)))</f>
        <v>Taśma kalenicowa Roll-Fix 295 mm</v>
      </c>
      <c r="B42" s="9" t="str">
        <f>'[1]262WPROWADZDANE '!J17</f>
        <v>mb</v>
      </c>
      <c r="C42" s="9">
        <f>IF('[1]262WPROWADZDANE '!K17=0,"",'[1]262WPROWADZDANE '!K17)</f>
        <v>65</v>
      </c>
      <c r="D42" s="20">
        <f t="shared" ref="D42:D87" si="4">E42+(E42*30%)</f>
        <v>14.3</v>
      </c>
      <c r="E42" s="10">
        <f>IF('[1]262WPROWADZDANE '!$J$5="X",'[1]262WPROWADZDANE '!$AU17,IF('[1]262WPROWADZDANE '!$J$6="X",'[1]262WPROWADZDANE '!$BH17,IF('[1]262WPROWADZDANE '!$J$7="X",'[1]262WPROWADZDANE '!$BU17,'[1]262WPROWADZDANE '!$M17)))</f>
        <v>11</v>
      </c>
      <c r="F42" s="9"/>
      <c r="G42" s="10">
        <f t="shared" si="3"/>
        <v>715</v>
      </c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9" t="str">
        <f>IF('[1]262WPROWADZDANE '!$J$5="X",'[1]262WPROWADZDANE '!$AQ18,IF('[1]262WPROWADZDANE '!$J$6="X",'[1]262WPROWADZDANE '!$BD18,IF('[1]262WPROWADZDANE '!$J$7="x",'[1]262WPROWADZDANE '!$BQ18,'[1]262WPROWADZDANE '!$I18)))</f>
        <v>Taśma do obróbki komina ołowiana Eurotec PB</v>
      </c>
      <c r="B43" s="9" t="str">
        <f>'[1]262WPROWADZDANE '!J18</f>
        <v>mb</v>
      </c>
      <c r="C43" s="9" t="str">
        <f>IF('[1]262WPROWADZDANE '!K18=0,"",'[1]262WPROWADZDANE '!K18)</f>
        <v/>
      </c>
      <c r="D43" s="20">
        <f t="shared" si="4"/>
        <v>45.5</v>
      </c>
      <c r="E43" s="10">
        <f>IF('[1]262WPROWADZDANE '!$J$5="X",'[1]262WPROWADZDANE '!$AU18,IF('[1]262WPROWADZDANE '!$J$6="X",'[1]262WPROWADZDANE '!$BH18,IF('[1]262WPROWADZDANE '!$J$7="X",'[1]262WPROWADZDANE '!$BU18,'[1]262WPROWADZDANE '!$M18)))</f>
        <v>35</v>
      </c>
      <c r="F43" s="9"/>
      <c r="G43" s="10" t="str">
        <f t="shared" si="3"/>
        <v/>
      </c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9" t="str">
        <f>IF('[1]262WPROWADZDANE '!$J$5="X",'[1]262WPROWADZDANE '!$AQ19,IF('[1]262WPROWADZDANE '!$J$6="X",'[1]262WPROWADZDANE '!$BD19,IF('[1]262WPROWADZDANE '!$J$7="x",'[1]262WPROWADZDANE '!$BQ19,'[1]262WPROWADZDANE '!$I19)))</f>
        <v>Listwa wykończeniowa aluminiowa</v>
      </c>
      <c r="B44" s="9" t="str">
        <f>'[1]262WPROWADZDANE '!J19</f>
        <v>szt</v>
      </c>
      <c r="C44" s="9">
        <f>IF('[1]262WPROWADZDANE '!K19=0,"",'[1]262WPROWADZDANE '!K19)</f>
        <v>3</v>
      </c>
      <c r="D44" s="20">
        <f t="shared" si="4"/>
        <v>0</v>
      </c>
      <c r="E44" s="10">
        <f>IF('[1]262WPROWADZDANE '!$J$5="X",'[1]262WPROWADZDANE '!$AU19,IF('[1]262WPROWADZDANE '!$J$6="X",'[1]262WPROWADZDANE '!$BH19,IF('[1]262WPROWADZDANE '!$J$7="X",'[1]262WPROWADZDANE '!$BU19,'[1]262WPROWADZDANE '!$M19)))</f>
        <v>0</v>
      </c>
      <c r="F44" s="9"/>
      <c r="G44" s="10">
        <f t="shared" si="3"/>
        <v>0</v>
      </c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9">
        <f>IF('[1]262WPROWADZDANE '!$J$5="X",'[1]262WPROWADZDANE '!$AQ20,IF('[1]262WPROWADZDANE '!$J$6="X",'[1]262WPROWADZDANE '!$BD20,IF('[1]262WPROWADZDANE '!$J$7="x",'[1]262WPROWADZDANE '!$BQ20,'[1]262WPROWADZDANE '!$I20)))</f>
        <v>0</v>
      </c>
      <c r="B45" s="9" t="str">
        <f>'[1]262WPROWADZDANE '!J20</f>
        <v>szt</v>
      </c>
      <c r="C45" s="9" t="str">
        <f>IF('[1]262WPROWADZDANE '!K20=0,"",'[1]262WPROWADZDANE '!K20)</f>
        <v/>
      </c>
      <c r="D45" s="20">
        <f t="shared" si="4"/>
        <v>28.6</v>
      </c>
      <c r="E45" s="10">
        <f>IF('[1]262WPROWADZDANE '!$J$5="X",'[1]262WPROWADZDANE '!$AU20,IF('[1]262WPROWADZDANE '!$J$6="X",'[1]262WPROWADZDANE '!$BH20,IF('[1]262WPROWADZDANE '!$J$7="X",'[1]262WPROWADZDANE '!$BU20,'[1]262WPROWADZDANE '!$M20)))</f>
        <v>22</v>
      </c>
      <c r="F45" s="9"/>
      <c r="G45" s="10" t="str">
        <f t="shared" si="3"/>
        <v/>
      </c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9">
        <f>IF('[1]262WPROWADZDANE '!$J$5="X",'[1]262WPROWADZDANE '!$AQ21,IF('[1]262WPROWADZDANE '!$J$6="X",'[1]262WPROWADZDANE '!$BD21,IF('[1]262WPROWADZDANE '!$J$7="x",'[1]262WPROWADZDANE '!$BQ21,'[1]262WPROWADZDANE '!$I21)))</f>
        <v>0</v>
      </c>
      <c r="B46" s="9" t="str">
        <f>'[1]262WPROWADZDANE '!J21</f>
        <v>szt</v>
      </c>
      <c r="C46" s="9">
        <f>IF('[1]262WPROWADZDANE '!K21=0,"",'[1]262WPROWADZDANE '!K21)</f>
        <v>24</v>
      </c>
      <c r="D46" s="20">
        <f t="shared" si="4"/>
        <v>28.6</v>
      </c>
      <c r="E46" s="10">
        <f>IF('[1]262WPROWADZDANE '!$J$5="X",'[1]262WPROWADZDANE '!$AU21,IF('[1]262WPROWADZDANE '!$J$6="X",'[1]262WPROWADZDANE '!$BH21,IF('[1]262WPROWADZDANE '!$J$7="X",'[1]262WPROWADZDANE '!$BU21,'[1]262WPROWADZDANE '!$M21)))</f>
        <v>22</v>
      </c>
      <c r="F46" s="9"/>
      <c r="G46" s="10">
        <f t="shared" si="3"/>
        <v>528</v>
      </c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9">
        <f>IF('[1]262WPROWADZDANE '!$J$5="X",'[1]262WPROWADZDANE '!$AQ22,IF('[1]262WPROWADZDANE '!$J$6="X",'[1]262WPROWADZDANE '!$BD22,IF('[1]262WPROWADZDANE '!$J$7="x",'[1]262WPROWADZDANE '!$BQ22,'[1]262WPROWADZDANE '!$I22)))</f>
        <v>0</v>
      </c>
      <c r="B47" s="9" t="str">
        <f>'[1]262WPROWADZDANE '!J22</f>
        <v>szt</v>
      </c>
      <c r="C47" s="9">
        <f>IF('[1]262WPROWADZDANE '!K22=0,"",'[1]262WPROWADZDANE '!K22)</f>
        <v>16</v>
      </c>
      <c r="D47" s="20">
        <f t="shared" si="4"/>
        <v>28.6</v>
      </c>
      <c r="E47" s="10">
        <f>IF('[1]262WPROWADZDANE '!$J$5="X",'[1]262WPROWADZDANE '!$AU22,IF('[1]262WPROWADZDANE '!$J$6="X",'[1]262WPROWADZDANE '!$BH22,IF('[1]262WPROWADZDANE '!$J$7="X",'[1]262WPROWADZDANE '!$BU22,'[1]262WPROWADZDANE '!$M22)))</f>
        <v>22</v>
      </c>
      <c r="F47" s="9"/>
      <c r="G47" s="10">
        <f t="shared" si="3"/>
        <v>352</v>
      </c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9">
        <f>IF('[1]262WPROWADZDANE '!$J$5="X",'[1]262WPROWADZDANE '!$AQ23,IF('[1]262WPROWADZDANE '!$J$6="X",'[1]262WPROWADZDANE '!$BD23,IF('[1]262WPROWADZDANE '!$J$7="x",'[1]262WPROWADZDANE '!$BQ23,'[1]262WPROWADZDANE '!$I23)))</f>
        <v>0</v>
      </c>
      <c r="B48" s="9" t="str">
        <f>'[1]262WPROWADZDANE '!J23</f>
        <v>szt</v>
      </c>
      <c r="C48" s="9">
        <f>IF('[1]262WPROWADZDANE '!K23=0,"",'[1]262WPROWADZDANE '!K23)</f>
        <v>38</v>
      </c>
      <c r="D48" s="20">
        <f t="shared" si="4"/>
        <v>2.6</v>
      </c>
      <c r="E48" s="10">
        <f>IF('[1]262WPROWADZDANE '!$J$5="X",'[1]262WPROWADZDANE '!$AU23,IF('[1]262WPROWADZDANE '!$J$6="X",'[1]262WPROWADZDANE '!$BH23,IF('[1]262WPROWADZDANE '!$J$7="X",'[1]262WPROWADZDANE '!$BU23,'[1]262WPROWADZDANE '!$M23)))</f>
        <v>2</v>
      </c>
      <c r="F48" s="9"/>
      <c r="G48" s="10">
        <f t="shared" si="3"/>
        <v>76</v>
      </c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9">
        <f>IF('[1]262WPROWADZDANE '!$J$5="X",'[1]262WPROWADZDANE '!$AQ24,IF('[1]262WPROWADZDANE '!$J$6="X",'[1]262WPROWADZDANE '!$BD24,IF('[1]262WPROWADZDANE '!$J$7="x",'[1]262WPROWADZDANE '!$BQ24,'[1]262WPROWADZDANE '!$I24)))</f>
        <v>0</v>
      </c>
      <c r="B49" s="9" t="str">
        <f>'[1]262WPROWADZDANE '!J24</f>
        <v>szt</v>
      </c>
      <c r="C49" s="9">
        <f>IF('[1]262WPROWADZDANE '!K24=0,"",'[1]262WPROWADZDANE '!K24)</f>
        <v>40</v>
      </c>
      <c r="D49" s="20">
        <f t="shared" si="4"/>
        <v>3.12</v>
      </c>
      <c r="E49" s="10">
        <f>IF('[1]262WPROWADZDANE '!$J$5="X",'[1]262WPROWADZDANE '!$AU24,IF('[1]262WPROWADZDANE '!$J$6="X",'[1]262WPROWADZDANE '!$BH24,IF('[1]262WPROWADZDANE '!$J$7="X",'[1]262WPROWADZDANE '!$BU24,'[1]262WPROWADZDANE '!$M24)))</f>
        <v>2.4</v>
      </c>
      <c r="F49" s="9"/>
      <c r="G49" s="10">
        <f t="shared" si="3"/>
        <v>96</v>
      </c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9">
        <f>IF('[1]262WPROWADZDANE '!$J$5="X",'[1]262WPROWADZDANE '!$AQ25,IF('[1]262WPROWADZDANE '!$J$6="X",'[1]262WPROWADZDANE '!$BD25,IF('[1]262WPROWADZDANE '!$J$7="x",'[1]262WPROWADZDANE '!$BQ25,'[1]262WPROWADZDANE '!$I25)))</f>
        <v>0</v>
      </c>
      <c r="B50" s="9" t="str">
        <f>'[1]262WPROWADZDANE '!J25</f>
        <v>szt</v>
      </c>
      <c r="C50" s="9">
        <f>IF('[1]262WPROWADZDANE '!K25=0,"",'[1]262WPROWADZDANE '!K25)</f>
        <v>20</v>
      </c>
      <c r="D50" s="20">
        <f t="shared" si="4"/>
        <v>28.6</v>
      </c>
      <c r="E50" s="10">
        <f>IF('[1]262WPROWADZDANE '!$J$5="X",'[1]262WPROWADZDANE '!$AU25,IF('[1]262WPROWADZDANE '!$J$6="X",'[1]262WPROWADZDANE '!$BH25,IF('[1]262WPROWADZDANE '!$J$7="X",'[1]262WPROWADZDANE '!$BU25,'[1]262WPROWADZDANE '!$M25)))</f>
        <v>22</v>
      </c>
      <c r="F50" s="9"/>
      <c r="G50" s="10">
        <f t="shared" si="3"/>
        <v>440</v>
      </c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9">
        <f>IF('[1]262WPROWADZDANE '!$J$5="X",'[1]262WPROWADZDANE '!$AQ26,IF('[1]262WPROWADZDANE '!$J$6="X",'[1]262WPROWADZDANE '!$BD26,IF('[1]262WPROWADZDANE '!$J$7="x",'[1]262WPROWADZDANE '!$BQ26,'[1]262WPROWADZDANE '!$I26)))</f>
        <v>0</v>
      </c>
      <c r="B51" s="9" t="str">
        <f>'[1]262WPROWADZDANE '!J26</f>
        <v>szt</v>
      </c>
      <c r="C51" s="9">
        <f>IF('[1]262WPROWADZDANE '!K26=0,"",'[1]262WPROWADZDANE '!K26)</f>
        <v>163</v>
      </c>
      <c r="D51" s="20">
        <f t="shared" si="4"/>
        <v>28.6</v>
      </c>
      <c r="E51" s="10">
        <f>IF('[1]262WPROWADZDANE '!$J$5="X",'[1]262WPROWADZDANE '!$AU26,IF('[1]262WPROWADZDANE '!$J$6="X",'[1]262WPROWADZDANE '!$BH26,IF('[1]262WPROWADZDANE '!$J$7="X",'[1]262WPROWADZDANE '!$BU26,'[1]262WPROWADZDANE '!$M26)))</f>
        <v>22</v>
      </c>
      <c r="F51" s="9"/>
      <c r="G51" s="10">
        <f t="shared" si="3"/>
        <v>3586</v>
      </c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9">
        <f>IF('[1]262WPROWADZDANE '!$J$5="X",'[1]262WPROWADZDANE '!$AQ27,IF('[1]262WPROWADZDANE '!$J$6="X",'[1]262WPROWADZDANE '!$BD27,IF('[1]262WPROWADZDANE '!$J$7="x",'[1]262WPROWADZDANE '!$BQ27,'[1]262WPROWADZDANE '!$I27)))</f>
        <v>0</v>
      </c>
      <c r="B52" s="9" t="str">
        <f>'[1]262WPROWADZDANE '!J27</f>
        <v>op</v>
      </c>
      <c r="C52" s="9">
        <f>IF('[1]262WPROWADZDANE '!K27=0,"",'[1]262WPROWADZDANE '!K27)</f>
        <v>6</v>
      </c>
      <c r="D52" s="20">
        <f t="shared" si="4"/>
        <v>28.6</v>
      </c>
      <c r="E52" s="10">
        <f>IF('[1]262WPROWADZDANE '!$J$5="X",'[1]262WPROWADZDANE '!$AU27,IF('[1]262WPROWADZDANE '!$J$6="X",'[1]262WPROWADZDANE '!$BH27,IF('[1]262WPROWADZDANE '!$J$7="X",'[1]262WPROWADZDANE '!$BU27,'[1]262WPROWADZDANE '!$M27)))</f>
        <v>22</v>
      </c>
      <c r="F52" s="9"/>
      <c r="G52" s="10">
        <f t="shared" si="3"/>
        <v>132</v>
      </c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9">
        <f>IF('[1]262WPROWADZDANE '!$J$5="X",'[1]262WPROWADZDANE '!$AQ28,IF('[1]262WPROWADZDANE '!$J$6="X",'[1]262WPROWADZDANE '!$BD28,IF('[1]262WPROWADZDANE '!$J$7="x",'[1]262WPROWADZDANE '!$BQ28,'[1]262WPROWADZDANE '!$I28)))</f>
        <v>0</v>
      </c>
      <c r="B53" s="9" t="str">
        <f>'[1]262WPROWADZDANE '!J28</f>
        <v>op</v>
      </c>
      <c r="C53" s="9">
        <f>IF('[1]262WPROWADZDANE '!K28=0,"",'[1]262WPROWADZDANE '!K28)</f>
        <v>5</v>
      </c>
      <c r="D53" s="20">
        <f t="shared" si="4"/>
        <v>28.6</v>
      </c>
      <c r="E53" s="10">
        <f>IF('[1]262WPROWADZDANE '!$J$5="X",'[1]262WPROWADZDANE '!$AU28,IF('[1]262WPROWADZDANE '!$J$6="X",'[1]262WPROWADZDANE '!$BH28,IF('[1]262WPROWADZDANE '!$J$7="X",'[1]262WPROWADZDANE '!$BU28,'[1]262WPROWADZDANE '!$M28)))</f>
        <v>22</v>
      </c>
      <c r="F53" s="9"/>
      <c r="G53" s="10">
        <f t="shared" si="3"/>
        <v>110</v>
      </c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9">
        <f>IF('[1]262WPROWADZDANE '!$J$5="X",'[1]262WPROWADZDANE '!$AQ29,IF('[1]262WPROWADZDANE '!$J$6="X",'[1]262WPROWADZDANE '!$BD29,IF('[1]262WPROWADZDANE '!$J$7="x",'[1]262WPROWADZDANE '!$BQ29,'[1]262WPROWADZDANE '!$I29)))</f>
        <v>0</v>
      </c>
      <c r="B54" s="9" t="str">
        <f>'[1]262WPROWADZDANE '!J29</f>
        <v>kom</v>
      </c>
      <c r="C54" s="9">
        <f>IF('[1]262WPROWADZDANE '!K29=0,"",'[1]262WPROWADZDANE '!K29)</f>
        <v>1</v>
      </c>
      <c r="D54" s="20">
        <f t="shared" si="4"/>
        <v>28.6</v>
      </c>
      <c r="E54" s="10">
        <f>IF('[1]262WPROWADZDANE '!$J$5="X",'[1]262WPROWADZDANE '!$AU29,IF('[1]262WPROWADZDANE '!$J$6="X",'[1]262WPROWADZDANE '!$BH29,IF('[1]262WPROWADZDANE '!$J$7="X",'[1]262WPROWADZDANE '!$BU29,'[1]262WPROWADZDANE '!$M29)))</f>
        <v>22</v>
      </c>
      <c r="F54" s="9"/>
      <c r="G54" s="10">
        <f t="shared" si="3"/>
        <v>22</v>
      </c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9">
        <f>IF('[1]262WPROWADZDANE '!$J$5="X",'[1]262WPROWADZDANE '!$AQ30,IF('[1]262WPROWADZDANE '!$J$6="X",'[1]262WPROWADZDANE '!$BD30,IF('[1]262WPROWADZDANE '!$J$7="x",'[1]262WPROWADZDANE '!$BQ30,'[1]262WPROWADZDANE '!$I30)))</f>
        <v>0</v>
      </c>
      <c r="B55" s="9" t="str">
        <f>'[1]262WPROWADZDANE '!J30</f>
        <v>kom</v>
      </c>
      <c r="C55" s="9" t="str">
        <f>IF('[1]262WPROWADZDANE '!K30=0,"",'[1]262WPROWADZDANE '!K30)</f>
        <v/>
      </c>
      <c r="D55" s="20">
        <f t="shared" si="4"/>
        <v>0</v>
      </c>
      <c r="E55" s="10">
        <f>IF('[1]262WPROWADZDANE '!$J$5="X",'[1]262WPROWADZDANE '!$AU30,IF('[1]262WPROWADZDANE '!$J$6="X",'[1]262WPROWADZDANE '!$BH30,IF('[1]262WPROWADZDANE '!$J$7="X",'[1]262WPROWADZDANE '!$BU30,'[1]262WPROWADZDANE '!$M30)))</f>
        <v>0</v>
      </c>
      <c r="F55" s="9"/>
      <c r="G55" s="10" t="str">
        <f t="shared" si="3"/>
        <v/>
      </c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9">
        <f>IF('[1]262WPROWADZDANE '!$J$5="X",'[1]262WPROWADZDANE '!$AQ31,IF('[1]262WPROWADZDANE '!$J$6="X",'[1]262WPROWADZDANE '!$BD31,IF('[1]262WPROWADZDANE '!$J$7="x",'[1]262WPROWADZDANE '!$BQ31,'[1]262WPROWADZDANE '!$I31)))</f>
        <v>0</v>
      </c>
      <c r="B56" s="9" t="str">
        <f>'[1]262WPROWADZDANE '!J31</f>
        <v>kom</v>
      </c>
      <c r="C56" s="9">
        <f>IF('[1]262WPROWADZDANE '!K31=0,"",'[1]262WPROWADZDANE '!K31)</f>
        <v>1</v>
      </c>
      <c r="D56" s="20">
        <f t="shared" si="4"/>
        <v>28.6</v>
      </c>
      <c r="E56" s="10">
        <f>IF('[1]262WPROWADZDANE '!$J$5="X",'[1]262WPROWADZDANE '!$AU31,IF('[1]262WPROWADZDANE '!$J$6="X",'[1]262WPROWADZDANE '!$BH31,IF('[1]262WPROWADZDANE '!$J$7="X",'[1]262WPROWADZDANE '!$BU31,'[1]262WPROWADZDANE '!$M31)))</f>
        <v>22</v>
      </c>
      <c r="F56" s="9"/>
      <c r="G56" s="10">
        <f t="shared" si="3"/>
        <v>22</v>
      </c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9">
        <f>IF('[1]262WPROWADZDANE '!$J$5="X",'[1]262WPROWADZDANE '!$AQ32,IF('[1]262WPROWADZDANE '!$J$6="X",'[1]262WPROWADZDANE '!$BD32,IF('[1]262WPROWADZDANE '!$J$7="x",'[1]262WPROWADZDANE '!$BQ32,'[1]262WPROWADZDANE '!$I32)))</f>
        <v>0</v>
      </c>
      <c r="B57" s="9" t="str">
        <f>'[1]262WPROWADZDANE '!J32</f>
        <v>kom</v>
      </c>
      <c r="C57" s="9">
        <f>IF('[1]262WPROWADZDANE '!K32=0,"",'[1]262WPROWADZDANE '!K32)</f>
        <v>1</v>
      </c>
      <c r="D57" s="20">
        <f t="shared" si="4"/>
        <v>28.6</v>
      </c>
      <c r="E57" s="10">
        <f>IF('[1]262WPROWADZDANE '!$J$5="X",'[1]262WPROWADZDANE '!$AU32,IF('[1]262WPROWADZDANE '!$J$6="X",'[1]262WPROWADZDANE '!$BH32,IF('[1]262WPROWADZDANE '!$J$7="X",'[1]262WPROWADZDANE '!$BU32,'[1]262WPROWADZDANE '!$M32)))</f>
        <v>22</v>
      </c>
      <c r="F57" s="9"/>
      <c r="G57" s="10">
        <f t="shared" si="3"/>
        <v>22</v>
      </c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9">
        <f>IF('[1]262WPROWADZDANE '!$J$5="X",'[1]262WPROWADZDANE '!$AQ33,IF('[1]262WPROWADZDANE '!$J$6="X",'[1]262WPROWADZDANE '!$BD33,IF('[1]262WPROWADZDANE '!$J$7="x",'[1]262WPROWADZDANE '!$BQ33,'[1]262WPROWADZDANE '!$I33)))</f>
        <v>0</v>
      </c>
      <c r="B58" s="9" t="str">
        <f>'[1]262WPROWADZDANE '!J33</f>
        <v>kom</v>
      </c>
      <c r="C58" s="9">
        <f>IF('[1]262WPROWADZDANE '!K33=0,"",'[1]262WPROWADZDANE '!K33)</f>
        <v>1</v>
      </c>
      <c r="D58" s="20">
        <f t="shared" si="4"/>
        <v>28.6</v>
      </c>
      <c r="E58" s="10">
        <f>IF('[1]262WPROWADZDANE '!$J$5="X",'[1]262WPROWADZDANE '!$AU33,IF('[1]262WPROWADZDANE '!$J$6="X",'[1]262WPROWADZDANE '!$BH33,IF('[1]262WPROWADZDANE '!$J$7="X",'[1]262WPROWADZDANE '!$BU33,'[1]262WPROWADZDANE '!$M33)))</f>
        <v>22</v>
      </c>
      <c r="F58" s="9"/>
      <c r="G58" s="10">
        <f t="shared" si="3"/>
        <v>22</v>
      </c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9" t="str">
        <f>IF('[1]262WPROWADZDANE '!$J$5="X",'[1]262WPROWADZDANE '!$AQ34,IF('[1]262WPROWADZDANE '!$J$6="X",'[1]262WPROWADZDANE '!$BD34,IF('[1]262WPROWADZDANE '!$J$7="x",'[1]262WPROWADZDANE '!$BQ34,'[1]262WPROWADZDANE '!$I34)))</f>
        <v>Membrana Permo forte Klober</v>
      </c>
      <c r="B59" s="9" t="str">
        <f>'[1]262WPROWADZDANE '!J34</f>
        <v>m2</v>
      </c>
      <c r="C59" s="9">
        <f>IF('[1]262WPROWADZDANE '!K34=0,"",'[1]262WPROWADZDANE '!K34)</f>
        <v>330</v>
      </c>
      <c r="D59" s="20">
        <f t="shared" si="4"/>
        <v>3.9</v>
      </c>
      <c r="E59" s="10">
        <f>IF('[1]262WPROWADZDANE '!$J$5="X",'[1]262WPROWADZDANE '!$AU34,IF('[1]262WPROWADZDANE '!$J$6="X",'[1]262WPROWADZDANE '!$BH34,IF('[1]262WPROWADZDANE '!$J$7="X",'[1]262WPROWADZDANE '!$BU34,'[1]262WPROWADZDANE '!$M34)))</f>
        <v>3</v>
      </c>
      <c r="F59" s="9"/>
      <c r="G59" s="10">
        <f t="shared" si="3"/>
        <v>990</v>
      </c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9">
        <f>IF('[1]262WPROWADZDANE '!$J$5="X",'[1]262WPROWADZDANE '!$AQ35,IF('[1]262WPROWADZDANE '!$J$6="X",'[1]262WPROWADZDANE '!$BD35,IF('[1]262WPROWADZDANE '!$J$7="x",'[1]262WPROWADZDANE '!$BQ35,'[1]262WPROWADZDANE '!$I35)))</f>
        <v>0</v>
      </c>
      <c r="B60" s="9" t="str">
        <f>'[1]262WPROWADZDANE '!J35</f>
        <v>rol</v>
      </c>
      <c r="C60" s="9">
        <f>IF('[1]262WPROWADZDANE '!K35=0,"",'[1]262WPROWADZDANE '!K35)</f>
        <v>1</v>
      </c>
      <c r="D60" s="20">
        <f t="shared" si="4"/>
        <v>28.6</v>
      </c>
      <c r="E60" s="10">
        <f>IF('[1]262WPROWADZDANE '!$J$5="X",'[1]262WPROWADZDANE '!$AU35,IF('[1]262WPROWADZDANE '!$J$6="X",'[1]262WPROWADZDANE '!$BH35,IF('[1]262WPROWADZDANE '!$J$7="X",'[1]262WPROWADZDANE '!$BU35,'[1]262WPROWADZDANE '!$M35)))</f>
        <v>22</v>
      </c>
      <c r="F60" s="9"/>
      <c r="G60" s="10">
        <f t="shared" si="3"/>
        <v>22</v>
      </c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9">
        <f>IF('[1]262WPROWADZDANE '!$J$5="X",'[1]262WPROWADZDANE '!$AQ36,IF('[1]262WPROWADZDANE '!$J$6="X",'[1]262WPROWADZDANE '!$BD36,IF('[1]262WPROWADZDANE '!$J$7="x",'[1]262WPROWADZDANE '!$BQ36,'[1]262WPROWADZDANE '!$I36)))</f>
        <v>0</v>
      </c>
      <c r="B61" s="9" t="str">
        <f>'[1]262WPROWADZDANE '!J36</f>
        <v>rol</v>
      </c>
      <c r="C61" s="9">
        <f>IF('[1]262WPROWADZDANE '!K36=0,"",'[1]262WPROWADZDANE '!K36)</f>
        <v>1</v>
      </c>
      <c r="D61" s="20">
        <f t="shared" si="4"/>
        <v>28.6</v>
      </c>
      <c r="E61" s="10">
        <f>IF('[1]262WPROWADZDANE '!$J$5="X",'[1]262WPROWADZDANE '!$AU36,IF('[1]262WPROWADZDANE '!$J$6="X",'[1]262WPROWADZDANE '!$BH36,IF('[1]262WPROWADZDANE '!$J$7="X",'[1]262WPROWADZDANE '!$BU36,'[1]262WPROWADZDANE '!$M36)))</f>
        <v>22</v>
      </c>
      <c r="F61" s="9"/>
      <c r="G61" s="10">
        <f t="shared" si="3"/>
        <v>22</v>
      </c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9">
        <f>IF('[1]262WPROWADZDANE '!$J$5="X",'[1]262WPROWADZDANE '!$AQ37,IF('[1]262WPROWADZDANE '!$J$6="X",'[1]262WPROWADZDANE '!$BD37,IF('[1]262WPROWADZDANE '!$J$7="x",'[1]262WPROWADZDANE '!$BQ37,'[1]262WPROWADZDANE '!$I37)))</f>
        <v>0</v>
      </c>
      <c r="B62" s="9" t="str">
        <f>'[1]262WPROWADZDANE '!J37</f>
        <v>ark</v>
      </c>
      <c r="C62" s="9">
        <f>IF('[1]262WPROWADZDANE '!K37=0,"",'[1]262WPROWADZDANE '!K37)</f>
        <v>1</v>
      </c>
      <c r="D62" s="20">
        <f t="shared" si="4"/>
        <v>28.6</v>
      </c>
      <c r="E62" s="10">
        <f>IF('[1]262WPROWADZDANE '!$J$5="X",'[1]262WPROWADZDANE '!$AU37,IF('[1]262WPROWADZDANE '!$J$6="X",'[1]262WPROWADZDANE '!$BH37,IF('[1]262WPROWADZDANE '!$J$7="X",'[1]262WPROWADZDANE '!$BU37,'[1]262WPROWADZDANE '!$M37)))</f>
        <v>22</v>
      </c>
      <c r="F62" s="9"/>
      <c r="G62" s="10">
        <f t="shared" si="3"/>
        <v>22</v>
      </c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9">
        <f>IF('[1]262WPROWADZDANE '!$J$5="X",'[1]262WPROWADZDANE '!$AQ38,IF('[1]262WPROWADZDANE '!$J$6="X",'[1]262WPROWADZDANE '!$BD38,IF('[1]262WPROWADZDANE '!$J$7="x",'[1]262WPROWADZDANE '!$BQ38,'[1]262WPROWADZDANE '!$I38)))</f>
        <v>0</v>
      </c>
      <c r="B63" s="9" t="str">
        <f>'[1]262WPROWADZDANE '!J38</f>
        <v>szt</v>
      </c>
      <c r="C63" s="9" t="str">
        <f>IF('[1]262WPROWADZDANE '!K38=0,"",'[1]262WPROWADZDANE '!K38)</f>
        <v/>
      </c>
      <c r="D63" s="20">
        <f t="shared" si="4"/>
        <v>28.6</v>
      </c>
      <c r="E63" s="10">
        <f>IF('[1]262WPROWADZDANE '!$J$5="X",'[1]262WPROWADZDANE '!$AU38,IF('[1]262WPROWADZDANE '!$J$6="X",'[1]262WPROWADZDANE '!$BH38,IF('[1]262WPROWADZDANE '!$J$7="X",'[1]262WPROWADZDANE '!$BU38,'[1]262WPROWADZDANE '!$M38)))</f>
        <v>22</v>
      </c>
      <c r="F63" s="9"/>
      <c r="G63" s="10" t="str">
        <f t="shared" si="3"/>
        <v/>
      </c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9">
        <f>IF('[1]262WPROWADZDANE '!$J$5="X",'[1]262WPROWADZDANE '!$AQ39,IF('[1]262WPROWADZDANE '!$J$6="X",'[1]262WPROWADZDANE '!$BD39,IF('[1]262WPROWADZDANE '!$J$7="x",'[1]262WPROWADZDANE '!$BQ39,'[1]262WPROWADZDANE '!$I39)))</f>
        <v>0</v>
      </c>
      <c r="B64" s="9" t="str">
        <f>'[1]262WPROWADZDANE '!J39</f>
        <v>mb</v>
      </c>
      <c r="C64" s="9">
        <f>IF('[1]262WPROWADZDANE '!K39=0,"",'[1]262WPROWADZDANE '!K39)</f>
        <v>900</v>
      </c>
      <c r="D64" s="20">
        <f t="shared" si="4"/>
        <v>28.6</v>
      </c>
      <c r="E64" s="10">
        <f>IF('[1]262WPROWADZDANE '!$J$5="X",'[1]262WPROWADZDANE '!$AU39,IF('[1]262WPROWADZDANE '!$J$6="X",'[1]262WPROWADZDANE '!$BH39,IF('[1]262WPROWADZDANE '!$J$7="X",'[1]262WPROWADZDANE '!$BU39,'[1]262WPROWADZDANE '!$M39)))</f>
        <v>22</v>
      </c>
      <c r="F64" s="9"/>
      <c r="G64" s="10">
        <f t="shared" si="3"/>
        <v>19800</v>
      </c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9">
        <f>IF('[1]262WPROWADZDANE '!$J$5="X",'[1]262WPROWADZDANE '!$AQ40,IF('[1]262WPROWADZDANE '!$J$6="X",'[1]262WPROWADZDANE '!$BD40,IF('[1]262WPROWADZDANE '!$J$7="x",'[1]262WPROWADZDANE '!$BQ40,'[1]262WPROWADZDANE '!$I40)))</f>
        <v>0</v>
      </c>
      <c r="B65" s="9" t="str">
        <f>'[1]262WPROWADZDANE '!J40</f>
        <v>mb</v>
      </c>
      <c r="C65" s="9">
        <f>IF('[1]262WPROWADZDANE '!K40=0,"",'[1]262WPROWADZDANE '!K40)</f>
        <v>330</v>
      </c>
      <c r="D65" s="20">
        <f t="shared" si="4"/>
        <v>28.6</v>
      </c>
      <c r="E65" s="10">
        <f>IF('[1]262WPROWADZDANE '!$J$5="X",'[1]262WPROWADZDANE '!$AU40,IF('[1]262WPROWADZDANE '!$J$6="X",'[1]262WPROWADZDANE '!$BH40,IF('[1]262WPROWADZDANE '!$J$7="X",'[1]262WPROWADZDANE '!$BU40,'[1]262WPROWADZDANE '!$M40)))</f>
        <v>22</v>
      </c>
      <c r="F65" s="9"/>
      <c r="G65" s="10">
        <f t="shared" si="3"/>
        <v>7260</v>
      </c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9">
        <f>IF('[1]262WPROWADZDANE '!$J$5="X",'[1]262WPROWADZDANE '!$AQ41,IF('[1]262WPROWADZDANE '!$J$6="X",'[1]262WPROWADZDANE '!$BD41,IF('[1]262WPROWADZDANE '!$J$7="x",'[1]262WPROWADZDANE '!$BQ41,'[1]262WPROWADZDANE '!$I41)))</f>
        <v>0</v>
      </c>
      <c r="B66" s="9" t="str">
        <f>'[1]262WPROWADZDANE '!J41</f>
        <v>szt</v>
      </c>
      <c r="C66" s="9">
        <f>IF('[1]262WPROWADZDANE '!K41=0,"",'[1]262WPROWADZDANE '!K41)</f>
        <v>1</v>
      </c>
      <c r="D66" s="20">
        <f t="shared" si="4"/>
        <v>28.6</v>
      </c>
      <c r="E66" s="10">
        <f>IF('[1]262WPROWADZDANE '!$J$5="X",'[1]262WPROWADZDANE '!$AU41,IF('[1]262WPROWADZDANE '!$J$6="X",'[1]262WPROWADZDANE '!$BH41,IF('[1]262WPROWADZDANE '!$J$7="X",'[1]262WPROWADZDANE '!$BU41,'[1]262WPROWADZDANE '!$M41)))</f>
        <v>22</v>
      </c>
      <c r="F66" s="9"/>
      <c r="G66" s="10">
        <f t="shared" si="3"/>
        <v>22</v>
      </c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9">
        <f>IF('[1]262WPROWADZDANE '!$J$5="X",'[1]262WPROWADZDANE '!$AQ42,IF('[1]262WPROWADZDANE '!$J$6="X",'[1]262WPROWADZDANE '!$BD42,IF('[1]262WPROWADZDANE '!$J$7="x",'[1]262WPROWADZDANE '!$BQ42,'[1]262WPROWADZDANE '!$I42)))</f>
        <v>0</v>
      </c>
      <c r="B67" s="9" t="str">
        <f>'[1]262WPROWADZDANE '!J42</f>
        <v>szt</v>
      </c>
      <c r="C67" s="9">
        <f>IF('[1]262WPROWADZDANE '!K42=0,"",'[1]262WPROWADZDANE '!K42)</f>
        <v>3</v>
      </c>
      <c r="D67" s="20">
        <f t="shared" si="4"/>
        <v>0</v>
      </c>
      <c r="E67" s="10">
        <f>IF('[1]262WPROWADZDANE '!$J$5="X",'[1]262WPROWADZDANE '!$AU42,IF('[1]262WPROWADZDANE '!$J$6="X",'[1]262WPROWADZDANE '!$BH42,IF('[1]262WPROWADZDANE '!$J$7="X",'[1]262WPROWADZDANE '!$BU42,'[1]262WPROWADZDANE '!$M42)))</f>
        <v>0</v>
      </c>
      <c r="F67" s="9"/>
      <c r="G67" s="10">
        <f t="shared" si="3"/>
        <v>0</v>
      </c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9">
        <f>IF('[1]262WPROWADZDANE '!$J$5="X",'[1]262WPROWADZDANE '!$AQ43,IF('[1]262WPROWADZDANE '!$J$6="X",'[1]262WPROWADZDANE '!$BD43,IF('[1]262WPROWADZDANE '!$J$7="x",'[1]262WPROWADZDANE '!$BQ43,'[1]262WPROWADZDANE '!$I43)))</f>
        <v>0</v>
      </c>
      <c r="B68" s="9" t="str">
        <f>'[1]262WPROWADZDANE '!J43</f>
        <v>szt</v>
      </c>
      <c r="C68" s="9">
        <f>IF('[1]262WPROWADZDANE '!K43=0,"",'[1]262WPROWADZDANE '!K43)</f>
        <v>3</v>
      </c>
      <c r="D68" s="20">
        <f t="shared" si="4"/>
        <v>0</v>
      </c>
      <c r="E68" s="10">
        <f>IF('[1]262WPROWADZDANE '!$J$5="X",'[1]262WPROWADZDANE '!$AU43,IF('[1]262WPROWADZDANE '!$J$6="X",'[1]262WPROWADZDANE '!$BH43,IF('[1]262WPROWADZDANE '!$J$7="X",'[1]262WPROWADZDANE '!$BU43,'[1]262WPROWADZDANE '!$M43)))</f>
        <v>0</v>
      </c>
      <c r="F68" s="9"/>
      <c r="G68" s="10">
        <f t="shared" si="3"/>
        <v>0</v>
      </c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9">
        <f>IF('[1]262WPROWADZDANE '!$J$5="X",'[1]262WPROWADZDANE '!$AQ44,IF('[1]262WPROWADZDANE '!$J$6="X",'[1]262WPROWADZDANE '!$BD44,IF('[1]262WPROWADZDANE '!$J$7="x",'[1]262WPROWADZDANE '!$BQ44,'[1]262WPROWADZDANE '!$I44)))</f>
        <v>0</v>
      </c>
      <c r="B69" s="9" t="str">
        <f>'[1]262WPROWADZDANE '!J44</f>
        <v>szt</v>
      </c>
      <c r="C69" s="9">
        <f>IF('[1]262WPROWADZDANE '!K44=0,"",'[1]262WPROWADZDANE '!K44)</f>
        <v>3</v>
      </c>
      <c r="D69" s="20">
        <f t="shared" si="4"/>
        <v>0</v>
      </c>
      <c r="E69" s="10">
        <f>IF('[1]262WPROWADZDANE '!$J$5="X",'[1]262WPROWADZDANE '!$AU44,IF('[1]262WPROWADZDANE '!$J$6="X",'[1]262WPROWADZDANE '!$BH44,IF('[1]262WPROWADZDANE '!$J$7="X",'[1]262WPROWADZDANE '!$BU44,'[1]262WPROWADZDANE '!$M44)))</f>
        <v>0</v>
      </c>
      <c r="F69" s="9"/>
      <c r="G69" s="10">
        <f t="shared" si="3"/>
        <v>0</v>
      </c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9">
        <f>IF('[1]262WPROWADZDANE '!$J$5="X",'[1]262WPROWADZDANE '!$AQ45,IF('[1]262WPROWADZDANE '!$J$6="X",'[1]262WPROWADZDANE '!$BD45,IF('[1]262WPROWADZDANE '!$J$7="x",'[1]262WPROWADZDANE '!$BQ45,'[1]262WPROWADZDANE '!$I45)))</f>
        <v>0</v>
      </c>
      <c r="B70" s="9" t="str">
        <f>'[1]262WPROWADZDANE '!J45</f>
        <v>szt</v>
      </c>
      <c r="C70" s="9">
        <f>IF('[1]262WPROWADZDANE '!K45=0,"",'[1]262WPROWADZDANE '!K45)</f>
        <v>3</v>
      </c>
      <c r="D70" s="20">
        <f t="shared" si="4"/>
        <v>0</v>
      </c>
      <c r="E70" s="10">
        <f>IF('[1]262WPROWADZDANE '!$J$5="X",'[1]262WPROWADZDANE '!$AU45,IF('[1]262WPROWADZDANE '!$J$6="X",'[1]262WPROWADZDANE '!$BH45,IF('[1]262WPROWADZDANE '!$J$7="X",'[1]262WPROWADZDANE '!$BU45,'[1]262WPROWADZDANE '!$M45)))</f>
        <v>0</v>
      </c>
      <c r="F70" s="9"/>
      <c r="G70" s="10">
        <f t="shared" si="3"/>
        <v>0</v>
      </c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9">
        <f>IF('[1]262WPROWADZDANE '!$J$5="X",'[1]262WPROWADZDANE '!$AQ46,IF('[1]262WPROWADZDANE '!$J$6="X",'[1]262WPROWADZDANE '!$BD46,IF('[1]262WPROWADZDANE '!$J$7="x",'[1]262WPROWADZDANE '!$BQ46,'[1]262WPROWADZDANE '!$I46)))</f>
        <v>0</v>
      </c>
      <c r="B71" s="9" t="str">
        <f>'[1]262WPROWADZDANE '!J46</f>
        <v>szt</v>
      </c>
      <c r="C71" s="9" t="str">
        <f>IF('[1]262WPROWADZDANE '!K46=0,"",'[1]262WPROWADZDANE '!K46)</f>
        <v/>
      </c>
      <c r="D71" s="20">
        <f t="shared" si="4"/>
        <v>0</v>
      </c>
      <c r="E71" s="10">
        <f>IF('[1]262WPROWADZDANE '!$J$5="X",'[1]262WPROWADZDANE '!$AU46,IF('[1]262WPROWADZDANE '!$J$6="X",'[1]262WPROWADZDANE '!$BH46,IF('[1]262WPROWADZDANE '!$J$7="X",'[1]262WPROWADZDANE '!$BU46,'[1]262WPROWADZDANE '!$M46)))</f>
        <v>0</v>
      </c>
      <c r="F71" s="9"/>
      <c r="G71" s="10" t="str">
        <f t="shared" si="3"/>
        <v/>
      </c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9">
        <f>IF('[1]262WPROWADZDANE '!$J$5="X",'[1]262WPROWADZDANE '!$AQ47,IF('[1]262WPROWADZDANE '!$J$6="X",'[1]262WPROWADZDANE '!$BD47,IF('[1]262WPROWADZDANE '!$J$7="x",'[1]262WPROWADZDANE '!$BQ47,'[1]262WPROWADZDANE '!$I47)))</f>
        <v>0</v>
      </c>
      <c r="B72" s="9" t="str">
        <f>'[1]262WPROWADZDANE '!J47</f>
        <v>szt</v>
      </c>
      <c r="C72" s="9" t="str">
        <f>IF('[1]262WPROWADZDANE '!K47=0,"",'[1]262WPROWADZDANE '!K47)</f>
        <v/>
      </c>
      <c r="D72" s="20">
        <f t="shared" si="4"/>
        <v>0</v>
      </c>
      <c r="E72" s="10">
        <f>IF('[1]262WPROWADZDANE '!$J$5="X",'[1]262WPROWADZDANE '!$AU47,IF('[1]262WPROWADZDANE '!$J$6="X",'[1]262WPROWADZDANE '!$BH47,IF('[1]262WPROWADZDANE '!$J$7="X",'[1]262WPROWADZDANE '!$BU47,'[1]262WPROWADZDANE '!$M47)))</f>
        <v>0</v>
      </c>
      <c r="F72" s="9"/>
      <c r="G72" s="10" t="str">
        <f t="shared" si="3"/>
        <v/>
      </c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9">
        <f>IF('[1]262WPROWADZDANE '!$J$5="X",'[1]262WPROWADZDANE '!$AQ48,IF('[1]262WPROWADZDANE '!$J$6="X",'[1]262WPROWADZDANE '!$BD48,IF('[1]262WPROWADZDANE '!$J$7="x",'[1]262WPROWADZDANE '!$BQ48,'[1]262WPROWADZDANE '!$I48)))</f>
        <v>0</v>
      </c>
      <c r="B73" s="9" t="str">
        <f>'[1]262WPROWADZDANE '!J48</f>
        <v>szt</v>
      </c>
      <c r="C73" s="9" t="str">
        <f>IF('[1]262WPROWADZDANE '!K48=0,"",'[1]262WPROWADZDANE '!K48)</f>
        <v/>
      </c>
      <c r="D73" s="20">
        <f t="shared" si="4"/>
        <v>0</v>
      </c>
      <c r="E73" s="10">
        <f>IF('[1]262WPROWADZDANE '!$J$5="X",'[1]262WPROWADZDANE '!$AU48,IF('[1]262WPROWADZDANE '!$J$6="X",'[1]262WPROWADZDANE '!$BH48,IF('[1]262WPROWADZDANE '!$J$7="X",'[1]262WPROWADZDANE '!$BU48,'[1]262WPROWADZDANE '!$M48)))</f>
        <v>0</v>
      </c>
      <c r="F73" s="9"/>
      <c r="G73" s="10" t="str">
        <f t="shared" si="3"/>
        <v/>
      </c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>
      <c r="A74" s="9">
        <f>IF('[1]262WPROWADZDANE '!$J$5="X",'[1]262WPROWADZDANE '!$AQ49,IF('[1]262WPROWADZDANE '!$J$6="X",'[1]262WPROWADZDANE '!$BD49,IF('[1]262WPROWADZDANE '!$J$7="x",'[1]262WPROWADZDANE '!$BQ49,'[1]262WPROWADZDANE '!$I49)))</f>
        <v>0</v>
      </c>
      <c r="B74" s="9" t="str">
        <f>'[1]262WPROWADZDANE '!J49</f>
        <v>szt</v>
      </c>
      <c r="C74" s="9" t="str">
        <f>IF('[1]262WPROWADZDANE '!K49=0,"",'[1]262WPROWADZDANE '!K49)</f>
        <v/>
      </c>
      <c r="D74" s="20">
        <f t="shared" si="4"/>
        <v>0</v>
      </c>
      <c r="E74" s="10">
        <f>IF('[1]262WPROWADZDANE '!$J$5="X",'[1]262WPROWADZDANE '!$AU49,IF('[1]262WPROWADZDANE '!$J$6="X",'[1]262WPROWADZDANE '!$BH49,IF('[1]262WPROWADZDANE '!$J$7="X",'[1]262WPROWADZDANE '!$BU49,'[1]262WPROWADZDANE '!$M49)))</f>
        <v>0</v>
      </c>
      <c r="F74" s="9"/>
      <c r="G74" s="10" t="str">
        <f t="shared" si="3"/>
        <v/>
      </c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>
      <c r="A75" s="9">
        <f>IF('[1]262WPROWADZDANE '!$J$5="X",'[1]262WPROWADZDANE '!$AQ50,IF('[1]262WPROWADZDANE '!$J$6="X",'[1]262WPROWADZDANE '!$BD50,IF('[1]262WPROWADZDANE '!$J$7="x",'[1]262WPROWADZDANE '!$BQ50,'[1]262WPROWADZDANE '!$I50)))</f>
        <v>0</v>
      </c>
      <c r="B75" s="9" t="str">
        <f>'[1]262WPROWADZDANE '!J50</f>
        <v>szt</v>
      </c>
      <c r="C75" s="9">
        <f>IF('[1]262WPROWADZDANE '!K50=0,"",'[1]262WPROWADZDANE '!K50)</f>
        <v>3</v>
      </c>
      <c r="D75" s="20">
        <f t="shared" si="4"/>
        <v>0</v>
      </c>
      <c r="E75" s="10">
        <f>IF('[1]262WPROWADZDANE '!$J$5="X",'[1]262WPROWADZDANE '!$AU50,IF('[1]262WPROWADZDANE '!$J$6="X",'[1]262WPROWADZDANE '!$BH50,IF('[1]262WPROWADZDANE '!$J$7="X",'[1]262WPROWADZDANE '!$BU50,'[1]262WPROWADZDANE '!$M50)))</f>
        <v>0</v>
      </c>
      <c r="F75" s="9"/>
      <c r="G75" s="10">
        <f t="shared" si="3"/>
        <v>0</v>
      </c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9">
        <f>IF('[1]262WPROWADZDANE '!$J$5="X",'[1]262WPROWADZDANE '!$AQ51,IF('[1]262WPROWADZDANE '!$J$6="X",'[1]262WPROWADZDANE '!$BD51,IF('[1]262WPROWADZDANE '!$J$7="x",'[1]262WPROWADZDANE '!$BQ51,'[1]262WPROWADZDANE '!$I51)))</f>
        <v>0</v>
      </c>
      <c r="B76" s="9" t="str">
        <f>'[1]262WPROWADZDANE '!J51</f>
        <v>szt</v>
      </c>
      <c r="C76" s="9">
        <f>IF('[1]262WPROWADZDANE '!K51=0,"",'[1]262WPROWADZDANE '!K51)</f>
        <v>3</v>
      </c>
      <c r="D76" s="20">
        <f t="shared" si="4"/>
        <v>0</v>
      </c>
      <c r="E76" s="10">
        <f>IF('[1]262WPROWADZDANE '!$J$5="X",'[1]262WPROWADZDANE '!$AU51,IF('[1]262WPROWADZDANE '!$J$6="X",'[1]262WPROWADZDANE '!$BH51,IF('[1]262WPROWADZDANE '!$J$7="X",'[1]262WPROWADZDANE '!$BU51,'[1]262WPROWADZDANE '!$M51)))</f>
        <v>0</v>
      </c>
      <c r="F76" s="9"/>
      <c r="G76" s="10">
        <f t="shared" si="3"/>
        <v>0</v>
      </c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9">
        <f>IF('[1]262WPROWADZDANE '!$J$5="X",'[1]262WPROWADZDANE '!$AQ52,IF('[1]262WPROWADZDANE '!$J$6="X",'[1]262WPROWADZDANE '!$BD52,IF('[1]262WPROWADZDANE '!$J$7="x",'[1]262WPROWADZDANE '!$BQ52,'[1]262WPROWADZDANE '!$I52)))</f>
        <v>0</v>
      </c>
      <c r="B77" s="9" t="str">
        <f>'[1]262WPROWADZDANE '!J52</f>
        <v>szt</v>
      </c>
      <c r="C77" s="9">
        <f>IF('[1]262WPROWADZDANE '!K52=0,"",'[1]262WPROWADZDANE '!K52)</f>
        <v>3</v>
      </c>
      <c r="D77" s="20">
        <f t="shared" si="4"/>
        <v>0</v>
      </c>
      <c r="E77" s="10">
        <f>IF('[1]262WPROWADZDANE '!$J$5="X",'[1]262WPROWADZDANE '!$AU52,IF('[1]262WPROWADZDANE '!$J$6="X",'[1]262WPROWADZDANE '!$BH52,IF('[1]262WPROWADZDANE '!$J$7="X",'[1]262WPROWADZDANE '!$BU52,'[1]262WPROWADZDANE '!$M52)))</f>
        <v>0</v>
      </c>
      <c r="F77" s="9"/>
      <c r="G77" s="10">
        <f t="shared" si="3"/>
        <v>0</v>
      </c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>
      <c r="A78" s="9">
        <f>IF('[1]262WPROWADZDANE '!$J$5="X",'[1]262WPROWADZDANE '!$AQ53,IF('[1]262WPROWADZDANE '!$J$6="X",'[1]262WPROWADZDANE '!$BD53,IF('[1]262WPROWADZDANE '!$J$7="x",'[1]262WPROWADZDANE '!$BQ53,'[1]262WPROWADZDANE '!$I53)))</f>
        <v>0</v>
      </c>
      <c r="B78" s="9" t="str">
        <f>'[1]262WPROWADZDANE '!J53</f>
        <v>szt</v>
      </c>
      <c r="C78" s="9">
        <f>IF('[1]262WPROWADZDANE '!K53=0,"",'[1]262WPROWADZDANE '!K53)</f>
        <v>3</v>
      </c>
      <c r="D78" s="20">
        <f t="shared" si="4"/>
        <v>0</v>
      </c>
      <c r="E78" s="10">
        <f>IF('[1]262WPROWADZDANE '!$J$5="X",'[1]262WPROWADZDANE '!$AU53,IF('[1]262WPROWADZDANE '!$J$6="X",'[1]262WPROWADZDANE '!$BH53,IF('[1]262WPROWADZDANE '!$J$7="X",'[1]262WPROWADZDANE '!$BU53,'[1]262WPROWADZDANE '!$M53)))</f>
        <v>0</v>
      </c>
      <c r="F78" s="9"/>
      <c r="G78" s="10">
        <f t="shared" si="3"/>
        <v>0</v>
      </c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9">
        <f>IF('[1]262WPROWADZDANE '!$J$5="X",'[1]262WPROWADZDANE '!$AQ54,IF('[1]262WPROWADZDANE '!$J$6="X",'[1]262WPROWADZDANE '!$BD54,IF('[1]262WPROWADZDANE '!$J$7="x",'[1]262WPROWADZDANE '!$BQ54,'[1]262WPROWADZDANE '!$I54)))</f>
        <v>0</v>
      </c>
      <c r="B79" s="9" t="str">
        <f>'[1]262WPROWADZDANE '!J54</f>
        <v>komp</v>
      </c>
      <c r="C79" s="9" t="str">
        <f>IF('[1]262WPROWADZDANE '!K54=0,"",'[1]262WPROWADZDANE '!K54)</f>
        <v/>
      </c>
      <c r="D79" s="20">
        <f t="shared" si="4"/>
        <v>0</v>
      </c>
      <c r="E79" s="10">
        <f>IF('[1]262WPROWADZDANE '!$J$5="X",'[1]262WPROWADZDANE '!$AU54,IF('[1]262WPROWADZDANE '!$J$6="X",'[1]262WPROWADZDANE '!$BH54,IF('[1]262WPROWADZDANE '!$J$7="X",'[1]262WPROWADZDANE '!$BU54,'[1]262WPROWADZDANE '!$M54)))</f>
        <v>0</v>
      </c>
      <c r="F79" s="9"/>
      <c r="G79" s="10" t="str">
        <f t="shared" si="3"/>
        <v/>
      </c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>
      <c r="A80" s="9">
        <f>IF('[1]262WPROWADZDANE '!$J$5="X",'[1]262WPROWADZDANE '!$AQ55,IF('[1]262WPROWADZDANE '!$J$6="X",'[1]262WPROWADZDANE '!$BD55,IF('[1]262WPROWADZDANE '!$J$7="x",'[1]262WPROWADZDANE '!$BQ55,'[1]262WPROWADZDANE '!$I55)))</f>
        <v>0</v>
      </c>
      <c r="B80" s="9" t="str">
        <f>'[1]262WPROWADZDANE '!J55</f>
        <v>komp</v>
      </c>
      <c r="C80" s="9" t="str">
        <f>IF('[1]262WPROWADZDANE '!K54=0,"",'[1]262WPROWADZDANE '!K54)</f>
        <v/>
      </c>
      <c r="D80" s="20">
        <f t="shared" si="4"/>
        <v>0</v>
      </c>
      <c r="E80" s="10">
        <f>IF('[1]262WPROWADZDANE '!$J$5="X",'[1]262WPROWADZDANE '!$AU55,IF('[1]262WPROWADZDANE '!$J$6="X",'[1]262WPROWADZDANE '!$BH55,IF('[1]262WPROWADZDANE '!$J$7="X",'[1]262WPROWADZDANE '!$BU55,'[1]262WPROWADZDANE '!$M55)))</f>
        <v>0</v>
      </c>
      <c r="F80" s="9"/>
      <c r="G80" s="10" t="str">
        <f t="shared" si="3"/>
        <v/>
      </c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>
      <c r="A81" s="9">
        <f>IF('[1]262WPROWADZDANE '!$J$5="X",'[1]262WPROWADZDANE '!$AQ56,IF('[1]262WPROWADZDANE '!$J$6="X",'[1]262WPROWADZDANE '!$BD56,IF('[1]262WPROWADZDANE '!$J$7="x",'[1]262WPROWADZDANE '!$BQ56,'[1]262WPROWADZDANE '!$I56)))</f>
        <v>0</v>
      </c>
      <c r="B81" s="9" t="str">
        <f>'[1]262WPROWADZDANE '!J56</f>
        <v>op</v>
      </c>
      <c r="C81" s="9">
        <f>IF('[1]262WPROWADZDANE '!K55=0,"",'[1]262WPROWADZDANE '!K55)</f>
        <v>1</v>
      </c>
      <c r="D81" s="20">
        <f t="shared" si="4"/>
        <v>28.6</v>
      </c>
      <c r="E81" s="10">
        <f>IF('[1]262WPROWADZDANE '!$J$5="X",'[1]262WPROWADZDANE '!$AU56,IF('[1]262WPROWADZDANE '!$J$6="X",'[1]262WPROWADZDANE '!$BH56,IF('[1]262WPROWADZDANE '!$J$7="X",'[1]262WPROWADZDANE '!$BU56,'[1]262WPROWADZDANE '!$M56)))</f>
        <v>22</v>
      </c>
      <c r="F81" s="9"/>
      <c r="G81" s="10">
        <f t="shared" si="3"/>
        <v>22</v>
      </c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>
      <c r="A82" s="9">
        <f>IF('[1]262WPROWADZDANE '!$J$5="X",'[1]262WPROWADZDANE '!$AQ57,IF('[1]262WPROWADZDANE '!$J$6="X",'[1]262WPROWADZDANE '!$BD57,IF('[1]262WPROWADZDANE '!$J$7="x",'[1]262WPROWADZDANE '!$BQ57,'[1]262WPROWADZDANE '!$I57)))</f>
        <v>0</v>
      </c>
      <c r="B82" s="9" t="str">
        <f>'[1]262WPROWADZDANE '!J57</f>
        <v>kg</v>
      </c>
      <c r="C82" s="9">
        <f>IF('[1]262WPROWADZDANE '!K57=0,"",'[1]262WPROWADZDANE '!K57)</f>
        <v>30</v>
      </c>
      <c r="D82" s="20">
        <f t="shared" si="4"/>
        <v>28.6</v>
      </c>
      <c r="E82" s="10">
        <f>IF('[1]262WPROWADZDANE '!$J$5="X",'[1]262WPROWADZDANE '!$AU57,IF('[1]262WPROWADZDANE '!$J$6="X",'[1]262WPROWADZDANE '!$BH57,IF('[1]262WPROWADZDANE '!$J$7="X",'[1]262WPROWADZDANE '!$BU57,'[1]262WPROWADZDANE '!$M57)))</f>
        <v>22</v>
      </c>
      <c r="F82" s="9"/>
      <c r="G82" s="10">
        <f t="shared" si="3"/>
        <v>660</v>
      </c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>
      <c r="A83" s="9">
        <f>IF('[1]262WPROWADZDANE '!$J$5="X",'[1]262WPROWADZDANE '!$AQ58,IF('[1]262WPROWADZDANE '!$J$6="X",'[1]262WPROWADZDANE '!$BD58,IF('[1]262WPROWADZDANE '!$J$7="x",'[1]262WPROWADZDANE '!$BQ58,'[1]262WPROWADZDANE '!$I58)))</f>
        <v>0</v>
      </c>
      <c r="B83" s="9" t="str">
        <f>'[1]262WPROWADZDANE '!J58</f>
        <v>kg</v>
      </c>
      <c r="C83" s="9">
        <f>IF('[1]262WPROWADZDANE '!K58=0,"",'[1]262WPROWADZDANE '!K58)</f>
        <v>15</v>
      </c>
      <c r="D83" s="20">
        <f t="shared" si="4"/>
        <v>28.6</v>
      </c>
      <c r="E83" s="10">
        <f>IF('[1]262WPROWADZDANE '!$J$5="X",'[1]262WPROWADZDANE '!$AU58,IF('[1]262WPROWADZDANE '!$J$6="X",'[1]262WPROWADZDANE '!$BH58,IF('[1]262WPROWADZDANE '!$J$7="X",'[1]262WPROWADZDANE '!$BU58,'[1]262WPROWADZDANE '!$M58)))</f>
        <v>22</v>
      </c>
      <c r="F83" s="9"/>
      <c r="G83" s="10">
        <f t="shared" si="3"/>
        <v>330</v>
      </c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>
      <c r="A84" s="9">
        <f>IF('[1]262WPROWADZDANE '!$J$5="X",'[1]262WPROWADZDANE '!$AQ59,IF('[1]262WPROWADZDANE '!$J$6="X",'[1]262WPROWADZDANE '!$BD59,IF('[1]262WPROWADZDANE '!$J$7="x",'[1]262WPROWADZDANE '!$BQ59,'[1]262WPROWADZDANE '!$I59)))</f>
        <v>0</v>
      </c>
      <c r="B84" s="9" t="str">
        <f>'[1]262WPROWADZDANE '!J59</f>
        <v>szt</v>
      </c>
      <c r="C84" s="9">
        <f>IF('[1]262WPROWADZDANE '!K59=0,"",'[1]262WPROWADZDANE '!K59)</f>
        <v>1</v>
      </c>
      <c r="D84" s="20">
        <f t="shared" si="4"/>
        <v>28.6</v>
      </c>
      <c r="E84" s="10">
        <f>IF('[1]262WPROWADZDANE '!$J$5="X",'[1]262WPROWADZDANE '!$AU59,IF('[1]262WPROWADZDANE '!$J$6="X",'[1]262WPROWADZDANE '!$BH59,IF('[1]262WPROWADZDANE '!$J$7="X",'[1]262WPROWADZDANE '!$BU59,'[1]262WPROWADZDANE '!$M59)))</f>
        <v>22</v>
      </c>
      <c r="F84" s="9"/>
      <c r="G84" s="10">
        <f t="shared" si="3"/>
        <v>22</v>
      </c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>
      <c r="A85" s="9" t="str">
        <f>'[1]262WPROWADZDANE '!I60</f>
        <v>System rynnowy Bryza 125/90</v>
      </c>
      <c r="B85" s="9" t="str">
        <f>'[1]262WPROWADZDANE '!J60</f>
        <v>komp</v>
      </c>
      <c r="C85" s="9">
        <f>IF('[1]262WPROWADZDANE '!K60=0,"",'[1]262WPROWADZDANE '!K60)</f>
        <v>1</v>
      </c>
      <c r="D85" s="20">
        <f t="shared" si="4"/>
        <v>1280.9425200000001</v>
      </c>
      <c r="E85" s="10">
        <f>'[1]262WPROWADZDANE '!M60</f>
        <v>985.34040000000005</v>
      </c>
      <c r="F85" s="9"/>
      <c r="G85" s="10">
        <f t="shared" si="3"/>
        <v>985.34040000000005</v>
      </c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>
      <c r="A86" s="9" t="str">
        <f>'[1]262WPROWADZDANE '!I61</f>
        <v>System odgromowy ocynkowany ogniowo</v>
      </c>
      <c r="B86" s="9" t="str">
        <f>'[1]262WPROWADZDANE '!J61</f>
        <v>komp</v>
      </c>
      <c r="C86" s="9">
        <f>IF('[1]262WPROWADZDANE '!K61=0,"",'[1]262WPROWADZDANE '!K61)</f>
        <v>1</v>
      </c>
      <c r="D86" s="20">
        <f t="shared" si="4"/>
        <v>284.42700000000002</v>
      </c>
      <c r="E86" s="10">
        <f>'[1]262WPROWADZDANE '!M61</f>
        <v>218.79</v>
      </c>
      <c r="F86" s="9"/>
      <c r="G86" s="10">
        <f t="shared" si="3"/>
        <v>218.79</v>
      </c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>
      <c r="A87" s="9" t="str">
        <f>'[1]262WPROWADZDANE '!I62</f>
        <v>Podbitka</v>
      </c>
      <c r="B87" s="9" t="str">
        <f>'[1]262WPROWADZDANE '!J62</f>
        <v>m2</v>
      </c>
      <c r="C87" s="9">
        <f>IF('[1]262WPROWADZDANE '!K62=0,"",'[1]262WPROWADZDANE '!K62)</f>
        <v>45</v>
      </c>
      <c r="D87" s="20">
        <f t="shared" si="4"/>
        <v>33.15</v>
      </c>
      <c r="E87" s="10">
        <f>'[1]262WPROWADZDANE '!M62</f>
        <v>25.5</v>
      </c>
      <c r="F87" s="9"/>
      <c r="G87" s="10">
        <f t="shared" si="3"/>
        <v>1147.5</v>
      </c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>
      <c r="A88" s="2"/>
      <c r="B88" s="2"/>
      <c r="C88" s="4" t="s">
        <v>1</v>
      </c>
      <c r="D88" s="2"/>
      <c r="E88" s="22"/>
      <c r="F88" s="2"/>
      <c r="G88" s="2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>
      <c r="A89" s="2"/>
      <c r="B89" s="16" t="s">
        <v>11</v>
      </c>
      <c r="C89" s="60">
        <f>SUM(G41:G62)</f>
        <v>7384</v>
      </c>
      <c r="D89" s="60"/>
      <c r="E89" s="22"/>
      <c r="F89" s="2"/>
      <c r="G89" s="2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>
      <c r="A90" s="2"/>
      <c r="B90" s="16" t="s">
        <v>13</v>
      </c>
      <c r="C90" s="60">
        <f>SUM(G63:G64)</f>
        <v>19800</v>
      </c>
      <c r="D90" s="60"/>
      <c r="E90" s="22"/>
      <c r="F90" s="2"/>
      <c r="G90" s="22"/>
      <c r="H90" s="2"/>
      <c r="I90" s="2"/>
      <c r="J90" s="2"/>
      <c r="K90" s="2"/>
      <c r="L90" s="2"/>
      <c r="M90" s="2"/>
      <c r="N90" s="2"/>
      <c r="O90" s="3"/>
      <c r="P90" s="2"/>
      <c r="Q90" s="22"/>
    </row>
    <row r="91" spans="1:17">
      <c r="A91" s="2"/>
      <c r="B91" s="16" t="s">
        <v>14</v>
      </c>
      <c r="C91" s="60">
        <f>SUM(G64:G65)</f>
        <v>27060</v>
      </c>
      <c r="D91" s="60"/>
      <c r="E91" s="22"/>
      <c r="F91" s="2"/>
      <c r="G91" s="2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>
      <c r="A92" s="2"/>
      <c r="B92" s="16" t="s">
        <v>15</v>
      </c>
      <c r="C92" s="60">
        <f>SUM(G67:G79)</f>
        <v>0</v>
      </c>
      <c r="D92" s="60"/>
      <c r="E92" s="22"/>
      <c r="F92" s="2"/>
      <c r="G92" s="2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>
      <c r="A93" s="2"/>
      <c r="B93" s="16" t="s">
        <v>16</v>
      </c>
      <c r="C93" s="60">
        <f>SUM(G79:G80)</f>
        <v>0</v>
      </c>
      <c r="D93" s="60"/>
      <c r="E93" s="22"/>
      <c r="F93" s="2"/>
      <c r="G93" s="2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2"/>
      <c r="B94" s="16" t="s">
        <v>17</v>
      </c>
      <c r="C94" s="60">
        <f>G87</f>
        <v>1147.5</v>
      </c>
      <c r="D94" s="60"/>
      <c r="E94" s="22"/>
      <c r="F94" s="2"/>
      <c r="G94" s="2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>
      <c r="A95" s="2"/>
      <c r="B95" s="16" t="s">
        <v>18</v>
      </c>
      <c r="C95" s="60">
        <f>G86</f>
        <v>218.79</v>
      </c>
      <c r="D95" s="60"/>
      <c r="E95" s="22"/>
      <c r="F95" s="2"/>
      <c r="G95" s="2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2"/>
      <c r="B96" s="16" t="s">
        <v>19</v>
      </c>
      <c r="C96" s="60">
        <f>SUM(G82:G84)</f>
        <v>1012</v>
      </c>
      <c r="D96" s="60"/>
      <c r="E96" s="22"/>
      <c r="F96" s="2"/>
      <c r="G96" s="2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2"/>
      <c r="B97" s="16" t="s">
        <v>9</v>
      </c>
      <c r="C97" s="60">
        <f>C38</f>
        <v>0</v>
      </c>
      <c r="D97" s="60"/>
      <c r="E97" s="22"/>
      <c r="F97" s="2"/>
      <c r="G97" s="2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>
      <c r="A98" s="2"/>
      <c r="B98" s="16" t="s">
        <v>20</v>
      </c>
      <c r="C98" s="60">
        <f>SUM(C89:C97)</f>
        <v>56622.29</v>
      </c>
      <c r="D98" s="60"/>
      <c r="E98" s="22"/>
      <c r="F98" s="2"/>
      <c r="G98" s="2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>
      <c r="A99" s="2"/>
      <c r="B99" s="16"/>
      <c r="C99" s="4" t="s">
        <v>1</v>
      </c>
      <c r="D99" s="16"/>
      <c r="E99" s="22"/>
      <c r="F99" s="2"/>
      <c r="G99" s="2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>
      <c r="A100" s="2"/>
      <c r="B100" s="16" t="str">
        <f>'[1]262WPROWADZDANE '!B42</f>
        <v>Wykonastwo:</v>
      </c>
      <c r="C100" s="60">
        <f>'[1]262WPROWADZDANE '!E42</f>
        <v>0</v>
      </c>
      <c r="D100" s="60"/>
      <c r="E100" s="22"/>
      <c r="F100" s="2"/>
      <c r="G100" s="2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2"/>
      <c r="B101" s="16" t="str">
        <f>'[1]262WPROWADZDANE '!B43</f>
        <v>Transport:</v>
      </c>
      <c r="C101" s="60">
        <f>'[1]262WPROWADZDANE '!E43</f>
        <v>0</v>
      </c>
      <c r="D101" s="60"/>
      <c r="E101" s="22"/>
      <c r="F101" s="2"/>
      <c r="G101" s="2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>
      <c r="A102" s="2"/>
      <c r="B102" s="16"/>
      <c r="C102" s="4" t="s">
        <v>1</v>
      </c>
      <c r="D102" s="2"/>
      <c r="E102" s="22"/>
      <c r="F102" s="2"/>
      <c r="G102" s="2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8.5">
      <c r="A103" s="23"/>
      <c r="B103" s="24" t="s">
        <v>21</v>
      </c>
      <c r="C103" s="64" t="str">
        <f>IF('[1]262WPROWADZDANE '!$M$6="",I103,"brutto")</f>
        <v>brutto</v>
      </c>
      <c r="D103" s="64"/>
      <c r="E103" s="65">
        <f>IF('[1]262WPROWADZDANE '!$M$6="","",I103)</f>
        <v>0</v>
      </c>
      <c r="F103" s="65"/>
      <c r="G103" s="65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8.5">
      <c r="A104" s="23"/>
      <c r="B104" s="24" t="s">
        <v>22</v>
      </c>
      <c r="C104" s="64" t="str">
        <f>IF('[1]262WPROWADZDANE '!$M$6="",I104,"brutto")</f>
        <v>brutto</v>
      </c>
      <c r="D104" s="64"/>
      <c r="E104" s="65">
        <f>IF('[1]262WPROWADZDANE '!$M$6="","",I104)</f>
        <v>0</v>
      </c>
      <c r="F104" s="65"/>
      <c r="G104" s="65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26">
      <c r="A105" s="25" t="s">
        <v>23</v>
      </c>
      <c r="B105" s="26"/>
      <c r="C105" s="27" t="s">
        <v>1</v>
      </c>
      <c r="D105" s="26"/>
      <c r="E105" s="28"/>
      <c r="F105" s="26"/>
      <c r="G105" s="28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27">
      <c r="A106" s="26" t="s">
        <v>24</v>
      </c>
      <c r="B106" s="29"/>
      <c r="C106" s="66" t="str">
        <f>TEXT(IF(C104="brutto",L40+(L40*23%),"---"),"0 zł")&amp;"  "</f>
        <v xml:space="preserve">0 zł  </v>
      </c>
      <c r="D106" s="66"/>
      <c r="E106" s="66"/>
      <c r="F106" s="29"/>
      <c r="G106" s="29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26">
      <c r="A107" s="26" t="s">
        <v>25</v>
      </c>
      <c r="B107" s="26"/>
      <c r="C107" s="67" t="str">
        <f>TEXT(IF(C103="brutto",L40+(L40*8%),"---"),"0 zł")&amp;" *"</f>
        <v>0 zł *</v>
      </c>
      <c r="D107" s="67"/>
      <c r="E107" s="67"/>
      <c r="F107" s="26"/>
      <c r="G107" s="30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2"/>
      <c r="B108" s="2"/>
      <c r="C108" s="31" t="s">
        <v>1</v>
      </c>
      <c r="D108" s="69" t="s">
        <v>26</v>
      </c>
      <c r="E108" s="69"/>
      <c r="F108" s="69"/>
      <c r="G108" s="69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5.5">
      <c r="A109" s="32" t="s">
        <v>27</v>
      </c>
      <c r="B109" s="2"/>
      <c r="C109" s="31" t="s">
        <v>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2"/>
      <c r="B110" s="2"/>
      <c r="C110" s="31" t="s">
        <v>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26">
      <c r="A111" s="63" t="s">
        <v>28</v>
      </c>
      <c r="B111" s="63"/>
      <c r="C111" s="63"/>
      <c r="D111" s="68" t="str">
        <f>TEXT(M111,"0 zł") &amp;" *"</f>
        <v>0 zł *</v>
      </c>
      <c r="E111" s="68"/>
      <c r="F111" s="34"/>
      <c r="G111" s="35"/>
      <c r="H111" s="2"/>
      <c r="I111" s="2"/>
      <c r="J111" s="22"/>
      <c r="K111" s="22"/>
      <c r="L111" s="2"/>
      <c r="M111" s="2"/>
      <c r="N111" s="2"/>
      <c r="O111" s="2"/>
      <c r="P111" s="2"/>
      <c r="Q111" s="2"/>
    </row>
    <row r="112" spans="1:17" ht="26">
      <c r="A112" s="63" t="s">
        <v>29</v>
      </c>
      <c r="B112" s="63"/>
      <c r="C112" s="63"/>
      <c r="D112" s="68" t="str">
        <f>TEXT(M112,"0 zł") &amp;" *"</f>
        <v>0 zł *</v>
      </c>
      <c r="E112" s="68"/>
      <c r="F112" s="2"/>
      <c r="G112" s="35"/>
      <c r="H112" s="2"/>
      <c r="I112" s="2"/>
      <c r="J112" s="2"/>
      <c r="K112" s="22"/>
      <c r="L112" s="2"/>
      <c r="M112" s="2"/>
      <c r="N112" s="2"/>
      <c r="O112" s="2"/>
      <c r="P112" s="2"/>
      <c r="Q112" s="2"/>
    </row>
    <row r="113" spans="1:17" ht="26">
      <c r="A113" s="63" t="s">
        <v>30</v>
      </c>
      <c r="B113" s="63"/>
      <c r="C113" s="63"/>
      <c r="D113" s="68" t="str">
        <f>TEXT(M113,"0 zł") &amp;" *"</f>
        <v>0 zł *</v>
      </c>
      <c r="E113" s="68"/>
      <c r="F113" s="2"/>
      <c r="G113" s="35"/>
      <c r="H113" s="2"/>
      <c r="I113" s="2"/>
      <c r="J113" s="2"/>
      <c r="K113" s="22"/>
      <c r="L113" s="2"/>
      <c r="M113" s="2"/>
      <c r="N113" s="2"/>
      <c r="O113" s="2"/>
      <c r="P113" s="2"/>
      <c r="Q113" s="2"/>
    </row>
    <row r="114" spans="1:17" ht="26">
      <c r="A114" s="33"/>
      <c r="B114" s="2"/>
      <c r="C114" s="31" t="s">
        <v>1</v>
      </c>
      <c r="D114" s="2"/>
      <c r="E114" s="2"/>
      <c r="F114" s="2"/>
      <c r="G114" s="2"/>
      <c r="H114" s="2"/>
      <c r="I114" s="2"/>
      <c r="J114" s="2"/>
      <c r="K114" s="2"/>
      <c r="L114" s="22"/>
      <c r="M114" s="2"/>
      <c r="N114" s="2"/>
      <c r="O114" s="2"/>
      <c r="P114" s="2"/>
      <c r="Q114" s="2"/>
    </row>
    <row r="115" spans="1:17" ht="61.5" customHeight="1">
      <c r="A115" s="36" t="s">
        <v>31</v>
      </c>
      <c r="B115" s="2"/>
      <c r="C115" s="4" t="s">
        <v>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43.5">
      <c r="A116" s="37" t="s">
        <v>12</v>
      </c>
      <c r="B116" s="7" t="s">
        <v>2</v>
      </c>
      <c r="C116" s="7" t="s">
        <v>3</v>
      </c>
      <c r="D116" s="8" t="s">
        <v>4</v>
      </c>
      <c r="E116" s="8" t="s">
        <v>5</v>
      </c>
      <c r="F116" s="8" t="s">
        <v>6</v>
      </c>
      <c r="G116" s="8" t="s">
        <v>7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9" t="str">
        <f>IF('[1]262WPROWADZDANE '!AN16=1,'[1]262WPROWADZDANE '!AL16,"")</f>
        <v/>
      </c>
      <c r="B117" s="9" t="str">
        <f>'[1]262WPROWADZDANE '!AM16</f>
        <v>szt</v>
      </c>
      <c r="C117" s="9" t="str">
        <f>IF(A117="","","opcja dodatkowa")</f>
        <v/>
      </c>
      <c r="D117" s="9"/>
      <c r="E117" s="10"/>
      <c r="F117" s="9"/>
      <c r="G117" s="10" t="str">
        <f t="shared" ref="G117:G143" si="5">IFERROR(C117*E117,"")</f>
        <v/>
      </c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>
      <c r="A118" s="9" t="str">
        <f>IF('[1]262WPROWADZDANE '!AN17=1,'[1]262WPROWADZDANE '!AL17,"")</f>
        <v/>
      </c>
      <c r="B118" s="9" t="str">
        <f>'[1]262WPROWADZDANE '!AM17</f>
        <v>mb</v>
      </c>
      <c r="C118" s="9" t="str">
        <f t="shared" ref="C118:C155" si="6">IF(A118="","","opcja dodatkowa")</f>
        <v/>
      </c>
      <c r="D118" s="9"/>
      <c r="E118" s="10"/>
      <c r="F118" s="9"/>
      <c r="G118" s="10" t="str">
        <f t="shared" si="5"/>
        <v/>
      </c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>
      <c r="A119" s="9" t="str">
        <f>IF('[1]262WPROWADZDANE '!AN18=1,'[1]262WPROWADZDANE '!AL18,"")</f>
        <v>Taśma do obróbki komina aluminiowa Eurotec Classic</v>
      </c>
      <c r="B119" s="9" t="str">
        <f>'[1]262WPROWADZDANE '!AM18</f>
        <v>mb</v>
      </c>
      <c r="C119" s="9" t="str">
        <f t="shared" si="6"/>
        <v>opcja dodatkowa</v>
      </c>
      <c r="D119" s="9"/>
      <c r="E119" s="10"/>
      <c r="F119" s="9"/>
      <c r="G119" s="10" t="str">
        <f t="shared" si="5"/>
        <v/>
      </c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>
      <c r="A120" s="9" t="str">
        <f>IF('[1]262WPROWADZDANE '!AN19=1,'[1]262WPROWADZDANE '!AL19,"")</f>
        <v/>
      </c>
      <c r="B120" s="9" t="str">
        <f>'[1]262WPROWADZDANE '!AM19</f>
        <v>szt</v>
      </c>
      <c r="C120" s="9" t="str">
        <f t="shared" si="6"/>
        <v/>
      </c>
      <c r="D120" s="9"/>
      <c r="E120" s="10"/>
      <c r="F120" s="9"/>
      <c r="G120" s="10" t="str">
        <f t="shared" si="5"/>
        <v/>
      </c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>
      <c r="A121" s="9" t="str">
        <f>IF('[1]262WPROWADZDANE '!AN20=1,'[1]262WPROWADZDANE '!AL20,"")</f>
        <v>Kosz dachowy aluminiowy 2mb</v>
      </c>
      <c r="B121" s="9" t="str">
        <f>'[1]262WPROWADZDANE '!AM20</f>
        <v>szt</v>
      </c>
      <c r="C121" s="9" t="str">
        <f t="shared" si="6"/>
        <v>opcja dodatkowa</v>
      </c>
      <c r="D121" s="9"/>
      <c r="E121" s="10"/>
      <c r="F121" s="9"/>
      <c r="G121" s="10" t="str">
        <f t="shared" si="5"/>
        <v/>
      </c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>
      <c r="A122" s="9" t="str">
        <f>IF('[1]262WPROWADZDANE '!AN21=1,'[1]262WPROWADZDANE '!AL21,"")</f>
        <v/>
      </c>
      <c r="B122" s="9" t="str">
        <f>'[1]262WPROWADZDANE '!AM21</f>
        <v>szt</v>
      </c>
      <c r="C122" s="9" t="str">
        <f t="shared" si="6"/>
        <v/>
      </c>
      <c r="D122" s="9"/>
      <c r="E122" s="10"/>
      <c r="F122" s="9"/>
      <c r="G122" s="10" t="str">
        <f t="shared" si="5"/>
        <v/>
      </c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9" t="str">
        <f>IF('[1]262WPROWADZDANE '!AN22=1,'[1]262WPROWADZDANE '!AL22,"")</f>
        <v/>
      </c>
      <c r="B123" s="9" t="str">
        <f>'[1]262WPROWADZDANE '!AM22</f>
        <v>szt</v>
      </c>
      <c r="C123" s="9" t="str">
        <f t="shared" si="6"/>
        <v/>
      </c>
      <c r="D123" s="9"/>
      <c r="E123" s="10"/>
      <c r="F123" s="9"/>
      <c r="G123" s="10" t="str">
        <f t="shared" si="5"/>
        <v/>
      </c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9" t="str">
        <f>IF('[1]262WPROWADZDANE '!AN23=1,'[1]262WPROWADZDANE '!AL23,"")</f>
        <v/>
      </c>
      <c r="B124" s="9" t="str">
        <f>'[1]262WPROWADZDANE '!AM23</f>
        <v>szt</v>
      </c>
      <c r="C124" s="9" t="str">
        <f t="shared" si="6"/>
        <v/>
      </c>
      <c r="D124" s="9"/>
      <c r="E124" s="10"/>
      <c r="F124" s="9"/>
      <c r="G124" s="10" t="str">
        <f t="shared" si="5"/>
        <v/>
      </c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9" t="str">
        <f>IF('[1]262WPROWADZDANE '!AN24=1,'[1]262WPROWADZDANE '!AL24,"")</f>
        <v/>
      </c>
      <c r="B125" s="9" t="str">
        <f>'[1]262WPROWADZDANE '!AM24</f>
        <v>szt</v>
      </c>
      <c r="C125" s="9" t="str">
        <f t="shared" si="6"/>
        <v/>
      </c>
      <c r="D125" s="9"/>
      <c r="E125" s="10"/>
      <c r="F125" s="9"/>
      <c r="G125" s="10" t="str">
        <f t="shared" si="5"/>
        <v/>
      </c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9" t="str">
        <f>IF('[1]262WPROWADZDANE '!AN25=1,'[1]262WPROWADZDANE '!AL25,"")</f>
        <v/>
      </c>
      <c r="B126" s="9" t="str">
        <f>'[1]262WPROWADZDANE '!AM25</f>
        <v>szt</v>
      </c>
      <c r="C126" s="9" t="str">
        <f t="shared" si="6"/>
        <v/>
      </c>
      <c r="D126" s="9"/>
      <c r="E126" s="10"/>
      <c r="F126" s="9"/>
      <c r="G126" s="10" t="str">
        <f t="shared" si="5"/>
        <v/>
      </c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9" t="str">
        <f>IF('[1]262WPROWADZDANE '!AN26=1,'[1]262WPROWADZDANE '!AL26,"")</f>
        <v/>
      </c>
      <c r="B127" s="9" t="str">
        <f>'[1]262WPROWADZDANE '!AM26</f>
        <v>szt</v>
      </c>
      <c r="C127" s="9" t="str">
        <f t="shared" si="6"/>
        <v/>
      </c>
      <c r="D127" s="9"/>
      <c r="E127" s="10"/>
      <c r="F127" s="9"/>
      <c r="G127" s="10" t="str">
        <f t="shared" si="5"/>
        <v/>
      </c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9" t="str">
        <f>IF('[1]262WPROWADZDANE '!AN27=1,'[1]262WPROWADZDANE '!AL27,"")</f>
        <v/>
      </c>
      <c r="B128" s="9" t="str">
        <f>'[1]262WPROWADZDANE '!AM27</f>
        <v>op</v>
      </c>
      <c r="C128" s="9" t="str">
        <f t="shared" si="6"/>
        <v/>
      </c>
      <c r="D128" s="9"/>
      <c r="E128" s="10"/>
      <c r="F128" s="9"/>
      <c r="G128" s="10" t="str">
        <f t="shared" si="5"/>
        <v/>
      </c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9" t="str">
        <f>IF('[1]262WPROWADZDANE '!AN28=1,'[1]262WPROWADZDANE '!AL28,"")</f>
        <v/>
      </c>
      <c r="B129" s="9" t="str">
        <f>'[1]262WPROWADZDANE '!AM28</f>
        <v>op</v>
      </c>
      <c r="C129" s="9" t="str">
        <f t="shared" si="6"/>
        <v/>
      </c>
      <c r="D129" s="9"/>
      <c r="E129" s="10"/>
      <c r="F129" s="9"/>
      <c r="G129" s="10" t="str">
        <f t="shared" si="5"/>
        <v/>
      </c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9" t="str">
        <f>IF('[1]262WPROWADZDANE '!AN29=1,'[1]262WPROWADZDANE '!AL29,"")</f>
        <v/>
      </c>
      <c r="B130" s="9" t="str">
        <f>'[1]262WPROWADZDANE '!AM29</f>
        <v>kom</v>
      </c>
      <c r="C130" s="9" t="str">
        <f t="shared" si="6"/>
        <v/>
      </c>
      <c r="D130" s="9"/>
      <c r="E130" s="10"/>
      <c r="F130" s="9"/>
      <c r="G130" s="10" t="str">
        <f t="shared" si="5"/>
        <v/>
      </c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9" t="str">
        <f>IF('[1]262WPROWADZDANE '!AN30=1,'[1]262WPROWADZDANE '!AL30,"")</f>
        <v/>
      </c>
      <c r="B131" s="9" t="str">
        <f>'[1]262WPROWADZDANE '!AM30</f>
        <v>kom</v>
      </c>
      <c r="C131" s="9" t="str">
        <f t="shared" si="6"/>
        <v/>
      </c>
      <c r="D131" s="9"/>
      <c r="E131" s="10"/>
      <c r="F131" s="9"/>
      <c r="G131" s="9" t="str">
        <f t="shared" si="5"/>
        <v/>
      </c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9" t="str">
        <f>IF('[1]262WPROWADZDANE '!AN31=1,'[1]262WPROWADZDANE '!AL31,"")</f>
        <v/>
      </c>
      <c r="B132" s="9" t="str">
        <f>'[1]262WPROWADZDANE '!AM31</f>
        <v>kom</v>
      </c>
      <c r="C132" s="9" t="str">
        <f t="shared" si="6"/>
        <v/>
      </c>
      <c r="D132" s="9"/>
      <c r="E132" s="10"/>
      <c r="F132" s="9"/>
      <c r="G132" s="9" t="str">
        <f t="shared" si="5"/>
        <v/>
      </c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9" t="str">
        <f>IF('[1]262WPROWADZDANE '!AN32=1,'[1]262WPROWADZDANE '!AL32,"")</f>
        <v/>
      </c>
      <c r="B133" s="9" t="str">
        <f>'[1]262WPROWADZDANE '!AM32</f>
        <v>kom</v>
      </c>
      <c r="C133" s="9" t="str">
        <f t="shared" si="6"/>
        <v/>
      </c>
      <c r="D133" s="9"/>
      <c r="E133" s="10"/>
      <c r="F133" s="9"/>
      <c r="G133" s="9" t="str">
        <f t="shared" si="5"/>
        <v/>
      </c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9" t="str">
        <f>IF('[1]262WPROWADZDANE '!AN33=1,'[1]262WPROWADZDANE '!AL33,"")</f>
        <v/>
      </c>
      <c r="B134" s="9" t="str">
        <f>'[1]262WPROWADZDANE '!AM33</f>
        <v>kom</v>
      </c>
      <c r="C134" s="9" t="str">
        <f t="shared" si="6"/>
        <v/>
      </c>
      <c r="D134" s="9"/>
      <c r="E134" s="10"/>
      <c r="F134" s="9"/>
      <c r="G134" s="9" t="str">
        <f t="shared" si="5"/>
        <v/>
      </c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9" t="str">
        <f>IF('[1]262WPROWADZDANE '!AN34=1,'[1]262WPROWADZDANE '!AL34,"")</f>
        <v/>
      </c>
      <c r="B135" s="9" t="str">
        <f>'[1]262WPROWADZDANE '!AM34</f>
        <v>m2</v>
      </c>
      <c r="C135" s="9" t="str">
        <f t="shared" si="6"/>
        <v/>
      </c>
      <c r="D135" s="9"/>
      <c r="E135" s="10"/>
      <c r="F135" s="9"/>
      <c r="G135" s="9" t="str">
        <f t="shared" si="5"/>
        <v/>
      </c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9" t="str">
        <f>IF('[1]262WPROWADZDANE '!AN35=1,'[1]262WPROWADZDANE '!AL35,"")</f>
        <v/>
      </c>
      <c r="B136" s="9" t="str">
        <f>'[1]262WPROWADZDANE '!AM35</f>
        <v>rol</v>
      </c>
      <c r="C136" s="9" t="str">
        <f t="shared" si="6"/>
        <v/>
      </c>
      <c r="D136" s="9"/>
      <c r="E136" s="10"/>
      <c r="F136" s="9"/>
      <c r="G136" s="9" t="str">
        <f t="shared" si="5"/>
        <v/>
      </c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9" t="str">
        <f>IF('[1]262WPROWADZDANE '!AN36=1,'[1]262WPROWADZDANE '!AL36,"")</f>
        <v/>
      </c>
      <c r="B137" s="9" t="str">
        <f>'[1]262WPROWADZDANE '!AM36</f>
        <v>rol</v>
      </c>
      <c r="C137" s="9" t="str">
        <f t="shared" si="6"/>
        <v/>
      </c>
      <c r="D137" s="9"/>
      <c r="E137" s="10"/>
      <c r="F137" s="9"/>
      <c r="G137" s="9" t="str">
        <f t="shared" si="5"/>
        <v/>
      </c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9" t="str">
        <f>IF('[1]262WPROWADZDANE '!AN37=1,'[1]262WPROWADZDANE '!AL37,"")</f>
        <v/>
      </c>
      <c r="B138" s="9" t="str">
        <f>'[1]262WPROWADZDANE '!AM37</f>
        <v>ark</v>
      </c>
      <c r="C138" s="9" t="str">
        <f t="shared" si="6"/>
        <v/>
      </c>
      <c r="D138" s="9"/>
      <c r="E138" s="10"/>
      <c r="F138" s="9"/>
      <c r="G138" s="9" t="str">
        <f t="shared" si="5"/>
        <v/>
      </c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9" t="str">
        <f>IF('[1]262WPROWADZDANE '!AN38=1,'[1]262WPROWADZDANE '!AL38,"")</f>
        <v>Cegła klinkierowa</v>
      </c>
      <c r="B139" s="9" t="str">
        <f>'[1]262WPROWADZDANE '!AM38</f>
        <v>szt</v>
      </c>
      <c r="C139" s="9" t="str">
        <f t="shared" si="6"/>
        <v>opcja dodatkowa</v>
      </c>
      <c r="D139" s="9"/>
      <c r="E139" s="10"/>
      <c r="F139" s="9"/>
      <c r="G139" s="9" t="str">
        <f t="shared" si="5"/>
        <v/>
      </c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9" t="str">
        <f>IF('[1]262WPROWADZDANE '!AN39=1,'[1]262WPROWADZDANE '!AL39,"")</f>
        <v/>
      </c>
      <c r="B140" s="9" t="str">
        <f>'[1]262WPROWADZDANE '!AM39</f>
        <v>mb</v>
      </c>
      <c r="C140" s="9" t="str">
        <f t="shared" si="6"/>
        <v/>
      </c>
      <c r="D140" s="9"/>
      <c r="E140" s="10"/>
      <c r="F140" s="9"/>
      <c r="G140" s="9" t="str">
        <f t="shared" si="5"/>
        <v/>
      </c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9" t="str">
        <f>IF('[1]262WPROWADZDANE '!AN40=1,'[1]262WPROWADZDANE '!AL40,"")</f>
        <v/>
      </c>
      <c r="B141" s="9" t="str">
        <f>'[1]262WPROWADZDANE '!AM40</f>
        <v>mb</v>
      </c>
      <c r="C141" s="9" t="str">
        <f t="shared" si="6"/>
        <v/>
      </c>
      <c r="D141" s="9"/>
      <c r="E141" s="10"/>
      <c r="F141" s="9"/>
      <c r="G141" s="9" t="str">
        <f t="shared" si="5"/>
        <v/>
      </c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9" t="str">
        <f>IF('[1]262WPROWADZDANE '!AN41=1,'[1]262WPROWADZDANE '!AL41,"")</f>
        <v/>
      </c>
      <c r="B142" s="9" t="str">
        <f>'[1]262WPROWADZDANE '!AM41</f>
        <v>szt</v>
      </c>
      <c r="C142" s="9" t="str">
        <f t="shared" si="6"/>
        <v/>
      </c>
      <c r="D142" s="9"/>
      <c r="E142" s="10"/>
      <c r="F142" s="9"/>
      <c r="G142" s="9" t="str">
        <f t="shared" si="5"/>
        <v/>
      </c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9" t="str">
        <f>IF('[1]262WPROWADZDANE '!AN42=1,'[1]262WPROWADZDANE '!AL42,"")</f>
        <v/>
      </c>
      <c r="B143" s="9" t="str">
        <f>'[1]262WPROWADZDANE '!AM42</f>
        <v>szt</v>
      </c>
      <c r="C143" s="9" t="str">
        <f t="shared" si="6"/>
        <v/>
      </c>
      <c r="D143" s="9"/>
      <c r="E143" s="10"/>
      <c r="F143" s="9"/>
      <c r="G143" s="9" t="str">
        <f t="shared" si="5"/>
        <v/>
      </c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9" t="str">
        <f>IF('[1]262WPROWADZDANE '!AN43=1,'[1]262WPROWADZDANE '!AL43,"")</f>
        <v/>
      </c>
      <c r="B144" s="9" t="str">
        <f>'[1]262WPROWADZDANE '!AM43</f>
        <v>szt</v>
      </c>
      <c r="C144" s="9" t="str">
        <f t="shared" si="6"/>
        <v/>
      </c>
      <c r="D144" s="9"/>
      <c r="E144" s="9"/>
      <c r="F144" s="9"/>
      <c r="G144" s="9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9" t="str">
        <f>IF('[1]262WPROWADZDANE '!AN44=1,'[1]262WPROWADZDANE '!AL44,"")</f>
        <v/>
      </c>
      <c r="B145" s="9" t="str">
        <f>'[1]262WPROWADZDANE '!AM44</f>
        <v>szt</v>
      </c>
      <c r="C145" s="9" t="str">
        <f t="shared" si="6"/>
        <v/>
      </c>
      <c r="D145" s="9"/>
      <c r="E145" s="9"/>
      <c r="F145" s="9"/>
      <c r="G145" s="9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9" t="str">
        <f>IF('[1]262WPROWADZDANE '!AN45=1,'[1]262WPROWADZDANE '!AL45,"")</f>
        <v/>
      </c>
      <c r="B146" s="9" t="str">
        <f>'[1]262WPROWADZDANE '!AM45</f>
        <v>szt</v>
      </c>
      <c r="C146" s="9" t="str">
        <f t="shared" si="6"/>
        <v/>
      </c>
      <c r="D146" s="9"/>
      <c r="E146" s="9"/>
      <c r="F146" s="9"/>
      <c r="G146" s="9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9" t="str">
        <f>IF('[1]262WPROWADZDANE '!AN46=1,'[1]262WPROWADZDANE '!AL46,"")</f>
        <v>Okno FTP-V U3 114x118 Fakro</v>
      </c>
      <c r="B147" s="9" t="str">
        <f>'[1]262WPROWADZDANE '!AM46</f>
        <v>szt</v>
      </c>
      <c r="C147" s="9" t="str">
        <f t="shared" si="6"/>
        <v>opcja dodatkowa</v>
      </c>
      <c r="D147" s="9"/>
      <c r="E147" s="9"/>
      <c r="F147" s="9"/>
      <c r="G147" s="9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9" t="str">
        <f>IF('[1]262WPROWADZDANE '!AN47=1,'[1]262WPROWADZDANE '!AL47,"")</f>
        <v>Kołnierz pokr.faliste 134x98 ESV Fakro</v>
      </c>
      <c r="B148" s="9" t="str">
        <f>'[1]262WPROWADZDANE '!AM47</f>
        <v>szt</v>
      </c>
      <c r="C148" s="9" t="str">
        <f t="shared" si="6"/>
        <v>opcja dodatkowa</v>
      </c>
      <c r="D148" s="9"/>
      <c r="E148" s="9"/>
      <c r="F148" s="9"/>
      <c r="G148" s="9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9" t="str">
        <f>IF('[1]262WPROWADZDANE '!AN48=1,'[1]262WPROWADZDANE '!AL48,"")</f>
        <v>Okno PTP-V/PI U3 55x78 Fakro</v>
      </c>
      <c r="B149" s="9" t="str">
        <f>'[1]262WPROWADZDANE '!AM48</f>
        <v>szt</v>
      </c>
      <c r="C149" s="9" t="str">
        <f t="shared" si="6"/>
        <v>opcja dodatkowa</v>
      </c>
      <c r="D149" s="9"/>
      <c r="E149" s="9"/>
      <c r="F149" s="9"/>
      <c r="G149" s="9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9" t="str">
        <f>IF('[1]262WPROWADZDANE '!AN49=1,'[1]262WPROWADZDANE '!AL49,"")</f>
        <v>Kołnierz pokr.faliste 78x98 ESV Fakro</v>
      </c>
      <c r="B150" s="9" t="str">
        <f>'[1]262WPROWADZDANE '!AM49</f>
        <v>szt</v>
      </c>
      <c r="C150" s="9" t="str">
        <f t="shared" si="6"/>
        <v>opcja dodatkowa</v>
      </c>
      <c r="D150" s="9"/>
      <c r="E150" s="9"/>
      <c r="F150" s="9"/>
      <c r="G150" s="9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9" t="str">
        <f>IF('[1]262WPROWADZDANE '!AN50=1,'[1]262WPROWADZDANE '!AL50,"")</f>
        <v/>
      </c>
      <c r="B151" s="9" t="str">
        <f>'[1]262WPROWADZDANE '!AM50</f>
        <v>szt</v>
      </c>
      <c r="C151" s="9" t="str">
        <f t="shared" si="6"/>
        <v/>
      </c>
      <c r="D151" s="9"/>
      <c r="E151" s="9"/>
      <c r="F151" s="9"/>
      <c r="G151" s="9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9" t="str">
        <f>IF('[1]262WPROWADZDANE '!AN51=1,'[1]262WPROWADZDANE '!AL51,"")</f>
        <v/>
      </c>
      <c r="B152" s="9" t="str">
        <f>'[1]262WPROWADZDANE '!AM51</f>
        <v>szt</v>
      </c>
      <c r="C152" s="9" t="str">
        <f t="shared" si="6"/>
        <v/>
      </c>
      <c r="D152" s="9"/>
      <c r="E152" s="9"/>
      <c r="F152" s="9"/>
      <c r="G152" s="9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9" t="str">
        <f>IF('[1]262WPROWADZDANE '!AN52=1,'[1]262WPROWADZDANE '!AL52,"")</f>
        <v/>
      </c>
      <c r="B153" s="9" t="str">
        <f>'[1]262WPROWADZDANE '!AM52</f>
        <v>szt</v>
      </c>
      <c r="C153" s="9" t="str">
        <f t="shared" si="6"/>
        <v/>
      </c>
      <c r="D153" s="9"/>
      <c r="E153" s="9"/>
      <c r="F153" s="9"/>
      <c r="G153" s="9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9" t="str">
        <f>IF('[1]262WPROWADZDANE '!AN53=1,'[1]262WPROWADZDANE '!AL53,"")</f>
        <v/>
      </c>
      <c r="B154" s="9" t="str">
        <f>'[1]262WPROWADZDANE '!AM53</f>
        <v>szt</v>
      </c>
      <c r="C154" s="9" t="str">
        <f t="shared" si="6"/>
        <v/>
      </c>
      <c r="D154" s="9"/>
      <c r="E154" s="9"/>
      <c r="F154" s="9"/>
      <c r="G154" s="9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9" t="str">
        <f>IF('[1]262WPROWADZDANE '!AN54=1,'[1]262WPROWADZDANE '!AL54,"")</f>
        <v>System rynnowy Flamingo 125/90</v>
      </c>
      <c r="B155" s="9" t="str">
        <f>'[1]262WPROWADZDANE '!AM54</f>
        <v>komp</v>
      </c>
      <c r="C155" s="9" t="str">
        <f t="shared" si="6"/>
        <v>opcja dodatkowa</v>
      </c>
      <c r="D155" s="9"/>
      <c r="E155" s="9"/>
      <c r="F155" s="9"/>
      <c r="G155" s="9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2"/>
      <c r="B156" s="2"/>
      <c r="C156" s="4" t="s">
        <v>1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2"/>
      <c r="B157" s="2"/>
      <c r="C157" s="4" t="s">
        <v>32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5.5">
      <c r="A158" s="32" t="s">
        <v>33</v>
      </c>
      <c r="B158" s="4"/>
      <c r="C158" s="4" t="s">
        <v>1</v>
      </c>
      <c r="D158" s="4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>
      <c r="A159" s="38"/>
      <c r="B159" s="4"/>
      <c r="C159" s="4" t="s">
        <v>1</v>
      </c>
      <c r="D159" s="39"/>
      <c r="E159" s="2"/>
      <c r="F159" s="2"/>
      <c r="G159" s="38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>
      <c r="A160" s="38"/>
      <c r="B160" s="4"/>
      <c r="C160" s="4" t="s">
        <v>1</v>
      </c>
      <c r="D160" s="39"/>
      <c r="E160" s="2"/>
      <c r="F160" s="2"/>
      <c r="G160" s="38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>
      <c r="A161" s="38"/>
      <c r="B161" s="4"/>
      <c r="C161" s="4" t="s">
        <v>1</v>
      </c>
      <c r="D161" s="39"/>
      <c r="E161" s="2"/>
      <c r="F161" s="2"/>
      <c r="G161" s="38"/>
      <c r="H161" s="2"/>
      <c r="I161" s="16"/>
      <c r="J161" s="2"/>
      <c r="K161" s="2"/>
      <c r="L161" s="2"/>
      <c r="M161" s="2"/>
      <c r="N161" s="2"/>
      <c r="O161" s="2"/>
      <c r="P161" s="2"/>
      <c r="Q161" s="2"/>
    </row>
    <row r="162" spans="1:17">
      <c r="A162" s="38"/>
      <c r="B162" s="4"/>
      <c r="C162" s="4" t="s">
        <v>1</v>
      </c>
      <c r="D162" s="39"/>
      <c r="E162" s="2"/>
      <c r="F162" s="2"/>
      <c r="G162" s="38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>
      <c r="A163" s="38"/>
      <c r="B163" s="4"/>
      <c r="C163" s="4" t="s">
        <v>1</v>
      </c>
      <c r="D163" s="39"/>
      <c r="E163" s="2"/>
      <c r="F163" s="2"/>
      <c r="G163" s="38"/>
      <c r="H163" s="2"/>
      <c r="I163" s="2"/>
      <c r="J163" s="22"/>
      <c r="K163" s="22"/>
      <c r="L163" s="22"/>
      <c r="M163" s="2"/>
      <c r="N163" s="2"/>
      <c r="O163" s="2"/>
      <c r="P163" s="2"/>
      <c r="Q163" s="2"/>
    </row>
    <row r="164" spans="1:17">
      <c r="A164" s="40" t="s">
        <v>34</v>
      </c>
      <c r="B164" s="2"/>
      <c r="C164" s="70" t="s">
        <v>35</v>
      </c>
      <c r="D164" s="71"/>
      <c r="E164" s="72" t="s">
        <v>34</v>
      </c>
      <c r="F164" s="73"/>
      <c r="G164" s="74"/>
      <c r="H164" s="2"/>
      <c r="I164" s="2"/>
      <c r="J164" s="22"/>
      <c r="K164" s="22"/>
      <c r="L164" s="22"/>
      <c r="M164" s="2"/>
      <c r="N164" s="2"/>
      <c r="O164" s="2"/>
      <c r="P164" s="2"/>
      <c r="Q164" s="2"/>
    </row>
    <row r="165" spans="1:17" ht="21">
      <c r="A165" s="41" t="str">
        <f>TEXT(J166,"0 zł")&amp;"*"</f>
        <v>0 zł*</v>
      </c>
      <c r="B165" s="42"/>
      <c r="C165" s="75" t="str">
        <f>TEXT(K166,"0 zł")&amp;"*"</f>
        <v>0 zł*</v>
      </c>
      <c r="D165" s="76" t="e">
        <f>#REF!+(#REF!*6%)+'[1]262WPROWADZDANE '!BM87</f>
        <v>#REF!</v>
      </c>
      <c r="E165" s="77" t="str">
        <f>TEXT(L166,"0 zł")&amp;"*"</f>
        <v>0 zł*</v>
      </c>
      <c r="F165" s="78" t="e">
        <f>#REF!+(#REF!*2%)+'[1]262WPROWADZDANE '!CP87</f>
        <v>#REF!</v>
      </c>
      <c r="G165" s="79" t="e">
        <f>#REF!+(#REF!*2%)+'[1]262WPROWADZDANE '!CQ87</f>
        <v>#REF!</v>
      </c>
      <c r="H165" s="2"/>
      <c r="I165" s="2"/>
      <c r="J165" s="21"/>
      <c r="K165" s="21"/>
      <c r="L165" s="21"/>
      <c r="M165" s="2"/>
      <c r="N165" s="2"/>
      <c r="O165" s="2"/>
      <c r="P165" s="2"/>
      <c r="Q165" s="2"/>
    </row>
    <row r="166" spans="1:17">
      <c r="A166" s="2"/>
      <c r="B166" s="4"/>
      <c r="C166" s="4" t="s">
        <v>1</v>
      </c>
      <c r="D166" s="4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>
      <c r="A167" s="2"/>
      <c r="B167" s="4"/>
      <c r="C167" s="4" t="s">
        <v>1</v>
      </c>
      <c r="D167" s="4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>
      <c r="A168" s="2"/>
      <c r="B168" s="4"/>
      <c r="C168" s="4" t="s">
        <v>1</v>
      </c>
      <c r="D168" s="4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>
      <c r="A169" s="2"/>
      <c r="B169" s="4"/>
      <c r="C169" s="4" t="s">
        <v>1</v>
      </c>
      <c r="D169" s="4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>
      <c r="A170" s="2"/>
      <c r="B170" s="4"/>
      <c r="C170" s="4" t="s">
        <v>1</v>
      </c>
      <c r="D170" s="4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>
      <c r="A171" s="2"/>
      <c r="B171" s="4"/>
      <c r="C171" s="4" t="s">
        <v>1</v>
      </c>
      <c r="D171" s="4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>
      <c r="A172" s="2"/>
      <c r="B172" s="4"/>
      <c r="C172" s="4" t="s">
        <v>1</v>
      </c>
      <c r="D172" s="4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>
      <c r="A173" s="2"/>
      <c r="B173" s="4"/>
      <c r="C173" s="4" t="s">
        <v>1</v>
      </c>
      <c r="D173" s="4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>
      <c r="A174" s="2"/>
      <c r="B174" s="4"/>
      <c r="C174" s="4" t="s">
        <v>1</v>
      </c>
      <c r="D174" s="4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>
      <c r="A175" s="2"/>
      <c r="B175" s="4"/>
      <c r="C175" s="4" t="s">
        <v>1</v>
      </c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>
      <c r="A176" s="2"/>
      <c r="B176" s="4"/>
      <c r="C176" s="4" t="s">
        <v>1</v>
      </c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>
      <c r="A177" s="2"/>
      <c r="B177" s="4"/>
      <c r="C177" s="4" t="s">
        <v>1</v>
      </c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>
      <c r="A178" s="2"/>
      <c r="B178" s="4"/>
      <c r="C178" s="4" t="s">
        <v>1</v>
      </c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>
      <c r="A179" s="2"/>
      <c r="B179" s="4"/>
      <c r="C179" s="4" t="s">
        <v>1</v>
      </c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>
      <c r="A180" s="2"/>
      <c r="B180" s="4"/>
      <c r="C180" s="4" t="s">
        <v>1</v>
      </c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>
      <c r="A181" s="2"/>
      <c r="B181" s="4"/>
      <c r="C181" s="4" t="s">
        <v>1</v>
      </c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>
      <c r="A182" s="2"/>
      <c r="B182" s="4"/>
      <c r="C182" s="4" t="s">
        <v>1</v>
      </c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>
      <c r="A183" s="2"/>
      <c r="B183" s="4"/>
      <c r="C183" s="4" t="s">
        <v>1</v>
      </c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>
      <c r="A184" s="2"/>
      <c r="B184" s="4"/>
      <c r="C184" s="4" t="s">
        <v>1</v>
      </c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>
      <c r="A185" s="2"/>
      <c r="B185" s="4"/>
      <c r="C185" s="4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>
      <c r="A186" s="2"/>
      <c r="B186" s="4"/>
      <c r="C186" s="4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5.5">
      <c r="A187" s="16" t="s">
        <v>36</v>
      </c>
      <c r="B187" s="4"/>
      <c r="C187" s="4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21">
      <c r="A188" s="43" t="s">
        <v>37</v>
      </c>
      <c r="B188" s="44"/>
      <c r="C188" s="80" t="str">
        <f>TEXT('[1]299cennikniko'!M14,"0 zł")&amp;" *"</f>
        <v>3393 zł *</v>
      </c>
      <c r="D188" s="80"/>
      <c r="E188" s="8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21">
      <c r="A189" s="43" t="s">
        <v>38</v>
      </c>
      <c r="B189" s="44"/>
      <c r="C189" s="80" t="str">
        <f>TEXT('[1]301cennikwełnamineralna'!R6,"0 zł")&amp;" *"</f>
        <v>2333 zł *</v>
      </c>
      <c r="D189" s="80"/>
      <c r="E189" s="8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21">
      <c r="A190" s="43" t="s">
        <v>39</v>
      </c>
      <c r="B190" s="44"/>
      <c r="C190" s="80" t="str">
        <f>TEXT('[1]297cenniksystemodgromowy'!R6,"0 zł")&amp;" *"</f>
        <v>431 zł *</v>
      </c>
      <c r="D190" s="80"/>
      <c r="E190" s="8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21">
      <c r="A191" s="43" t="s">
        <v>40</v>
      </c>
      <c r="B191" s="44"/>
      <c r="C191" s="80" t="str">
        <f>TEXT('[1]269cennikakcesoria'!DN43,"0 zł")&amp;" *"</f>
        <v>877 zł *</v>
      </c>
      <c r="D191" s="80"/>
      <c r="E191" s="8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21">
      <c r="A192" s="43" t="s">
        <v>41</v>
      </c>
      <c r="B192" s="44"/>
      <c r="C192" s="80" t="str">
        <f>TEXT('[1]269cennikakcesoria'!FB43,"0 zł")&amp;" *"</f>
        <v>- *</v>
      </c>
      <c r="D192" s="80"/>
      <c r="E192" s="8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>
      <c r="A194" s="2"/>
      <c r="B194" s="2"/>
      <c r="C194" s="4" t="s">
        <v>1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>
      <c r="A195" s="2"/>
      <c r="B195" s="2"/>
      <c r="C195" s="4" t="s">
        <v>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5.5">
      <c r="A196" s="32" t="s">
        <v>42</v>
      </c>
      <c r="B196" s="2"/>
      <c r="C196" s="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5.5">
      <c r="A197" s="45"/>
      <c r="B197" s="2"/>
      <c r="C197" s="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5.5">
      <c r="A198" s="45"/>
      <c r="B198" s="2"/>
      <c r="C198" s="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7.5">
      <c r="A199" s="46" t="s">
        <v>43</v>
      </c>
      <c r="B199" s="2"/>
      <c r="C199" s="81" t="s">
        <v>44</v>
      </c>
      <c r="D199" s="81"/>
      <c r="E199" s="82"/>
      <c r="F199" s="82"/>
      <c r="G199" s="8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>
      <c r="A200" s="47"/>
      <c r="B200" s="48"/>
      <c r="C200" s="49" t="s">
        <v>1</v>
      </c>
      <c r="D200" s="48"/>
      <c r="E200" s="48"/>
      <c r="F200" s="48"/>
      <c r="G200" s="50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23.5">
      <c r="A201" s="83" t="str">
        <f>TEXT(M202,"0 zł")&amp;" *"</f>
        <v>0 zł *</v>
      </c>
      <c r="B201" s="83"/>
      <c r="C201" s="83" t="str">
        <f>TEXT(M201,"0 zł")&amp;" *"</f>
        <v>0 zł *</v>
      </c>
      <c r="D201" s="83"/>
      <c r="E201" s="35"/>
      <c r="F201" s="2"/>
      <c r="G201" s="38"/>
      <c r="H201" s="2"/>
      <c r="I201" s="2"/>
      <c r="J201" s="2"/>
      <c r="K201" s="22"/>
      <c r="L201" s="2"/>
      <c r="M201" s="2"/>
      <c r="N201" s="2"/>
      <c r="O201" s="2"/>
      <c r="P201" s="2"/>
      <c r="Q201" s="2"/>
    </row>
    <row r="202" spans="1:17">
      <c r="A202" s="51"/>
      <c r="B202" s="2"/>
      <c r="C202" s="4" t="s">
        <v>1</v>
      </c>
      <c r="D202" s="2"/>
      <c r="E202" s="2"/>
      <c r="F202" s="2"/>
      <c r="G202" s="38"/>
      <c r="H202" s="2"/>
      <c r="I202" s="2"/>
      <c r="J202" s="2"/>
      <c r="K202" s="22"/>
      <c r="L202" s="2"/>
      <c r="M202" s="2"/>
      <c r="N202" s="2"/>
      <c r="O202" s="2"/>
      <c r="P202" s="2"/>
      <c r="Q202" s="2"/>
    </row>
    <row r="203" spans="1:17">
      <c r="A203" s="17"/>
      <c r="B203" s="52"/>
      <c r="C203" s="53" t="s">
        <v>1</v>
      </c>
      <c r="D203" s="52"/>
      <c r="E203" s="52"/>
      <c r="F203" s="52"/>
      <c r="G203" s="18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>
      <c r="A204" s="47"/>
      <c r="B204" s="48"/>
      <c r="C204" s="4" t="s">
        <v>1</v>
      </c>
      <c r="D204" s="2"/>
      <c r="E204" s="48"/>
      <c r="F204" s="48"/>
      <c r="G204" s="50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23.5">
      <c r="A205" s="83" t="str">
        <f>TEXT(M206,"0 zł")&amp;" *"</f>
        <v>0 zł *</v>
      </c>
      <c r="B205" s="83"/>
      <c r="C205" s="83" t="str">
        <f>TEXT(M205,"0 zł")&amp;" *"</f>
        <v>0 zł *</v>
      </c>
      <c r="D205" s="83"/>
      <c r="E205" s="2"/>
      <c r="F205" s="2"/>
      <c r="G205" s="38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>
      <c r="B206" s="2"/>
      <c r="C206" s="4" t="s">
        <v>1</v>
      </c>
      <c r="D206" s="2"/>
      <c r="F206" s="2"/>
      <c r="G206" s="38"/>
      <c r="H206" s="2"/>
      <c r="I206" s="2"/>
      <c r="J206" s="22"/>
      <c r="K206" s="2"/>
      <c r="L206" s="2"/>
      <c r="M206" s="2"/>
      <c r="N206" s="2"/>
      <c r="O206" s="2"/>
      <c r="P206" s="2"/>
      <c r="Q206" s="2"/>
    </row>
    <row r="207" spans="1:17">
      <c r="A207" s="17"/>
      <c r="B207" s="52"/>
      <c r="C207" s="53" t="s">
        <v>1</v>
      </c>
      <c r="D207" s="52"/>
      <c r="E207" s="52"/>
      <c r="F207" s="52"/>
      <c r="G207" s="18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>
      <c r="A208" s="47"/>
      <c r="B208" s="48"/>
      <c r="C208" s="4" t="s">
        <v>1</v>
      </c>
      <c r="D208" s="2"/>
      <c r="E208" s="48"/>
      <c r="F208" s="48"/>
      <c r="G208" s="50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23.5">
      <c r="A209" s="83" t="str">
        <f>TEXT(M210,"0 zł")&amp;" *"</f>
        <v>0 zł *</v>
      </c>
      <c r="B209" s="83"/>
      <c r="C209" s="83" t="str">
        <f>TEXT(M209,"0 zł")&amp;" *"</f>
        <v>0 zł *</v>
      </c>
      <c r="D209" s="83"/>
      <c r="F209" s="2"/>
      <c r="G209" s="38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>
      <c r="B210" s="2"/>
      <c r="C210" s="4" t="s">
        <v>1</v>
      </c>
      <c r="D210" s="2"/>
      <c r="E210" s="2"/>
      <c r="F210" s="2"/>
      <c r="G210" s="38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>
      <c r="A211" s="17"/>
      <c r="B211" s="52"/>
      <c r="C211" s="53" t="s">
        <v>1</v>
      </c>
      <c r="D211" s="52"/>
      <c r="E211" s="52"/>
      <c r="F211" s="52"/>
      <c r="G211" s="18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>
      <c r="A212" s="47"/>
      <c r="B212" s="48"/>
      <c r="C212" s="4" t="s">
        <v>1</v>
      </c>
      <c r="D212" s="2"/>
      <c r="E212" s="48"/>
      <c r="F212" s="48"/>
      <c r="G212" s="50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23.5">
      <c r="A213" s="83" t="str">
        <f>TEXT(M214,"0 zł")&amp;" *"</f>
        <v>0 zł *</v>
      </c>
      <c r="B213" s="83"/>
      <c r="C213" s="83" t="str">
        <f>TEXT(M213,"_ zł")&amp;" *"</f>
        <v xml:space="preserve"> zł *</v>
      </c>
      <c r="D213" s="83"/>
      <c r="F213" s="2"/>
      <c r="G213" s="38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>
      <c r="B214" s="2"/>
      <c r="C214" s="4" t="s">
        <v>1</v>
      </c>
      <c r="D214" s="2"/>
      <c r="E214" s="2"/>
      <c r="F214" s="2"/>
      <c r="G214" s="38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>
      <c r="A215" s="17"/>
      <c r="B215" s="52"/>
      <c r="C215" s="53" t="s">
        <v>1</v>
      </c>
      <c r="D215" s="52"/>
      <c r="E215" s="52"/>
      <c r="F215" s="52"/>
      <c r="G215" s="18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>
      <c r="A216" s="47"/>
      <c r="B216" s="48"/>
      <c r="C216" s="4" t="s">
        <v>1</v>
      </c>
      <c r="D216" s="2"/>
      <c r="E216" s="48"/>
      <c r="F216" s="48"/>
      <c r="G216" s="50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23.5">
      <c r="A217" s="83" t="str">
        <f>TEXT(M218,"0 zł")&amp;" *"</f>
        <v>0 zł *</v>
      </c>
      <c r="B217" s="83"/>
      <c r="C217" s="83" t="str">
        <f>TEXT(M217,"0 zł")&amp;" *"</f>
        <v>0 zł *</v>
      </c>
      <c r="D217" s="83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>
      <c r="B218" s="2"/>
      <c r="C218" s="4" t="s">
        <v>1</v>
      </c>
      <c r="D218" s="2"/>
      <c r="E218" s="2"/>
      <c r="F218" s="2"/>
      <c r="G218" s="38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>
      <c r="A219" s="17"/>
      <c r="B219" s="52"/>
      <c r="C219" s="53" t="s">
        <v>1</v>
      </c>
      <c r="D219" s="52"/>
      <c r="E219" s="52"/>
      <c r="F219" s="52"/>
      <c r="G219" s="18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>
      <c r="A221" s="2"/>
      <c r="B221" s="2"/>
      <c r="C221" s="4" t="s">
        <v>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>
      <c r="A222" s="2" t="s">
        <v>45</v>
      </c>
      <c r="B222" s="2"/>
      <c r="C222" s="4" t="s">
        <v>1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>
      <c r="A223" s="12" t="str">
        <f>IF('[1]DACH OPCJA'!A104=FALSE,"",'[1]DACH OPCJA'!C104)</f>
        <v>Nelskamp Nibra F 10 tekowa glazura</v>
      </c>
      <c r="B223" s="13"/>
      <c r="C223" s="84" t="str">
        <f>TEXT(IF('[1]DACH OPCJA'!A104=FALSE,"",M223),"0 zł")&amp;" *"</f>
        <v>0 zł *</v>
      </c>
      <c r="D223" s="85"/>
      <c r="E223" s="85"/>
      <c r="F223" s="19"/>
      <c r="G223" s="13"/>
      <c r="H223" s="2"/>
      <c r="I223" s="2"/>
      <c r="J223" s="22"/>
      <c r="K223" s="2"/>
      <c r="L223" s="2"/>
      <c r="M223" s="2"/>
      <c r="N223" s="2"/>
      <c r="O223" s="2"/>
      <c r="P223" s="2"/>
      <c r="Q223" s="2"/>
    </row>
    <row r="224" spans="1:17">
      <c r="A224" s="12" t="str">
        <f>IF('[1]DACH OPCJA'!A105=FALSE,"",'[1]DACH OPCJA'!C105)</f>
        <v/>
      </c>
      <c r="B224" s="13"/>
      <c r="C224" s="84" t="str">
        <f>TEXT(IF('[1]DACH OPCJA'!A105=FALSE,"",M224),"0 zł")&amp;" *"</f>
        <v xml:space="preserve"> *</v>
      </c>
      <c r="D224" s="85"/>
      <c r="E224" s="85"/>
      <c r="F224" s="19"/>
      <c r="G224" s="13"/>
      <c r="H224" s="2"/>
      <c r="I224" s="2"/>
      <c r="J224" s="22"/>
      <c r="K224" s="2"/>
      <c r="L224" s="2"/>
      <c r="M224" s="2"/>
      <c r="N224" s="2"/>
      <c r="O224" s="2"/>
      <c r="P224" s="2"/>
      <c r="Q224" s="2"/>
    </row>
    <row r="225" spans="1:17">
      <c r="A225" s="12" t="str">
        <f>IF('[1]DACH OPCJA'!A106=FALSE,"",'[1]DACH OPCJA'!C106)</f>
        <v/>
      </c>
      <c r="B225" s="13"/>
      <c r="C225" s="84" t="str">
        <f>TEXT(IF('[1]DACH OPCJA'!A106=FALSE,"",M225),"0 zł")&amp;" *"</f>
        <v xml:space="preserve"> *</v>
      </c>
      <c r="D225" s="85"/>
      <c r="E225" s="85"/>
      <c r="F225" s="19"/>
      <c r="G225" s="13"/>
      <c r="H225" s="2"/>
      <c r="I225" s="2"/>
      <c r="J225" s="22"/>
      <c r="K225" s="2"/>
      <c r="L225" s="2"/>
      <c r="M225" s="2"/>
      <c r="N225" s="2"/>
      <c r="O225" s="2"/>
      <c r="P225" s="2"/>
      <c r="Q225" s="2"/>
    </row>
    <row r="226" spans="1:17" ht="15.5">
      <c r="A226" s="54" t="str">
        <f>IF('[1]DACH OPCJA'!A107=FALSE,"",'[1]DACH OPCJA'!C107)</f>
        <v>Nelskamp Nibra F 10 szary kryształ glazura TOPLINE</v>
      </c>
      <c r="B226" s="55"/>
      <c r="C226" s="84" t="str">
        <f>TEXT(IF('[1]DACH OPCJA'!A107=FALSE,"",M226),"0 zł")&amp;" *"</f>
        <v>0 zł *</v>
      </c>
      <c r="D226" s="85"/>
      <c r="E226" s="85"/>
      <c r="F226" s="19"/>
      <c r="G226" s="13"/>
      <c r="H226" s="2"/>
      <c r="I226" s="2"/>
      <c r="J226" s="22"/>
      <c r="K226" s="2"/>
      <c r="L226" s="2"/>
      <c r="M226" s="2"/>
      <c r="N226" s="2"/>
      <c r="O226" s="2"/>
      <c r="P226" s="2"/>
      <c r="Q226" s="2"/>
    </row>
    <row r="227" spans="1:17">
      <c r="A227" s="2" t="str">
        <f>IF('[1]DACH OPCJA'!A108=FALSE,"",'[1]DACH OPCJA'!C108)</f>
        <v/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5.5">
      <c r="A228" s="32" t="s">
        <v>46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5.5">
      <c r="A229" s="4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>
      <c r="A230" s="56" t="s">
        <v>47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5.5">
      <c r="A231" s="4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5.5">
      <c r="A232" s="32" t="s">
        <v>48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>
      <c r="A233" s="2" t="str">
        <f>IF('[1]DACH OPCJA'!A111=FALSE,"",'[1]DACH OPCJA'!C111)</f>
        <v/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5.5">
      <c r="A234" s="32" t="s">
        <v>49</v>
      </c>
      <c r="B234" s="2"/>
      <c r="C234" s="2"/>
      <c r="D234" s="2"/>
      <c r="E234" s="2"/>
      <c r="F234" s="2"/>
      <c r="G234" s="2"/>
      <c r="H234" s="2"/>
      <c r="I234" s="2"/>
      <c r="K234" s="2"/>
      <c r="L234" s="2"/>
      <c r="M234" s="2"/>
      <c r="N234" s="2"/>
      <c r="O234" s="2"/>
      <c r="P234" s="2"/>
      <c r="Q234" s="2"/>
    </row>
    <row r="235" spans="1:1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5.5">
      <c r="A242" s="32" t="s">
        <v>50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>
      <c r="A243" s="2" t="s">
        <v>51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7.5">
      <c r="A246" s="57" t="s">
        <v>52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7.5">
      <c r="A247" s="57" t="s">
        <v>53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5.5">
      <c r="A248" s="32" t="s">
        <v>54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5.5">
      <c r="A249" s="32" t="s">
        <v>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5.5">
      <c r="A252" s="32" t="s">
        <v>56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>
      <c r="A253" s="56" t="s">
        <v>57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>
      <c r="A254" s="56" t="s">
        <v>58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>
      <c r="A255" s="56" t="s">
        <v>59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>
      <c r="A256" s="2" t="s">
        <v>26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</sheetData>
  <mergeCells count="53">
    <mergeCell ref="C226:E226"/>
    <mergeCell ref="C223:E223"/>
    <mergeCell ref="C224:E224"/>
    <mergeCell ref="C225:E225"/>
    <mergeCell ref="A213:B213"/>
    <mergeCell ref="C213:D213"/>
    <mergeCell ref="A217:B217"/>
    <mergeCell ref="C217:D217"/>
    <mergeCell ref="A201:B201"/>
    <mergeCell ref="C201:D201"/>
    <mergeCell ref="A205:B205"/>
    <mergeCell ref="C205:D205"/>
    <mergeCell ref="A209:B209"/>
    <mergeCell ref="C209:D209"/>
    <mergeCell ref="C189:E189"/>
    <mergeCell ref="C190:E190"/>
    <mergeCell ref="C191:E191"/>
    <mergeCell ref="C192:E192"/>
    <mergeCell ref="C199:D199"/>
    <mergeCell ref="E199:G199"/>
    <mergeCell ref="C164:D164"/>
    <mergeCell ref="E164:G164"/>
    <mergeCell ref="C165:D165"/>
    <mergeCell ref="E165:G165"/>
    <mergeCell ref="C188:E188"/>
    <mergeCell ref="A113:C113"/>
    <mergeCell ref="C101:D101"/>
    <mergeCell ref="C103:D103"/>
    <mergeCell ref="E103:G103"/>
    <mergeCell ref="C104:D104"/>
    <mergeCell ref="E104:G104"/>
    <mergeCell ref="C106:E106"/>
    <mergeCell ref="C107:E107"/>
    <mergeCell ref="D113:E113"/>
    <mergeCell ref="D108:G108"/>
    <mergeCell ref="D111:E111"/>
    <mergeCell ref="D112:E112"/>
    <mergeCell ref="A112:C112"/>
    <mergeCell ref="A111:C111"/>
    <mergeCell ref="B1:C1"/>
    <mergeCell ref="C100:D100"/>
    <mergeCell ref="C98:D98"/>
    <mergeCell ref="A9:G9"/>
    <mergeCell ref="C38:E38"/>
    <mergeCell ref="C89:D89"/>
    <mergeCell ref="C96:D96"/>
    <mergeCell ref="C97:D97"/>
    <mergeCell ref="C90:D90"/>
    <mergeCell ref="C91:D91"/>
    <mergeCell ref="C92:D92"/>
    <mergeCell ref="C93:D93"/>
    <mergeCell ref="C94:D94"/>
    <mergeCell ref="C95:D95"/>
  </mergeCells>
  <hyperlinks>
    <hyperlink ref="A248" r:id="rId1" xr:uid="{00000000-0004-0000-0000-000000000000}"/>
    <hyperlink ref="A249" r:id="rId2" xr:uid="{00000000-0004-0000-0000-000001000000}"/>
  </hyperlinks>
  <pageMargins left="0.25" right="0.25" top="0.75" bottom="0.75" header="0.3" footer="0.3"/>
  <pageSetup paperSize="9" orientation="portrait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Koszela</dc:creator>
  <cp:lastModifiedBy>Arkadiusz Koszela</cp:lastModifiedBy>
  <cp:lastPrinted>2019-07-25T18:13:03Z</cp:lastPrinted>
  <dcterms:created xsi:type="dcterms:W3CDTF">2019-07-22T14:17:29Z</dcterms:created>
  <dcterms:modified xsi:type="dcterms:W3CDTF">2019-07-29T22:29:07Z</dcterms:modified>
</cp:coreProperties>
</file>