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Ferramentas\"/>
    </mc:Choice>
  </mc:AlternateContent>
  <bookViews>
    <workbookView xWindow="360" yWindow="225" windowWidth="11340" windowHeight="5850" tabRatio="805"/>
  </bookViews>
  <sheets>
    <sheet name="Capa" sheetId="14" r:id="rId1"/>
    <sheet name="Orcado" sheetId="8" r:id="rId2"/>
    <sheet name="Realizado" sheetId="12" r:id="rId3"/>
    <sheet name="Status" sheetId="13" r:id="rId4"/>
    <sheet name="Param" sheetId="10" r:id="rId5"/>
  </sheets>
  <externalReferences>
    <externalReference r:id="rId6"/>
    <externalReference r:id="rId7"/>
  </externalReferences>
  <definedNames>
    <definedName name="A" hidden="1">{"'TG'!$A$1:$L$37"}</definedName>
    <definedName name="Comprar">[1]Param!#REF!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Periodicidade">[2]Param!$AB$5:$AB$9</definedName>
    <definedName name="Status">[1]Param!#REF!</definedName>
    <definedName name="t" hidden="1">{"'TG'!$A$1:$L$37"}</definedName>
    <definedName name="VersaoExcel">[2]Param!$D$15:$E$15</definedName>
    <definedName name="VersaoSR">[2]Param!$C$24:$C$26</definedName>
  </definedNames>
  <calcPr calcId="152511"/>
</workbook>
</file>

<file path=xl/calcChain.xml><?xml version="1.0" encoding="utf-8"?>
<calcChain xmlns="http://schemas.openxmlformats.org/spreadsheetml/2006/main">
  <c r="H4" i="13" l="1"/>
  <c r="C18" i="13"/>
  <c r="D17" i="13" l="1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B15" i="13"/>
  <c r="B16" i="13" s="1"/>
  <c r="B14" i="13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E24" i="8"/>
  <c r="D24" i="8"/>
  <c r="B22" i="12" l="1"/>
  <c r="B21" i="12"/>
  <c r="B20" i="12"/>
  <c r="B19" i="12"/>
  <c r="B18" i="12"/>
  <c r="B17" i="12"/>
  <c r="B15" i="12"/>
  <c r="B13" i="12"/>
  <c r="B11" i="12"/>
  <c r="B9" i="12"/>
  <c r="B7" i="12"/>
  <c r="F22" i="12" l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F21" i="12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F20" i="12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F19" i="12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F18" i="12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F17" i="12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F22" i="8"/>
  <c r="G22" i="8" s="1"/>
  <c r="H22" i="8" s="1"/>
  <c r="F21" i="8"/>
  <c r="G21" i="8" s="1"/>
  <c r="F20" i="8"/>
  <c r="G20" i="8" s="1"/>
  <c r="H20" i="8" s="1"/>
  <c r="F19" i="8"/>
  <c r="F18" i="8"/>
  <c r="G18" i="8" s="1"/>
  <c r="H18" i="8" s="1"/>
  <c r="F17" i="8"/>
  <c r="Q20" i="12" l="1"/>
  <c r="Q21" i="12"/>
  <c r="Q18" i="12"/>
  <c r="Q22" i="12"/>
  <c r="Q17" i="12"/>
  <c r="Q19" i="12"/>
  <c r="G17" i="8"/>
  <c r="H17" i="8" s="1"/>
  <c r="I17" i="8" s="1"/>
  <c r="J17" i="8" s="1"/>
  <c r="K17" i="8" s="1"/>
  <c r="L17" i="8" s="1"/>
  <c r="M17" i="8" s="1"/>
  <c r="N17" i="8" s="1"/>
  <c r="O17" i="8" s="1"/>
  <c r="P17" i="8" s="1"/>
  <c r="I20" i="8"/>
  <c r="J20" i="8" s="1"/>
  <c r="K20" i="8" s="1"/>
  <c r="L20" i="8" s="1"/>
  <c r="M20" i="8" s="1"/>
  <c r="N20" i="8" s="1"/>
  <c r="O20" i="8" s="1"/>
  <c r="P20" i="8" s="1"/>
  <c r="I18" i="8"/>
  <c r="J18" i="8" s="1"/>
  <c r="K18" i="8" s="1"/>
  <c r="L18" i="8" s="1"/>
  <c r="M18" i="8" s="1"/>
  <c r="N18" i="8" s="1"/>
  <c r="O18" i="8" s="1"/>
  <c r="P18" i="8" s="1"/>
  <c r="H21" i="8"/>
  <c r="I21" i="8" s="1"/>
  <c r="J21" i="8" s="1"/>
  <c r="K21" i="8" s="1"/>
  <c r="L21" i="8" s="1"/>
  <c r="M21" i="8" s="1"/>
  <c r="N21" i="8" s="1"/>
  <c r="O21" i="8" s="1"/>
  <c r="P21" i="8" s="1"/>
  <c r="I22" i="8"/>
  <c r="J22" i="8" s="1"/>
  <c r="K22" i="8" s="1"/>
  <c r="L22" i="8" s="1"/>
  <c r="M22" i="8" s="1"/>
  <c r="N22" i="8" s="1"/>
  <c r="O22" i="8" s="1"/>
  <c r="P22" i="8" s="1"/>
  <c r="Q17" i="8"/>
  <c r="G19" i="8"/>
  <c r="H19" i="8" s="1"/>
  <c r="I19" i="8" s="1"/>
  <c r="J19" i="8" s="1"/>
  <c r="K19" i="8" s="1"/>
  <c r="L19" i="8" s="1"/>
  <c r="M19" i="8" s="1"/>
  <c r="N19" i="8" s="1"/>
  <c r="O19" i="8" s="1"/>
  <c r="P19" i="8" s="1"/>
  <c r="C4" i="8"/>
  <c r="C3" i="8"/>
  <c r="C4" i="12"/>
  <c r="E3" i="8"/>
  <c r="F3" i="8" s="1"/>
  <c r="C3" i="12"/>
  <c r="Q18" i="8" l="1"/>
  <c r="F3" i="12"/>
  <c r="G3" i="8"/>
  <c r="Q22" i="8"/>
  <c r="Q20" i="8"/>
  <c r="E3" i="12"/>
  <c r="Q19" i="8"/>
  <c r="Q21" i="8"/>
  <c r="G3" i="12" l="1"/>
  <c r="H3" i="8"/>
  <c r="C9" i="14"/>
  <c r="C10" i="14" s="1"/>
  <c r="C8" i="14"/>
  <c r="B26" i="14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D22" i="14"/>
  <c r="C7" i="14"/>
  <c r="I3" i="8" l="1"/>
  <c r="H3" i="12"/>
  <c r="B2" i="12"/>
  <c r="J3" i="8" l="1"/>
  <c r="I3" i="12"/>
  <c r="B5" i="13"/>
  <c r="F15" i="12"/>
  <c r="F13" i="12"/>
  <c r="F11" i="12"/>
  <c r="F9" i="12"/>
  <c r="F7" i="12"/>
  <c r="F4" i="12"/>
  <c r="G4" i="12" s="1"/>
  <c r="B6" i="13" l="1"/>
  <c r="K3" i="8"/>
  <c r="J3" i="12"/>
  <c r="F4" i="13"/>
  <c r="F5" i="13" s="1"/>
  <c r="G9" i="12"/>
  <c r="H9" i="12" s="1"/>
  <c r="I9" i="12" s="1"/>
  <c r="J9" i="12" s="1"/>
  <c r="K9" i="12" s="1"/>
  <c r="L9" i="12" s="1"/>
  <c r="M9" i="12" s="1"/>
  <c r="N9" i="12" s="1"/>
  <c r="O9" i="12" s="1"/>
  <c r="P9" i="12" s="1"/>
  <c r="G7" i="12"/>
  <c r="H7" i="12" s="1"/>
  <c r="G11" i="12"/>
  <c r="H11" i="12" s="1"/>
  <c r="I11" i="12" s="1"/>
  <c r="J11" i="12" s="1"/>
  <c r="K11" i="12" s="1"/>
  <c r="L11" i="12" s="1"/>
  <c r="M11" i="12" s="1"/>
  <c r="N11" i="12" s="1"/>
  <c r="O11" i="12" s="1"/>
  <c r="P11" i="12" s="1"/>
  <c r="G15" i="12"/>
  <c r="H15" i="12" s="1"/>
  <c r="I15" i="12" s="1"/>
  <c r="J15" i="12" s="1"/>
  <c r="K15" i="12" s="1"/>
  <c r="L15" i="12" s="1"/>
  <c r="M15" i="12" s="1"/>
  <c r="N15" i="12" s="1"/>
  <c r="O15" i="12" s="1"/>
  <c r="P15" i="12" s="1"/>
  <c r="H4" i="12"/>
  <c r="G13" i="12"/>
  <c r="H13" i="12" s="1"/>
  <c r="I13" i="12" s="1"/>
  <c r="J13" i="12" s="1"/>
  <c r="K13" i="12" s="1"/>
  <c r="L13" i="12" s="1"/>
  <c r="M13" i="12" s="1"/>
  <c r="N13" i="12" s="1"/>
  <c r="O13" i="12" s="1"/>
  <c r="P13" i="12" s="1"/>
  <c r="B7" i="13" l="1"/>
  <c r="Q15" i="12"/>
  <c r="Q13" i="12"/>
  <c r="Q9" i="12"/>
  <c r="Q11" i="12"/>
  <c r="D25" i="12"/>
  <c r="E25" i="12" s="1"/>
  <c r="L3" i="8"/>
  <c r="K3" i="12"/>
  <c r="F6" i="13"/>
  <c r="I4" i="12"/>
  <c r="I7" i="12"/>
  <c r="F15" i="8"/>
  <c r="G14" i="8"/>
  <c r="H14" i="8" s="1"/>
  <c r="I14" i="8" s="1"/>
  <c r="J14" i="8" s="1"/>
  <c r="K14" i="8" s="1"/>
  <c r="L14" i="8" s="1"/>
  <c r="M14" i="8" s="1"/>
  <c r="N14" i="8" s="1"/>
  <c r="O14" i="8" s="1"/>
  <c r="P14" i="8" s="1"/>
  <c r="F13" i="8"/>
  <c r="G12" i="8"/>
  <c r="H12" i="8" s="1"/>
  <c r="I12" i="8" s="1"/>
  <c r="J12" i="8" s="1"/>
  <c r="K12" i="8" s="1"/>
  <c r="L12" i="8" s="1"/>
  <c r="M12" i="8" s="1"/>
  <c r="N12" i="8" s="1"/>
  <c r="O12" i="8" s="1"/>
  <c r="P12" i="8" s="1"/>
  <c r="B8" i="13" l="1"/>
  <c r="M3" i="8"/>
  <c r="L3" i="12"/>
  <c r="F25" i="12"/>
  <c r="F7" i="13"/>
  <c r="J7" i="12"/>
  <c r="J4" i="12"/>
  <c r="G13" i="8"/>
  <c r="H13" i="8" s="1"/>
  <c r="I13" i="8" s="1"/>
  <c r="J13" i="8" s="1"/>
  <c r="K13" i="8" s="1"/>
  <c r="L13" i="8" s="1"/>
  <c r="M13" i="8" s="1"/>
  <c r="N13" i="8" s="1"/>
  <c r="O13" i="8" s="1"/>
  <c r="P13" i="8" s="1"/>
  <c r="G15" i="8"/>
  <c r="H15" i="8" s="1"/>
  <c r="I15" i="8" s="1"/>
  <c r="J15" i="8" s="1"/>
  <c r="K15" i="8" s="1"/>
  <c r="L15" i="8" s="1"/>
  <c r="M15" i="8" s="1"/>
  <c r="N15" i="8" s="1"/>
  <c r="O15" i="8" s="1"/>
  <c r="P15" i="8" s="1"/>
  <c r="F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F9" i="8"/>
  <c r="G8" i="8"/>
  <c r="H8" i="8" s="1"/>
  <c r="I8" i="8" s="1"/>
  <c r="J8" i="8" s="1"/>
  <c r="K8" i="8" s="1"/>
  <c r="L8" i="8" s="1"/>
  <c r="M8" i="8" s="1"/>
  <c r="N8" i="8" s="1"/>
  <c r="O8" i="8" s="1"/>
  <c r="P8" i="8" s="1"/>
  <c r="G6" i="8"/>
  <c r="H6" i="8" s="1"/>
  <c r="I6" i="8" s="1"/>
  <c r="J6" i="8" s="1"/>
  <c r="K6" i="8" s="1"/>
  <c r="L6" i="8" s="1"/>
  <c r="M6" i="8" s="1"/>
  <c r="N6" i="8" s="1"/>
  <c r="O6" i="8" s="1"/>
  <c r="P6" i="8" s="1"/>
  <c r="F7" i="8"/>
  <c r="B9" i="13" l="1"/>
  <c r="F8" i="13"/>
  <c r="G25" i="12"/>
  <c r="H25" i="12" s="1"/>
  <c r="F24" i="8"/>
  <c r="N3" i="8"/>
  <c r="M3" i="12"/>
  <c r="Q15" i="8"/>
  <c r="Q13" i="8"/>
  <c r="E4" i="13"/>
  <c r="K4" i="12"/>
  <c r="K7" i="12"/>
  <c r="D25" i="8"/>
  <c r="G11" i="8"/>
  <c r="H11" i="8" s="1"/>
  <c r="I11" i="8" s="1"/>
  <c r="J11" i="8" s="1"/>
  <c r="K11" i="8" s="1"/>
  <c r="L11" i="8" s="1"/>
  <c r="M11" i="8" s="1"/>
  <c r="N11" i="8" s="1"/>
  <c r="O11" i="8" s="1"/>
  <c r="P11" i="8" s="1"/>
  <c r="G9" i="8"/>
  <c r="H9" i="8" s="1"/>
  <c r="I9" i="8" s="1"/>
  <c r="J9" i="8" s="1"/>
  <c r="K9" i="8" s="1"/>
  <c r="L9" i="8" s="1"/>
  <c r="M9" i="8" s="1"/>
  <c r="N9" i="8" s="1"/>
  <c r="O9" i="8" s="1"/>
  <c r="P9" i="8" s="1"/>
  <c r="G7" i="8"/>
  <c r="B10" i="13" l="1"/>
  <c r="F9" i="13"/>
  <c r="G24" i="8"/>
  <c r="O3" i="8"/>
  <c r="N3" i="12"/>
  <c r="Q11" i="8"/>
  <c r="Q9" i="8"/>
  <c r="E5" i="13"/>
  <c r="G4" i="13"/>
  <c r="L4" i="12"/>
  <c r="I25" i="12"/>
  <c r="L7" i="12"/>
  <c r="E25" i="8"/>
  <c r="H7" i="8"/>
  <c r="H24" i="8" s="1"/>
  <c r="F4" i="8"/>
  <c r="B11" i="13" l="1"/>
  <c r="F10" i="13"/>
  <c r="E6" i="13"/>
  <c r="P3" i="8"/>
  <c r="P3" i="12" s="1"/>
  <c r="O3" i="12"/>
  <c r="J25" i="12"/>
  <c r="H5" i="13"/>
  <c r="G5" i="13"/>
  <c r="G4" i="8"/>
  <c r="M7" i="12"/>
  <c r="M4" i="12"/>
  <c r="N4" i="12" s="1"/>
  <c r="O4" i="12" s="1"/>
  <c r="P4" i="12" s="1"/>
  <c r="F25" i="8"/>
  <c r="I7" i="8"/>
  <c r="I24" i="8" s="1"/>
  <c r="B12" i="13" l="1"/>
  <c r="F11" i="13"/>
  <c r="K25" i="12"/>
  <c r="N7" i="12"/>
  <c r="E7" i="13"/>
  <c r="H6" i="13"/>
  <c r="G6" i="13"/>
  <c r="H4" i="8"/>
  <c r="L25" i="12"/>
  <c r="G25" i="8"/>
  <c r="H25" i="8" s="1"/>
  <c r="J7" i="8"/>
  <c r="J24" i="8" s="1"/>
  <c r="B13" i="13" l="1"/>
  <c r="F12" i="13"/>
  <c r="O7" i="12"/>
  <c r="G7" i="13"/>
  <c r="H7" i="13"/>
  <c r="M25" i="12"/>
  <c r="I4" i="8"/>
  <c r="E8" i="13"/>
  <c r="I25" i="8"/>
  <c r="K7" i="8"/>
  <c r="K24" i="8" s="1"/>
  <c r="N25" i="12" l="1"/>
  <c r="P7" i="12"/>
  <c r="J4" i="8"/>
  <c r="H8" i="13"/>
  <c r="G8" i="13"/>
  <c r="J25" i="8"/>
  <c r="L7" i="8"/>
  <c r="L24" i="8" s="1"/>
  <c r="F13" i="13" l="1"/>
  <c r="F14" i="13" s="1"/>
  <c r="F15" i="13" s="1"/>
  <c r="F16" i="13" s="1"/>
  <c r="O25" i="12"/>
  <c r="Q7" i="12"/>
  <c r="K4" i="8"/>
  <c r="E9" i="13"/>
  <c r="K25" i="8"/>
  <c r="M7" i="8"/>
  <c r="M24" i="8" s="1"/>
  <c r="N7" i="8" l="1"/>
  <c r="N24" i="8" s="1"/>
  <c r="E10" i="13"/>
  <c r="H9" i="13"/>
  <c r="G9" i="13"/>
  <c r="L4" i="8"/>
  <c r="L25" i="8"/>
  <c r="Q24" i="12" l="1"/>
  <c r="P25" i="12"/>
  <c r="D30" i="12" s="1"/>
  <c r="D31" i="12"/>
  <c r="D29" i="12"/>
  <c r="M25" i="8"/>
  <c r="E11" i="13"/>
  <c r="O7" i="8"/>
  <c r="O24" i="8" s="1"/>
  <c r="M4" i="8"/>
  <c r="H10" i="13"/>
  <c r="G10" i="13"/>
  <c r="N4" i="8" l="1"/>
  <c r="O4" i="8" s="1"/>
  <c r="P4" i="8" s="1"/>
  <c r="P7" i="8"/>
  <c r="P24" i="8" s="1"/>
  <c r="N25" i="8"/>
  <c r="E12" i="13"/>
  <c r="H11" i="13"/>
  <c r="G11" i="13"/>
  <c r="O25" i="8" l="1"/>
  <c r="Q7" i="8"/>
  <c r="E13" i="13"/>
  <c r="E14" i="13" s="1"/>
  <c r="H12" i="13"/>
  <c r="G12" i="13"/>
  <c r="E15" i="13" l="1"/>
  <c r="G14" i="13"/>
  <c r="H14" i="13"/>
  <c r="H13" i="13"/>
  <c r="G13" i="13"/>
  <c r="E16" i="13" l="1"/>
  <c r="H15" i="13"/>
  <c r="G15" i="13"/>
  <c r="D29" i="8"/>
  <c r="D31" i="8"/>
  <c r="Q24" i="8"/>
  <c r="P25" i="8"/>
  <c r="D30" i="8" s="1"/>
  <c r="H16" i="13" l="1"/>
  <c r="G16" i="13"/>
</calcChain>
</file>

<file path=xl/comments1.xml><?xml version="1.0" encoding="utf-8"?>
<comments xmlns="http://schemas.openxmlformats.org/spreadsheetml/2006/main">
  <authors>
    <author>Eduardo Montes, PMP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comments2.xml><?xml version="1.0" encoding="utf-8"?>
<comments xmlns="http://schemas.openxmlformats.org/spreadsheetml/2006/main">
  <authors>
    <author>Eduardo Montes, PMP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</commentList>
</comments>
</file>

<file path=xl/sharedStrings.xml><?xml version="1.0" encoding="utf-8"?>
<sst xmlns="http://schemas.openxmlformats.org/spreadsheetml/2006/main" count="136" uniqueCount="84">
  <si>
    <t>NPV/VPL</t>
  </si>
  <si>
    <t xml:space="preserve">Payback </t>
  </si>
  <si>
    <t>ROI</t>
  </si>
  <si>
    <t>Nome do Projeto</t>
  </si>
  <si>
    <t>Identificação do Projeto</t>
  </si>
  <si>
    <t>Taxa de Crescimento</t>
  </si>
  <si>
    <t>Explicação</t>
  </si>
  <si>
    <t>Instruções</t>
  </si>
  <si>
    <t>Ref.</t>
  </si>
  <si>
    <t>Passos</t>
  </si>
  <si>
    <t>Aba</t>
  </si>
  <si>
    <t>Respons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</si>
  <si>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</si>
  <si>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</si>
  <si>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</si>
  <si>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</si>
  <si>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</si>
  <si>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</si>
  <si>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</si>
  <si>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</si>
  <si>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</si>
  <si>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</si>
  <si>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</si>
  <si>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</si>
  <si>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</si>
  <si>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</si>
  <si>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</si>
  <si>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</si>
  <si>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</si>
  <si>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Custo do Capital</t>
  </si>
  <si>
    <t>Indicadores Financeiros</t>
  </si>
  <si>
    <t>Retorno Requerido do Investimento</t>
  </si>
  <si>
    <t>Variável</t>
  </si>
  <si>
    <t>Domínio ou Valor</t>
  </si>
  <si>
    <t>Entre com o Custo do Capital</t>
  </si>
  <si>
    <t>Param</t>
  </si>
  <si>
    <t>PMO</t>
  </si>
  <si>
    <t>Mês</t>
  </si>
  <si>
    <t>Períodos</t>
  </si>
  <si>
    <t>Desvio %</t>
  </si>
  <si>
    <t>Realizado</t>
  </si>
  <si>
    <t>Total</t>
  </si>
  <si>
    <t>Orçado</t>
  </si>
  <si>
    <t>No Período (R$)</t>
  </si>
  <si>
    <t>Acumulado (R$)</t>
  </si>
  <si>
    <t>Desvio (R$)</t>
  </si>
  <si>
    <t>Investimento Acumulado</t>
  </si>
  <si>
    <t>Investimento c/ taxa de crescimento</t>
  </si>
  <si>
    <t>Para facilitar o cálculo do gasto baseado em uma taxa de crescimento.</t>
  </si>
  <si>
    <t>Gasto</t>
  </si>
  <si>
    <t>Gerente de Projetos</t>
  </si>
  <si>
    <t>Projeto 1</t>
  </si>
  <si>
    <t>Entre com o valor realizado mês a mês. Caso não necessitar registrar os detalhes, pode incluir o valor total na linha 39 [Investimento total]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</si>
  <si>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</si>
  <si>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</si>
  <si>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</si>
  <si>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</si>
  <si>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</si>
  <si>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</si>
  <si>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</si>
  <si>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</si>
  <si>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</si>
  <si>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</si>
  <si>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</si>
  <si>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</si>
  <si>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Previsões de Orçamento</t>
  </si>
  <si>
    <t>Status</t>
  </si>
  <si>
    <t>Detalhamento dos investimentos realizados</t>
  </si>
  <si>
    <t>Detalhamento dos investimentos orçados</t>
  </si>
  <si>
    <t>Status comparando Orçado x Realizado</t>
  </si>
  <si>
    <t>Parametros a serem configurados inicialmente</t>
  </si>
  <si>
    <t>Projeto</t>
  </si>
  <si>
    <t>Nome do projeto</t>
  </si>
  <si>
    <t>Mês de início</t>
  </si>
  <si>
    <t>Patrocinador</t>
  </si>
  <si>
    <t>Eduardo Montes</t>
  </si>
  <si>
    <t>Preencher na coluna B o nome de cada Gasto (B7, B10, ...). No máximo 5, caso tiver mais de 5 agrupar os benefícios ou ajustar planilha. Veja na Aba Param - Coluna C - Tipos de gastos comuns em projetos</t>
  </si>
  <si>
    <t>Sempre que possível, esclareça como foi calculado o valor dos gastos (C7, C10, ...)</t>
  </si>
  <si>
    <t>Entrar com o valor dos gastos por ano (D9..M21), se preferir, entre com o valor do crescimento por ano (D8..M20) para todos os gastos</t>
  </si>
  <si>
    <t>Preenche na coluna B o nome dos custos (B29, B30)</t>
  </si>
  <si>
    <t>Sempre que possível, esclareça como foi calculado o valor dos custos (C29, C30)</t>
  </si>
  <si>
    <t>Entrar com o valor dos custos por ano (D27..M31)</t>
  </si>
  <si>
    <t>TOTAL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</si>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</sst>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-416]mmm/yy;@"/>
  </numFmts>
  <fonts count="37" x14ac:knownFonts="1"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41" borderId="0" applyNumberFormat="0" applyBorder="0" applyAlignment="0" applyProtection="0"/>
    <xf numFmtId="0" fontId="5" fillId="0" borderId="0"/>
  </cellStyleXfs>
  <cellXfs count="111">
    <xf numFmtId="0" fontId="0" fillId="0" borderId="0" xfId="0"/>
    <xf numFmtId="0" fontId="4" fillId="2" borderId="10" xfId="1" applyFont="1" applyBorder="1" applyAlignment="1">
      <alignment horizontal="center" wrapText="1"/>
    </xf>
    <xf numFmtId="0" fontId="4" fillId="2" borderId="10" xfId="1" applyFont="1" applyBorder="1"/>
    <xf numFmtId="0" fontId="4" fillId="2" borderId="0" xfId="1" applyFont="1" applyAlignment="1">
      <alignment wrapText="1"/>
    </xf>
    <xf numFmtId="0" fontId="4" fillId="2" borderId="15" xfId="1" applyFont="1" applyBorder="1" applyAlignment="1">
      <alignment wrapText="1"/>
    </xf>
    <xf numFmtId="0" fontId="4" fillId="2" borderId="13" xfId="1" applyFont="1" applyBorder="1" applyAlignment="1">
      <alignment wrapText="1"/>
    </xf>
    <xf numFmtId="0" fontId="4" fillId="2" borderId="14" xfId="1" applyFont="1" applyBorder="1" applyAlignment="1">
      <alignment wrapText="1"/>
    </xf>
    <xf numFmtId="0" fontId="4" fillId="2" borderId="16" xfId="1" applyFont="1" applyBorder="1" applyAlignment="1">
      <alignment wrapText="1"/>
    </xf>
    <xf numFmtId="0" fontId="4" fillId="6" borderId="10" xfId="5" applyFont="1" applyBorder="1"/>
    <xf numFmtId="0" fontId="4" fillId="2" borderId="0" xfId="1" applyFont="1"/>
    <xf numFmtId="0" fontId="24" fillId="0" borderId="0" xfId="44" applyFont="1"/>
    <xf numFmtId="0" fontId="23" fillId="0" borderId="0" xfId="44" applyFont="1"/>
    <xf numFmtId="0" fontId="24" fillId="0" borderId="10" xfId="44" applyFont="1" applyBorder="1"/>
    <xf numFmtId="0" fontId="24" fillId="0" borderId="10" xfId="44" applyFont="1" applyBorder="1" applyAlignment="1">
      <alignment wrapText="1"/>
    </xf>
    <xf numFmtId="1" fontId="24" fillId="0" borderId="10" xfId="44" applyNumberFormat="1" applyFont="1" applyFill="1" applyBorder="1" applyAlignment="1">
      <alignment horizontal="center" vertical="top" wrapText="1"/>
    </xf>
    <xf numFmtId="0" fontId="24" fillId="0" borderId="0" xfId="0" applyFont="1"/>
    <xf numFmtId="0" fontId="24" fillId="0" borderId="10" xfId="0" applyFont="1" applyBorder="1"/>
    <xf numFmtId="9" fontId="24" fillId="0" borderId="10" xfId="0" applyNumberFormat="1" applyFont="1" applyBorder="1"/>
    <xf numFmtId="3" fontId="24" fillId="0" borderId="10" xfId="0" applyNumberFormat="1" applyFont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3" fillId="37" borderId="0" xfId="0" applyFont="1" applyFill="1"/>
    <xf numFmtId="0" fontId="24" fillId="37" borderId="0" xfId="0" applyFont="1" applyFill="1"/>
    <xf numFmtId="3" fontId="24" fillId="37" borderId="0" xfId="0" applyNumberFormat="1" applyFont="1" applyFill="1"/>
    <xf numFmtId="3" fontId="23" fillId="38" borderId="0" xfId="0" applyNumberFormat="1" applyFont="1" applyFill="1"/>
    <xf numFmtId="1" fontId="24" fillId="0" borderId="0" xfId="0" applyNumberFormat="1" applyFont="1"/>
    <xf numFmtId="0" fontId="23" fillId="36" borderId="0" xfId="0" applyFont="1" applyFill="1"/>
    <xf numFmtId="0" fontId="24" fillId="36" borderId="0" xfId="0" applyFont="1" applyFill="1"/>
    <xf numFmtId="10" fontId="24" fillId="0" borderId="0" xfId="0" applyNumberFormat="1" applyFont="1"/>
    <xf numFmtId="164" fontId="24" fillId="0" borderId="0" xfId="0" applyNumberFormat="1" applyFont="1"/>
    <xf numFmtId="3" fontId="24" fillId="0" borderId="0" xfId="0" applyNumberFormat="1" applyFont="1"/>
    <xf numFmtId="9" fontId="24" fillId="0" borderId="0" xfId="46" applyFont="1"/>
    <xf numFmtId="0" fontId="24" fillId="0" borderId="15" xfId="0" applyFont="1" applyBorder="1"/>
    <xf numFmtId="0" fontId="24" fillId="0" borderId="17" xfId="0" applyFont="1" applyBorder="1"/>
    <xf numFmtId="0" fontId="24" fillId="0" borderId="16" xfId="0" applyFont="1" applyBorder="1"/>
    <xf numFmtId="0" fontId="24" fillId="0" borderId="11" xfId="0" applyFont="1" applyBorder="1"/>
    <xf numFmtId="0" fontId="24" fillId="0" borderId="18" xfId="0" applyFont="1" applyBorder="1"/>
    <xf numFmtId="0" fontId="24" fillId="0" borderId="13" xfId="0" applyFont="1" applyBorder="1"/>
    <xf numFmtId="9" fontId="24" fillId="0" borderId="15" xfId="0" applyNumberFormat="1" applyFont="1" applyBorder="1"/>
    <xf numFmtId="0" fontId="25" fillId="0" borderId="0" xfId="44" applyFont="1" applyBorder="1" applyAlignment="1">
      <alignment horizontal="center"/>
    </xf>
    <xf numFmtId="0" fontId="26" fillId="0" borderId="0" xfId="44" applyFont="1" applyBorder="1" applyAlignment="1">
      <alignment horizontal="center"/>
    </xf>
    <xf numFmtId="0" fontId="26" fillId="0" borderId="0" xfId="44" applyFont="1"/>
    <xf numFmtId="0" fontId="26" fillId="0" borderId="0" xfId="44" applyFont="1" applyBorder="1" applyAlignment="1">
      <alignment vertical="center"/>
    </xf>
    <xf numFmtId="0" fontId="27" fillId="38" borderId="0" xfId="44" applyFont="1" applyFill="1" applyBorder="1" applyAlignment="1">
      <alignment horizontal="left" vertical="center" indent="2"/>
    </xf>
    <xf numFmtId="0" fontId="27" fillId="38" borderId="0" xfId="44" applyFont="1" applyFill="1" applyBorder="1" applyAlignment="1">
      <alignment horizontal="left" vertical="center"/>
    </xf>
    <xf numFmtId="0" fontId="28" fillId="38" borderId="0" xfId="44" applyFont="1" applyFill="1" applyAlignment="1">
      <alignment vertical="center"/>
    </xf>
    <xf numFmtId="0" fontId="27" fillId="38" borderId="0" xfId="44" applyFont="1" applyFill="1" applyBorder="1" applyAlignment="1">
      <alignment horizontal="right" vertical="center"/>
    </xf>
    <xf numFmtId="0" fontId="26" fillId="0" borderId="0" xfId="44" applyFont="1" applyAlignment="1">
      <alignment vertical="center"/>
    </xf>
    <xf numFmtId="0" fontId="26" fillId="0" borderId="0" xfId="44" applyFont="1" applyBorder="1"/>
    <xf numFmtId="0" fontId="26" fillId="39" borderId="19" xfId="44" applyFont="1" applyFill="1" applyBorder="1" applyAlignment="1">
      <alignment horizontal="center"/>
    </xf>
    <xf numFmtId="0" fontId="29" fillId="40" borderId="19" xfId="44" applyFont="1" applyFill="1" applyBorder="1" applyAlignment="1">
      <alignment horizontal="center"/>
    </xf>
    <xf numFmtId="0" fontId="30" fillId="0" borderId="19" xfId="44" applyFont="1" applyBorder="1"/>
    <xf numFmtId="0" fontId="26" fillId="39" borderId="0" xfId="44" applyFont="1" applyFill="1" applyBorder="1" applyAlignment="1">
      <alignment horizontal="center"/>
    </xf>
    <xf numFmtId="0" fontId="29" fillId="40" borderId="0" xfId="44" applyFont="1" applyFill="1" applyBorder="1" applyAlignment="1">
      <alignment horizontal="center"/>
    </xf>
    <xf numFmtId="0" fontId="30" fillId="0" borderId="0" xfId="44" applyFont="1" applyBorder="1"/>
    <xf numFmtId="0" fontId="30" fillId="0" borderId="0" xfId="44" applyFont="1"/>
    <xf numFmtId="0" fontId="31" fillId="0" borderId="0" xfId="44" applyFont="1" applyBorder="1"/>
    <xf numFmtId="0" fontId="31" fillId="39" borderId="0" xfId="44" applyFont="1" applyFill="1" applyBorder="1" applyAlignment="1">
      <alignment horizontal="center"/>
    </xf>
    <xf numFmtId="0" fontId="32" fillId="40" borderId="0" xfId="44" applyFont="1" applyFill="1" applyBorder="1" applyAlignment="1">
      <alignment horizontal="center" vertical="center"/>
    </xf>
    <xf numFmtId="0" fontId="18" fillId="0" borderId="0" xfId="41" applyAlignment="1" applyProtection="1"/>
    <xf numFmtId="0" fontId="2" fillId="0" borderId="0" xfId="44"/>
    <xf numFmtId="0" fontId="33" fillId="0" borderId="0" xfId="44" applyFont="1" applyAlignment="1">
      <alignment vertical="center"/>
    </xf>
    <xf numFmtId="0" fontId="34" fillId="0" borderId="0" xfId="44" applyFont="1" applyAlignment="1">
      <alignment vertical="center"/>
    </xf>
    <xf numFmtId="0" fontId="31" fillId="0" borderId="0" xfId="44" applyFont="1"/>
    <xf numFmtId="0" fontId="26" fillId="39" borderId="0" xfId="44" applyFont="1" applyFill="1" applyAlignment="1">
      <alignment horizontal="center"/>
    </xf>
    <xf numFmtId="0" fontId="29" fillId="40" borderId="0" xfId="44" applyFont="1" applyFill="1" applyAlignment="1">
      <alignment horizontal="center"/>
    </xf>
    <xf numFmtId="0" fontId="26" fillId="39" borderId="20" xfId="44" applyFont="1" applyFill="1" applyBorder="1" applyAlignment="1">
      <alignment horizontal="center"/>
    </xf>
    <xf numFmtId="0" fontId="29" fillId="40" borderId="20" xfId="44" applyFont="1" applyFill="1" applyBorder="1" applyAlignment="1">
      <alignment horizontal="center"/>
    </xf>
    <xf numFmtId="0" fontId="30" fillId="0" borderId="20" xfId="44" applyFont="1" applyBorder="1"/>
    <xf numFmtId="0" fontId="4" fillId="2" borderId="10" xfId="1" applyBorder="1" applyAlignment="1">
      <alignment horizontal="center"/>
    </xf>
    <xf numFmtId="0" fontId="35" fillId="0" borderId="21" xfId="0" applyFont="1" applyBorder="1" applyAlignment="1">
      <alignment horizontal="center" vertical="center" wrapText="1"/>
    </xf>
    <xf numFmtId="14" fontId="35" fillId="0" borderId="22" xfId="0" applyNumberFormat="1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6" fillId="0" borderId="10" xfId="44" applyFont="1" applyBorder="1" applyAlignment="1">
      <alignment horizontal="center"/>
    </xf>
    <xf numFmtId="0" fontId="36" fillId="0" borderId="10" xfId="44" applyFont="1" applyBorder="1"/>
    <xf numFmtId="0" fontId="26" fillId="0" borderId="0" xfId="44" applyFont="1" applyAlignment="1">
      <alignment horizontal="center"/>
    </xf>
    <xf numFmtId="0" fontId="4" fillId="38" borderId="0" xfId="0" applyFont="1" applyFill="1" applyAlignment="1">
      <alignment horizontal="right"/>
    </xf>
    <xf numFmtId="0" fontId="4" fillId="6" borderId="0" xfId="5"/>
    <xf numFmtId="0" fontId="4" fillId="2" borderId="0" xfId="1"/>
    <xf numFmtId="0" fontId="5" fillId="37" borderId="0" xfId="48" applyFont="1" applyFill="1"/>
    <xf numFmtId="0" fontId="4" fillId="2" borderId="0" xfId="1" applyAlignment="1">
      <alignment wrapText="1"/>
    </xf>
    <xf numFmtId="17" fontId="5" fillId="37" borderId="0" xfId="48" applyNumberFormat="1" applyFont="1" applyFill="1"/>
    <xf numFmtId="0" fontId="1" fillId="41" borderId="0" xfId="47"/>
    <xf numFmtId="17" fontId="4" fillId="2" borderId="0" xfId="1" applyNumberFormat="1" applyFont="1" applyAlignment="1">
      <alignment horizontal="center"/>
    </xf>
    <xf numFmtId="165" fontId="4" fillId="2" borderId="0" xfId="1" applyNumberFormat="1" applyFont="1" applyAlignment="1">
      <alignment horizontal="center"/>
    </xf>
    <xf numFmtId="3" fontId="4" fillId="6" borderId="0" xfId="5" applyNumberFormat="1"/>
    <xf numFmtId="3" fontId="1" fillId="41" borderId="0" xfId="47" applyNumberFormat="1"/>
    <xf numFmtId="4" fontId="24" fillId="37" borderId="0" xfId="0" applyNumberFormat="1" applyFont="1" applyFill="1"/>
    <xf numFmtId="4" fontId="1" fillId="41" borderId="0" xfId="47" applyNumberFormat="1"/>
    <xf numFmtId="0" fontId="24" fillId="0" borderId="23" xfId="0" applyFont="1" applyBorder="1" applyAlignment="1"/>
    <xf numFmtId="9" fontId="24" fillId="37" borderId="23" xfId="0" applyNumberFormat="1" applyFont="1" applyFill="1" applyBorder="1"/>
    <xf numFmtId="9" fontId="1" fillId="37" borderId="23" xfId="47" applyNumberFormat="1" applyFill="1" applyBorder="1"/>
    <xf numFmtId="9" fontId="1" fillId="41" borderId="23" xfId="47" applyNumberFormat="1" applyBorder="1"/>
    <xf numFmtId="0" fontId="24" fillId="0" borderId="12" xfId="0" applyFont="1" applyBorder="1"/>
    <xf numFmtId="0" fontId="23" fillId="37" borderId="13" xfId="0" applyFont="1" applyFill="1" applyBorder="1"/>
    <xf numFmtId="0" fontId="24" fillId="37" borderId="24" xfId="0" applyFont="1" applyFill="1" applyBorder="1"/>
    <xf numFmtId="3" fontId="24" fillId="37" borderId="24" xfId="0" applyNumberFormat="1" applyFont="1" applyFill="1" applyBorder="1"/>
    <xf numFmtId="3" fontId="1" fillId="41" borderId="24" xfId="47" applyNumberFormat="1" applyBorder="1"/>
    <xf numFmtId="3" fontId="4" fillId="6" borderId="14" xfId="5" applyNumberFormat="1" applyBorder="1"/>
    <xf numFmtId="0" fontId="24" fillId="0" borderId="23" xfId="0" applyFont="1" applyBorder="1"/>
    <xf numFmtId="9" fontId="24" fillId="0" borderId="23" xfId="0" applyNumberFormat="1" applyFont="1" applyFill="1" applyBorder="1"/>
    <xf numFmtId="0" fontId="36" fillId="0" borderId="10" xfId="44" applyFont="1" applyBorder="1"/>
    <xf numFmtId="0" fontId="33" fillId="0" borderId="0" xfId="44" applyFont="1" applyAlignment="1">
      <alignment horizontal="left" vertical="center" wrapText="1"/>
    </xf>
    <xf numFmtId="0" fontId="24" fillId="0" borderId="10" xfId="44" applyFont="1" applyBorder="1" applyAlignment="1">
      <alignment wrapText="1"/>
    </xf>
    <xf numFmtId="0" fontId="27" fillId="38" borderId="0" xfId="44" applyFont="1" applyFill="1" applyBorder="1" applyAlignment="1">
      <alignment horizontal="center" vertical="center"/>
    </xf>
    <xf numFmtId="0" fontId="4" fillId="2" borderId="10" xfId="1" applyBorder="1"/>
    <xf numFmtId="0" fontId="0" fillId="0" borderId="10" xfId="44" applyFont="1" applyBorder="1" applyAlignment="1">
      <alignment wrapText="1"/>
    </xf>
    <xf numFmtId="0" fontId="4" fillId="2" borderId="10" xfId="1" applyFont="1" applyBorder="1" applyAlignment="1">
      <alignment horizontal="center" wrapText="1"/>
    </xf>
    <xf numFmtId="0" fontId="4" fillId="2" borderId="0" xfId="1" applyFont="1" applyAlignment="1">
      <alignment horizontal="center"/>
    </xf>
    <xf numFmtId="0" fontId="4" fillId="2" borderId="11" xfId="1" applyFont="1" applyBorder="1" applyAlignment="1">
      <alignment wrapText="1"/>
    </xf>
    <xf numFmtId="0" fontId="4" fillId="2" borderId="12" xfId="1" applyFont="1" applyBorder="1" applyAlignment="1">
      <alignment wrapText="1"/>
    </xf>
  </cellXfs>
  <cellStyles count="49">
    <cellStyle name="40% - Accent3" xfId="47" builtinId="39"/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rmal 2" xfId="44"/>
    <cellStyle name="Normal 3 2 2" xfId="48"/>
    <cellStyle name="Note" xfId="39" builtinId="10" customBuiltin="1"/>
    <cellStyle name="Output" xfId="40" builtinId="21" customBuiltin="1"/>
    <cellStyle name="Percent" xfId="46" builtinId="5"/>
    <cellStyle name="Percent 2" xfId="45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Status!$E$4:$E$13</c:f>
              <c:numCache>
                <c:formatCode>#,##0</c:formatCode>
                <c:ptCount val="10"/>
                <c:pt idx="0">
                  <c:v>4000</c:v>
                </c:pt>
                <c:pt idx="1">
                  <c:v>6900</c:v>
                </c:pt>
                <c:pt idx="2">
                  <c:v>10050</c:v>
                </c:pt>
                <c:pt idx="3">
                  <c:v>13475</c:v>
                </c:pt>
                <c:pt idx="4">
                  <c:v>17202.5</c:v>
                </c:pt>
                <c:pt idx="5">
                  <c:v>21262.75</c:v>
                </c:pt>
                <c:pt idx="6">
                  <c:v>25689.025000000001</c:v>
                </c:pt>
                <c:pt idx="7">
                  <c:v>30517.927500000002</c:v>
                </c:pt>
                <c:pt idx="8">
                  <c:v>35789.720250000006</c:v>
                </c:pt>
                <c:pt idx="9">
                  <c:v>41548.692275000009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Status!$F$4:$F$13</c:f>
              <c:numCache>
                <c:formatCode>#,##0</c:formatCode>
                <c:ptCount val="10"/>
                <c:pt idx="0">
                  <c:v>4000</c:v>
                </c:pt>
                <c:pt idx="1">
                  <c:v>7150</c:v>
                </c:pt>
                <c:pt idx="2">
                  <c:v>10300</c:v>
                </c:pt>
                <c:pt idx="3">
                  <c:v>13450</c:v>
                </c:pt>
                <c:pt idx="4">
                  <c:v>16600</c:v>
                </c:pt>
                <c:pt idx="5">
                  <c:v>19750</c:v>
                </c:pt>
                <c:pt idx="6">
                  <c:v>22900</c:v>
                </c:pt>
                <c:pt idx="7">
                  <c:v>26050</c:v>
                </c:pt>
                <c:pt idx="8">
                  <c:v>29200</c:v>
                </c:pt>
                <c:pt idx="9">
                  <c:v>32350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4656496"/>
        <c:axId val="-23465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Status!$B$4:$B$13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3465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34650512"/>
        <c:crosses val="autoZero"/>
        <c:auto val="1"/>
        <c:lblAlgn val="ctr"/>
        <c:lblOffset val="100"/>
        <c:noMultiLvlLbl val="0"/>
      </c:catAx>
      <c:valAx>
        <c:axId val="-234650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3465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10</xdr:row>
      <xdr:rowOff>28575</xdr:rowOff>
    </xdr:from>
    <xdr:to>
      <xdr:col>10</xdr:col>
      <xdr:colOff>962025</xdr:colOff>
      <xdr:row>12</xdr:row>
      <xdr:rowOff>97972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9716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Google%20Drive/Escritorio%20de%20Projetos/Modelos/02-Planejamento/Estimativas%20de%20Cu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BDS%20-%20Projeto%20B3/Portfolio%20de%20Proje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stimativas"/>
      <sheetName val="Param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rojetos"/>
      <sheetName val="Budget"/>
      <sheetName val="Config"/>
      <sheetName val="Issues"/>
      <sheetName val="Pendencias"/>
      <sheetName val="Pool"/>
      <sheetName val="Project"/>
      <sheetName val="Param"/>
      <sheetName val="Status"/>
      <sheetName val="SR"/>
      <sheetName val="SR.Modelo"/>
      <sheetName val="Prj-Venc"/>
      <sheetName val="Prj-Andam"/>
      <sheetName val="Prj-Prox"/>
      <sheetName val="Prj-Entr"/>
      <sheetName val="Prj-Concl"/>
      <sheetName val="Prj-FaseAtual"/>
      <sheetName val="Prj-NConc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B5" t="str">
            <v>Diária</v>
          </cell>
        </row>
        <row r="6">
          <cell r="AB6" t="str">
            <v>Semanal</v>
          </cell>
        </row>
        <row r="7">
          <cell r="AB7" t="str">
            <v>Bissemanal</v>
          </cell>
        </row>
        <row r="8">
          <cell r="AB8" t="str">
            <v>Mensal</v>
          </cell>
        </row>
        <row r="15">
          <cell r="D15" t="str">
            <v>Pt-br</v>
          </cell>
          <cell r="E15" t="str">
            <v>Inglês</v>
          </cell>
        </row>
        <row r="24">
          <cell r="C24" t="str">
            <v>Cliente</v>
          </cell>
        </row>
        <row r="25">
          <cell r="C25" t="str">
            <v>Interno</v>
          </cell>
        </row>
        <row r="26">
          <cell r="C26" t="str">
            <v>Teste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showGridLines="0" tabSelected="1" zoomScaleNormal="100" workbookViewId="0">
      <selection activeCell="B1" sqref="B1"/>
    </sheetView>
  </sheetViews>
  <sheetFormatPr defaultColWidth="0" defaultRowHeight="15.75" x14ac:dyDescent="0.25"/>
  <cols>
    <col min="1" max="1" width="2.5703125" style="41" customWidth="1"/>
    <col min="2" max="2" width="9.140625" style="75" customWidth="1"/>
    <col min="3" max="3" width="13.28515625" style="75" customWidth="1"/>
    <col min="4" max="4" width="24.85546875" style="41" customWidth="1"/>
    <col min="5" max="11" width="14.7109375" style="41" customWidth="1"/>
    <col min="12" max="12" width="2.5703125" style="41" customWidth="1"/>
    <col min="13" max="13" width="9" style="41" hidden="1" customWidth="1"/>
    <col min="14" max="17" width="0" style="41" hidden="1" customWidth="1"/>
    <col min="18" max="18" width="2.5703125" style="41" hidden="1" customWidth="1"/>
    <col min="19" max="20" width="9" style="41" hidden="1" customWidth="1"/>
    <col min="21" max="16384" width="0" style="41" hidden="1"/>
  </cols>
  <sheetData>
    <row r="1" spans="1:11" x14ac:dyDescent="0.25">
      <c r="A1" s="39"/>
      <c r="B1" s="39"/>
      <c r="C1" s="40"/>
    </row>
    <row r="2" spans="1:11" s="47" customFormat="1" ht="22.5" x14ac:dyDescent="0.25">
      <c r="A2" s="42"/>
      <c r="B2" s="43" t="s">
        <v>65</v>
      </c>
      <c r="C2" s="44"/>
      <c r="D2" s="45"/>
      <c r="E2" s="45"/>
      <c r="F2" s="45"/>
      <c r="G2" s="45"/>
      <c r="H2" s="45"/>
      <c r="I2" s="45"/>
      <c r="J2" s="45"/>
      <c r="K2" s="46" t="s">
        <v>3</v>
      </c>
    </row>
    <row r="3" spans="1:11" x14ac:dyDescent="0.25">
      <c r="A3" s="48"/>
      <c r="B3" s="49"/>
      <c r="C3" s="50"/>
      <c r="D3" s="51"/>
      <c r="E3" s="51"/>
      <c r="F3" s="51"/>
      <c r="G3" s="51"/>
      <c r="H3" s="51"/>
      <c r="I3" s="51"/>
      <c r="J3" s="51"/>
      <c r="K3" s="51"/>
    </row>
    <row r="4" spans="1:11" x14ac:dyDescent="0.25">
      <c r="A4" s="48"/>
      <c r="B4" s="52"/>
      <c r="C4" s="53"/>
      <c r="D4" s="54"/>
      <c r="E4" s="54"/>
      <c r="F4" s="54"/>
      <c r="G4" s="54"/>
      <c r="H4" s="54"/>
      <c r="I4" s="54"/>
      <c r="J4" s="54"/>
      <c r="K4" s="54"/>
    </row>
    <row r="5" spans="1:11" x14ac:dyDescent="0.25">
      <c r="A5" s="48"/>
      <c r="B5" s="52"/>
      <c r="C5" s="53"/>
      <c r="D5" s="55"/>
      <c r="E5" s="55"/>
      <c r="F5" s="55"/>
      <c r="G5" s="55"/>
      <c r="H5" s="55"/>
      <c r="I5" s="55"/>
      <c r="J5" s="55"/>
      <c r="K5" s="55"/>
    </row>
    <row r="6" spans="1:11" s="63" customFormat="1" ht="22.5" x14ac:dyDescent="0.3">
      <c r="A6" s="56"/>
      <c r="B6" s="57"/>
      <c r="C6" s="58">
        <v>1</v>
      </c>
      <c r="D6" s="59" t="s">
        <v>53</v>
      </c>
      <c r="E6" s="60"/>
      <c r="F6" s="61" t="s">
        <v>54</v>
      </c>
      <c r="G6" s="62"/>
      <c r="H6" s="62"/>
      <c r="I6" s="62"/>
      <c r="J6" s="62"/>
      <c r="K6" s="62"/>
    </row>
    <row r="7" spans="1:11" s="63" customFormat="1" ht="22.5" x14ac:dyDescent="0.3">
      <c r="A7" s="56"/>
      <c r="B7" s="57"/>
      <c r="C7" s="58">
        <f>C6+1</f>
        <v>2</v>
      </c>
      <c r="D7" s="59" t="s">
        <v>42</v>
      </c>
      <c r="E7" s="60"/>
      <c r="F7" s="102" t="s">
        <v>68</v>
      </c>
      <c r="G7" s="102"/>
      <c r="H7" s="102"/>
      <c r="I7" s="102"/>
      <c r="J7" s="102"/>
      <c r="K7" s="102"/>
    </row>
    <row r="8" spans="1:11" s="63" customFormat="1" ht="22.5" x14ac:dyDescent="0.3">
      <c r="A8" s="56"/>
      <c r="B8" s="57"/>
      <c r="C8" s="58">
        <f t="shared" ref="C8:C10" si="0">C7+1</f>
        <v>3</v>
      </c>
      <c r="D8" s="59" t="s">
        <v>40</v>
      </c>
      <c r="E8" s="60"/>
      <c r="F8" s="102" t="s">
        <v>67</v>
      </c>
      <c r="G8" s="102"/>
      <c r="H8" s="102"/>
      <c r="I8" s="102"/>
      <c r="J8" s="102"/>
      <c r="K8" s="102"/>
    </row>
    <row r="9" spans="1:11" s="63" customFormat="1" ht="22.5" x14ac:dyDescent="0.3">
      <c r="A9" s="56"/>
      <c r="B9" s="57"/>
      <c r="C9" s="58">
        <f t="shared" si="0"/>
        <v>4</v>
      </c>
      <c r="D9" s="59" t="s">
        <v>66</v>
      </c>
      <c r="E9" s="60"/>
      <c r="F9" s="102" t="s">
        <v>69</v>
      </c>
      <c r="G9" s="102"/>
      <c r="H9" s="102"/>
      <c r="I9" s="102"/>
      <c r="J9" s="102"/>
      <c r="K9" s="102"/>
    </row>
    <row r="10" spans="1:11" s="63" customFormat="1" ht="22.5" x14ac:dyDescent="0.3">
      <c r="A10" s="56"/>
      <c r="B10" s="57"/>
      <c r="C10" s="58">
        <f t="shared" si="0"/>
        <v>5</v>
      </c>
      <c r="D10" s="59" t="s">
        <v>55</v>
      </c>
      <c r="E10" s="60"/>
      <c r="F10" s="61" t="s">
        <v>56</v>
      </c>
      <c r="G10" s="60"/>
      <c r="H10" s="62"/>
      <c r="I10" s="62"/>
      <c r="J10" s="62"/>
      <c r="K10" s="62"/>
    </row>
    <row r="11" spans="1:11" s="63" customFormat="1" ht="22.5" x14ac:dyDescent="0.3">
      <c r="A11" s="56"/>
      <c r="B11" s="57"/>
      <c r="C11" s="58"/>
      <c r="D11" s="59"/>
      <c r="E11" s="60"/>
      <c r="F11" s="61"/>
      <c r="G11" s="60"/>
      <c r="H11" s="62"/>
      <c r="I11" s="62"/>
      <c r="J11" s="62"/>
      <c r="K11" s="62"/>
    </row>
    <row r="12" spans="1:11" x14ac:dyDescent="0.25">
      <c r="B12" s="64"/>
      <c r="C12" s="65"/>
      <c r="D12" s="55"/>
      <c r="E12" s="55"/>
      <c r="F12" s="55"/>
      <c r="G12" s="55"/>
      <c r="H12" s="55"/>
      <c r="I12" s="55"/>
      <c r="J12" s="55"/>
      <c r="K12" s="55"/>
    </row>
    <row r="13" spans="1:11" x14ac:dyDescent="0.25">
      <c r="B13" s="66"/>
      <c r="C13" s="67"/>
      <c r="D13" s="68"/>
      <c r="E13" s="68"/>
      <c r="F13" s="68"/>
      <c r="G13" s="68"/>
      <c r="H13" s="68"/>
      <c r="I13" s="68"/>
      <c r="J13" s="68"/>
      <c r="K13" s="68"/>
    </row>
    <row r="16" spans="1:11" ht="22.5" x14ac:dyDescent="0.25">
      <c r="B16" s="104" t="s">
        <v>57</v>
      </c>
      <c r="C16" s="104"/>
      <c r="D16" s="104"/>
      <c r="E16" s="104"/>
      <c r="F16" s="104"/>
      <c r="G16" s="104"/>
      <c r="H16" s="104"/>
      <c r="I16" s="104"/>
      <c r="J16" s="104"/>
      <c r="K16" s="104"/>
    </row>
    <row r="17" spans="2:11" ht="16.5" thickBot="1" x14ac:dyDescent="0.3">
      <c r="B17" s="69" t="s">
        <v>58</v>
      </c>
      <c r="C17" s="69" t="s">
        <v>59</v>
      </c>
      <c r="D17" s="69" t="s">
        <v>60</v>
      </c>
      <c r="E17" s="105" t="s">
        <v>61</v>
      </c>
      <c r="F17" s="105"/>
      <c r="G17" s="105"/>
      <c r="H17" s="105"/>
      <c r="I17" s="105"/>
      <c r="J17" s="105"/>
      <c r="K17" s="105"/>
    </row>
    <row r="18" spans="2:11" ht="16.5" thickBot="1" x14ac:dyDescent="0.3">
      <c r="B18" s="70"/>
      <c r="C18" s="71"/>
      <c r="D18" s="72"/>
      <c r="E18" s="101"/>
      <c r="F18" s="101"/>
      <c r="G18" s="101"/>
      <c r="H18" s="101"/>
      <c r="I18" s="101"/>
      <c r="J18" s="101"/>
      <c r="K18" s="101"/>
    </row>
    <row r="19" spans="2:11" x14ac:dyDescent="0.25">
      <c r="B19" s="73"/>
      <c r="C19" s="73"/>
      <c r="D19" s="74"/>
      <c r="E19" s="101"/>
      <c r="F19" s="101"/>
      <c r="G19" s="101"/>
      <c r="H19" s="101"/>
      <c r="I19" s="101"/>
      <c r="J19" s="101"/>
      <c r="K19" s="101"/>
    </row>
    <row r="20" spans="2:11" x14ac:dyDescent="0.25">
      <c r="B20" s="73"/>
      <c r="C20" s="73"/>
      <c r="D20" s="74"/>
      <c r="E20" s="101"/>
      <c r="F20" s="101"/>
      <c r="G20" s="101"/>
      <c r="H20" s="101"/>
      <c r="I20" s="101"/>
      <c r="J20" s="101"/>
      <c r="K20" s="101"/>
    </row>
    <row r="22" spans="2:11" s="10" customFormat="1" ht="22.5" x14ac:dyDescent="0.25">
      <c r="B22" s="104" t="s">
        <v>7</v>
      </c>
      <c r="C22" s="104"/>
      <c r="D22" s="104">
        <f ca="1">TODAY()</f>
        <v>43265</v>
      </c>
      <c r="E22" s="104"/>
      <c r="F22" s="104"/>
      <c r="G22" s="104"/>
      <c r="H22" s="104"/>
      <c r="I22" s="104"/>
      <c r="J22" s="104"/>
      <c r="K22" s="104"/>
    </row>
    <row r="23" spans="2:11" s="11" customFormat="1" ht="15" x14ac:dyDescent="0.25">
      <c r="B23" s="1" t="s">
        <v>8</v>
      </c>
      <c r="C23" s="1" t="s">
        <v>10</v>
      </c>
      <c r="D23" s="1" t="s">
        <v>11</v>
      </c>
      <c r="E23" s="107" t="s">
        <v>9</v>
      </c>
      <c r="F23" s="107"/>
      <c r="G23" s="107"/>
      <c r="H23" s="107"/>
      <c r="I23" s="107"/>
      <c r="J23" s="107"/>
      <c r="K23" s="107"/>
    </row>
    <row r="24" spans="2:11" s="10" customFormat="1" ht="15" x14ac:dyDescent="0.25">
      <c r="B24" s="12">
        <v>0</v>
      </c>
      <c r="C24" s="13" t="s">
        <v>35</v>
      </c>
      <c r="D24" s="14" t="s">
        <v>36</v>
      </c>
      <c r="E24" s="103" t="s">
        <v>34</v>
      </c>
      <c r="F24" s="103"/>
      <c r="G24" s="103"/>
      <c r="H24" s="103"/>
      <c r="I24" s="103"/>
      <c r="J24" s="103"/>
      <c r="K24" s="103"/>
    </row>
    <row r="25" spans="2:11" s="10" customFormat="1" ht="15" x14ac:dyDescent="0.25">
      <c r="B25" s="12">
        <v>1</v>
      </c>
      <c r="C25" s="13" t="s">
        <v>42</v>
      </c>
      <c r="D25" s="14" t="s">
        <v>50</v>
      </c>
      <c r="E25" s="103" t="s">
        <v>12</v>
      </c>
      <c r="F25" s="103"/>
      <c r="G25" s="103"/>
      <c r="H25" s="103"/>
      <c r="I25" s="103"/>
      <c r="J25" s="103"/>
      <c r="K25" s="103"/>
    </row>
    <row r="26" spans="2:11" s="10" customFormat="1" ht="34.5" customHeight="1" x14ac:dyDescent="0.25">
      <c r="B26" s="12">
        <f>B25+1</f>
        <v>2</v>
      </c>
      <c r="C26" s="13" t="s">
        <v>42</v>
      </c>
      <c r="D26" s="14" t="s">
        <v>50</v>
      </c>
      <c r="E26" s="106" t="s">
        <v>76</v>
      </c>
      <c r="F26" s="103"/>
      <c r="G26" s="103"/>
      <c r="H26" s="103"/>
      <c r="I26" s="103"/>
      <c r="J26" s="103"/>
      <c r="K26" s="103"/>
    </row>
    <row r="27" spans="2:11" s="10" customFormat="1" ht="15" x14ac:dyDescent="0.25">
      <c r="B27" s="12">
        <f t="shared" ref="B27:B36" si="1">B26+1</f>
        <v>3</v>
      </c>
      <c r="C27" s="13" t="s">
        <v>42</v>
      </c>
      <c r="D27" s="14" t="s">
        <v>50</v>
      </c>
      <c r="E27" s="106" t="s">
        <v>77</v>
      </c>
      <c r="F27" s="103"/>
      <c r="G27" s="103"/>
      <c r="H27" s="103"/>
      <c r="I27" s="103"/>
      <c r="J27" s="103"/>
      <c r="K27" s="103"/>
    </row>
    <row r="28" spans="2:11" s="10" customFormat="1" ht="15" x14ac:dyDescent="0.25">
      <c r="B28" s="12">
        <f t="shared" si="1"/>
        <v>4</v>
      </c>
      <c r="C28" s="13" t="s">
        <v>42</v>
      </c>
      <c r="D28" s="14" t="s">
        <v>50</v>
      </c>
      <c r="E28" s="106" t="s">
        <v>78</v>
      </c>
      <c r="F28" s="103"/>
      <c r="G28" s="103"/>
      <c r="H28" s="103"/>
      <c r="I28" s="103"/>
      <c r="J28" s="103"/>
      <c r="K28" s="103"/>
    </row>
    <row r="29" spans="2:11" s="10" customFormat="1" ht="15" x14ac:dyDescent="0.25">
      <c r="B29" s="12">
        <f t="shared" si="1"/>
        <v>5</v>
      </c>
      <c r="C29" s="13" t="s">
        <v>42</v>
      </c>
      <c r="D29" s="14" t="s">
        <v>50</v>
      </c>
      <c r="E29" s="106" t="s">
        <v>79</v>
      </c>
      <c r="F29" s="103"/>
      <c r="G29" s="103"/>
      <c r="H29" s="103"/>
      <c r="I29" s="103"/>
      <c r="J29" s="103"/>
      <c r="K29" s="103"/>
    </row>
    <row r="30" spans="2:11" s="10" customFormat="1" ht="15" x14ac:dyDescent="0.25">
      <c r="B30" s="12">
        <f t="shared" si="1"/>
        <v>6</v>
      </c>
      <c r="C30" s="13" t="s">
        <v>42</v>
      </c>
      <c r="D30" s="14" t="s">
        <v>50</v>
      </c>
      <c r="E30" s="106" t="s">
        <v>80</v>
      </c>
      <c r="F30" s="103"/>
      <c r="G30" s="103"/>
      <c r="H30" s="103"/>
      <c r="I30" s="103"/>
      <c r="J30" s="103"/>
      <c r="K30" s="103"/>
    </row>
    <row r="31" spans="2:11" s="10" customFormat="1" ht="15" x14ac:dyDescent="0.25">
      <c r="B31" s="12">
        <f t="shared" si="1"/>
        <v>7</v>
      </c>
      <c r="C31" s="13" t="s">
        <v>42</v>
      </c>
      <c r="D31" s="14" t="s">
        <v>50</v>
      </c>
      <c r="E31" s="106" t="s">
        <v>81</v>
      </c>
      <c r="F31" s="103"/>
      <c r="G31" s="103"/>
      <c r="H31" s="103"/>
      <c r="I31" s="103"/>
      <c r="J31" s="103"/>
      <c r="K31" s="103"/>
    </row>
    <row r="32" spans="2:11" s="10" customFormat="1" ht="15" x14ac:dyDescent="0.25">
      <c r="B32" s="12">
        <f t="shared" si="1"/>
        <v>8</v>
      </c>
      <c r="C32" s="13" t="s">
        <v>40</v>
      </c>
      <c r="D32" s="14" t="s">
        <v>50</v>
      </c>
      <c r="E32" s="103" t="s">
        <v>52</v>
      </c>
      <c r="F32" s="103"/>
      <c r="G32" s="103"/>
      <c r="H32" s="103"/>
      <c r="I32" s="103"/>
      <c r="J32" s="103"/>
      <c r="K32" s="103"/>
    </row>
    <row r="33" spans="2:11" s="10" customFormat="1" ht="15" x14ac:dyDescent="0.25">
      <c r="B33" s="12">
        <f t="shared" si="1"/>
        <v>9</v>
      </c>
      <c r="C33" s="13"/>
      <c r="D33" s="14"/>
      <c r="E33" s="103"/>
      <c r="F33" s="103"/>
      <c r="G33" s="103"/>
      <c r="H33" s="103"/>
      <c r="I33" s="103"/>
      <c r="J33" s="103"/>
      <c r="K33" s="103"/>
    </row>
    <row r="34" spans="2:11" s="10" customFormat="1" ht="15" x14ac:dyDescent="0.25">
      <c r="B34" s="12">
        <f t="shared" si="1"/>
        <v>10</v>
      </c>
      <c r="C34" s="13"/>
      <c r="D34" s="14"/>
      <c r="E34" s="103"/>
      <c r="F34" s="103"/>
      <c r="G34" s="103"/>
      <c r="H34" s="103"/>
      <c r="I34" s="103"/>
      <c r="J34" s="103"/>
      <c r="K34" s="103"/>
    </row>
    <row r="35" spans="2:11" s="10" customFormat="1" ht="15" x14ac:dyDescent="0.25">
      <c r="B35" s="12">
        <f t="shared" si="1"/>
        <v>11</v>
      </c>
      <c r="C35" s="13"/>
      <c r="D35" s="14"/>
      <c r="E35" s="103"/>
      <c r="F35" s="103"/>
      <c r="G35" s="103"/>
      <c r="H35" s="103"/>
      <c r="I35" s="103"/>
      <c r="J35" s="103"/>
      <c r="K35" s="103"/>
    </row>
    <row r="36" spans="2:11" s="10" customFormat="1" ht="15" x14ac:dyDescent="0.25">
      <c r="B36" s="12">
        <f t="shared" si="1"/>
        <v>12</v>
      </c>
      <c r="C36" s="13"/>
      <c r="D36" s="14"/>
      <c r="E36" s="103"/>
      <c r="F36" s="103"/>
      <c r="G36" s="103"/>
      <c r="H36" s="103"/>
      <c r="I36" s="103"/>
      <c r="J36" s="103"/>
      <c r="K36" s="103"/>
    </row>
    <row r="38" spans="2:11" ht="22.5" x14ac:dyDescent="0.25">
      <c r="B38" s="104" t="s">
        <v>62</v>
      </c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 x14ac:dyDescent="0.25">
      <c r="B39" s="69" t="s">
        <v>8</v>
      </c>
      <c r="C39" s="69" t="s">
        <v>59</v>
      </c>
      <c r="D39" s="69" t="s">
        <v>63</v>
      </c>
      <c r="E39" s="105" t="s">
        <v>64</v>
      </c>
      <c r="F39" s="105"/>
      <c r="G39" s="105"/>
      <c r="H39" s="105"/>
      <c r="I39" s="105"/>
      <c r="J39" s="105"/>
      <c r="K39" s="105"/>
    </row>
    <row r="40" spans="2:11" x14ac:dyDescent="0.25">
      <c r="B40" s="73">
        <v>1</v>
      </c>
      <c r="C40" s="73"/>
      <c r="D40" s="74"/>
      <c r="E40" s="101"/>
      <c r="F40" s="101"/>
      <c r="G40" s="101"/>
      <c r="H40" s="101"/>
      <c r="I40" s="101"/>
      <c r="J40" s="101"/>
      <c r="K40" s="101"/>
    </row>
    <row r="41" spans="2:11" x14ac:dyDescent="0.25">
      <c r="B41" s="73">
        <v>2</v>
      </c>
      <c r="C41" s="73"/>
      <c r="D41" s="74"/>
      <c r="E41" s="101"/>
      <c r="F41" s="101"/>
      <c r="G41" s="101"/>
      <c r="H41" s="101"/>
      <c r="I41" s="101"/>
      <c r="J41" s="101"/>
      <c r="K41" s="101"/>
    </row>
    <row r="42" spans="2:11" x14ac:dyDescent="0.25">
      <c r="B42" s="73">
        <v>3</v>
      </c>
      <c r="C42" s="73"/>
      <c r="D42" s="74"/>
      <c r="E42" s="101"/>
      <c r="F42" s="101"/>
      <c r="G42" s="101"/>
      <c r="H42" s="101"/>
      <c r="I42" s="101"/>
      <c r="J42" s="101"/>
      <c r="K42" s="101"/>
    </row>
  </sheetData>
  <mergeCells count="28">
    <mergeCell ref="E28:K28"/>
    <mergeCell ref="F7:K7"/>
    <mergeCell ref="B16:K16"/>
    <mergeCell ref="E17:K17"/>
    <mergeCell ref="E18:K18"/>
    <mergeCell ref="E19:K19"/>
    <mergeCell ref="E20:K20"/>
    <mergeCell ref="B22:K22"/>
    <mergeCell ref="E23:K23"/>
    <mergeCell ref="E25:K25"/>
    <mergeCell ref="E26:K26"/>
    <mergeCell ref="E27:K27"/>
    <mergeCell ref="E42:K42"/>
    <mergeCell ref="F8:K8"/>
    <mergeCell ref="F9:K9"/>
    <mergeCell ref="E24:K24"/>
    <mergeCell ref="E35:K35"/>
    <mergeCell ref="E36:K36"/>
    <mergeCell ref="B38:K38"/>
    <mergeCell ref="E39:K39"/>
    <mergeCell ref="E40:K40"/>
    <mergeCell ref="E41:K41"/>
    <mergeCell ref="E29:K29"/>
    <mergeCell ref="E30:K30"/>
    <mergeCell ref="E31:K31"/>
    <mergeCell ref="E32:K32"/>
    <mergeCell ref="E33:K33"/>
    <mergeCell ref="E34:K34"/>
  </mergeCells>
  <dataValidations count="1">
    <dataValidation showInputMessage="1" showErrorMessage="1" sqref="D24:D36"/>
  </dataValidations>
  <hyperlinks>
    <hyperlink ref="D7" location="Orcado!A1" display="Orçado"/>
    <hyperlink ref="D10" location="Param!A1" display="Paramêtros"/>
    <hyperlink ref="D6" location="Capa!A1" display="Instruções"/>
    <hyperlink ref="D8" location="Realizado!A1" display="Realizado"/>
    <hyperlink ref="D9" location="Status!A1" display="Statu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1"/>
  <sheetViews>
    <sheetView showGridLines="0" workbookViewId="0">
      <pane xSplit="2" ySplit="4" topLeftCell="C5" activePane="bottomRight" state="frozen"/>
      <selection activeCell="C6" sqref="C6"/>
      <selection pane="topRight" activeCell="C6" sqref="C6"/>
      <selection pane="bottomLeft" activeCell="C6" sqref="C6"/>
      <selection pane="bottomRight" activeCell="D23" sqref="D23"/>
    </sheetView>
  </sheetViews>
  <sheetFormatPr defaultRowHeight="15" x14ac:dyDescent="0.25"/>
  <cols>
    <col min="1" max="1" width="2.7109375" style="15" customWidth="1"/>
    <col min="2" max="2" width="25.7109375" style="15" customWidth="1"/>
    <col min="3" max="3" width="45.85546875" style="15" customWidth="1"/>
    <col min="4" max="4" width="11.42578125" style="15" customWidth="1"/>
    <col min="5" max="5" width="11.140625" style="15" customWidth="1"/>
    <col min="6" max="6" width="10.7109375" style="15" customWidth="1"/>
    <col min="7" max="16384" width="9.140625" style="15"/>
  </cols>
  <sheetData>
    <row r="2" spans="2:17" x14ac:dyDescent="0.25">
      <c r="B2" s="108" t="s">
        <v>4</v>
      </c>
      <c r="C2" s="108"/>
      <c r="D2" s="19"/>
      <c r="E2" s="108" t="s">
        <v>37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77"/>
    </row>
    <row r="3" spans="2:17" x14ac:dyDescent="0.25">
      <c r="B3" s="9" t="s">
        <v>3</v>
      </c>
      <c r="C3" s="82" t="str">
        <f>Param!C17</f>
        <v>Projeto 1</v>
      </c>
      <c r="D3" s="19"/>
      <c r="E3" s="83">
        <f>Param!C18</f>
        <v>42736</v>
      </c>
      <c r="F3" s="84">
        <f>DATE(YEAR(E3),MONTH(E3)+1,DAY(E3))</f>
        <v>42767</v>
      </c>
      <c r="G3" s="84">
        <f>DATE(YEAR(F3),MONTH(F3)+1,DAY(F3))</f>
        <v>42795</v>
      </c>
      <c r="H3" s="84">
        <f t="shared" ref="H3:P3" si="0">DATE(YEAR(G3),MONTH(G3)+1,DAY(G3))</f>
        <v>42826</v>
      </c>
      <c r="I3" s="84">
        <f t="shared" si="0"/>
        <v>42856</v>
      </c>
      <c r="J3" s="84">
        <f t="shared" si="0"/>
        <v>42887</v>
      </c>
      <c r="K3" s="84">
        <f t="shared" si="0"/>
        <v>42917</v>
      </c>
      <c r="L3" s="84">
        <f t="shared" si="0"/>
        <v>42948</v>
      </c>
      <c r="M3" s="84">
        <f t="shared" si="0"/>
        <v>42979</v>
      </c>
      <c r="N3" s="84">
        <f t="shared" si="0"/>
        <v>43009</v>
      </c>
      <c r="O3" s="84">
        <f t="shared" si="0"/>
        <v>43040</v>
      </c>
      <c r="P3" s="84">
        <f t="shared" si="0"/>
        <v>43070</v>
      </c>
      <c r="Q3" s="77" t="s">
        <v>82</v>
      </c>
    </row>
    <row r="4" spans="2:17" x14ac:dyDescent="0.25">
      <c r="B4" s="9" t="s">
        <v>74</v>
      </c>
      <c r="C4" s="82" t="str">
        <f>Param!C19</f>
        <v>Eduardo Montes</v>
      </c>
      <c r="D4" s="76">
        <v>0</v>
      </c>
      <c r="E4" s="76">
        <v>1</v>
      </c>
      <c r="F4" s="76">
        <f>E4+1</f>
        <v>2</v>
      </c>
      <c r="G4" s="76">
        <f t="shared" ref="G4:M4" si="1">F4+1</f>
        <v>3</v>
      </c>
      <c r="H4" s="76">
        <f t="shared" si="1"/>
        <v>4</v>
      </c>
      <c r="I4" s="76">
        <f t="shared" si="1"/>
        <v>5</v>
      </c>
      <c r="J4" s="76">
        <f t="shared" si="1"/>
        <v>6</v>
      </c>
      <c r="K4" s="76">
        <f t="shared" si="1"/>
        <v>7</v>
      </c>
      <c r="L4" s="76">
        <f t="shared" si="1"/>
        <v>8</v>
      </c>
      <c r="M4" s="76">
        <f t="shared" si="1"/>
        <v>9</v>
      </c>
      <c r="N4" s="76">
        <f t="shared" ref="N4" si="2">M4+1</f>
        <v>10</v>
      </c>
      <c r="O4" s="76">
        <f t="shared" ref="O4" si="3">N4+1</f>
        <v>11</v>
      </c>
      <c r="P4" s="76">
        <f t="shared" ref="P4" si="4">O4+1</f>
        <v>12</v>
      </c>
      <c r="Q4" s="77"/>
    </row>
    <row r="5" spans="2:17" x14ac:dyDescent="0.25">
      <c r="B5" s="9" t="s">
        <v>42</v>
      </c>
      <c r="C5" s="20" t="s">
        <v>6</v>
      </c>
      <c r="D5" s="20"/>
    </row>
    <row r="6" spans="2:17" x14ac:dyDescent="0.25">
      <c r="B6" s="9" t="s">
        <v>47</v>
      </c>
      <c r="C6" s="89" t="s">
        <v>48</v>
      </c>
      <c r="D6" s="90"/>
      <c r="E6" s="90"/>
      <c r="F6" s="91">
        <v>0.1</v>
      </c>
      <c r="G6" s="92">
        <f>F6</f>
        <v>0.1</v>
      </c>
      <c r="H6" s="92">
        <f t="shared" ref="H6:M6" si="5">G6</f>
        <v>0.1</v>
      </c>
      <c r="I6" s="92">
        <f t="shared" si="5"/>
        <v>0.1</v>
      </c>
      <c r="J6" s="92">
        <f t="shared" si="5"/>
        <v>0.1</v>
      </c>
      <c r="K6" s="92">
        <f t="shared" si="5"/>
        <v>0.1</v>
      </c>
      <c r="L6" s="92">
        <f t="shared" si="5"/>
        <v>0.1</v>
      </c>
      <c r="M6" s="92">
        <f t="shared" si="5"/>
        <v>0.1</v>
      </c>
      <c r="N6" s="92">
        <f t="shared" ref="N6" si="6">M6</f>
        <v>0.1</v>
      </c>
      <c r="O6" s="92">
        <f t="shared" ref="O6" si="7">N6</f>
        <v>0.1</v>
      </c>
      <c r="P6" s="92">
        <f t="shared" ref="P6" si="8">O6</f>
        <v>0.1</v>
      </c>
      <c r="Q6" s="93"/>
    </row>
    <row r="7" spans="2:17" x14ac:dyDescent="0.25">
      <c r="B7" s="94" t="s">
        <v>49</v>
      </c>
      <c r="C7" s="95"/>
      <c r="D7" s="96"/>
      <c r="E7" s="96">
        <v>500</v>
      </c>
      <c r="F7" s="97">
        <f t="shared" ref="F7:P7" si="9">E7*(1+F6)</f>
        <v>550</v>
      </c>
      <c r="G7" s="97">
        <f t="shared" si="9"/>
        <v>605</v>
      </c>
      <c r="H7" s="97">
        <f t="shared" si="9"/>
        <v>665.5</v>
      </c>
      <c r="I7" s="97">
        <f t="shared" si="9"/>
        <v>732.05000000000007</v>
      </c>
      <c r="J7" s="97">
        <f t="shared" si="9"/>
        <v>805.25500000000011</v>
      </c>
      <c r="K7" s="97">
        <f t="shared" si="9"/>
        <v>885.78050000000019</v>
      </c>
      <c r="L7" s="97">
        <f t="shared" si="9"/>
        <v>974.35855000000026</v>
      </c>
      <c r="M7" s="97">
        <f t="shared" si="9"/>
        <v>1071.7944050000003</v>
      </c>
      <c r="N7" s="97">
        <f t="shared" si="9"/>
        <v>1178.9738455000004</v>
      </c>
      <c r="O7" s="97">
        <f t="shared" si="9"/>
        <v>1296.8712300500006</v>
      </c>
      <c r="P7" s="97">
        <f t="shared" si="9"/>
        <v>1426.5583530550007</v>
      </c>
      <c r="Q7" s="98">
        <f>SUM(D7:P7)</f>
        <v>10692.141883605003</v>
      </c>
    </row>
    <row r="8" spans="2:17" x14ac:dyDescent="0.25">
      <c r="B8" s="35" t="s">
        <v>5</v>
      </c>
      <c r="C8" s="89" t="s">
        <v>48</v>
      </c>
      <c r="D8" s="90"/>
      <c r="E8" s="90"/>
      <c r="F8" s="91">
        <v>0.1</v>
      </c>
      <c r="G8" s="92">
        <f>F8</f>
        <v>0.1</v>
      </c>
      <c r="H8" s="92">
        <f t="shared" ref="H8:M8" si="10">G8</f>
        <v>0.1</v>
      </c>
      <c r="I8" s="92">
        <f t="shared" si="10"/>
        <v>0.1</v>
      </c>
      <c r="J8" s="92">
        <f t="shared" si="10"/>
        <v>0.1</v>
      </c>
      <c r="K8" s="92">
        <f t="shared" si="10"/>
        <v>0.1</v>
      </c>
      <c r="L8" s="92">
        <f t="shared" si="10"/>
        <v>0.1</v>
      </c>
      <c r="M8" s="92">
        <f t="shared" si="10"/>
        <v>0.1</v>
      </c>
      <c r="N8" s="92">
        <f t="shared" ref="N8" si="11">M8</f>
        <v>0.1</v>
      </c>
      <c r="O8" s="92">
        <f t="shared" ref="O8" si="12">N8</f>
        <v>0.1</v>
      </c>
      <c r="P8" s="92">
        <f t="shared" ref="P8" si="13">O8</f>
        <v>0.1</v>
      </c>
      <c r="Q8" s="93"/>
    </row>
    <row r="9" spans="2:17" x14ac:dyDescent="0.25">
      <c r="B9" s="94" t="s">
        <v>49</v>
      </c>
      <c r="C9" s="95"/>
      <c r="D9" s="96"/>
      <c r="E9" s="96">
        <v>500</v>
      </c>
      <c r="F9" s="97">
        <f t="shared" ref="F9:P9" si="14">E9*(1+F8)</f>
        <v>550</v>
      </c>
      <c r="G9" s="97">
        <f t="shared" si="14"/>
        <v>605</v>
      </c>
      <c r="H9" s="97">
        <f t="shared" si="14"/>
        <v>665.5</v>
      </c>
      <c r="I9" s="97">
        <f t="shared" si="14"/>
        <v>732.05000000000007</v>
      </c>
      <c r="J9" s="97">
        <f t="shared" si="14"/>
        <v>805.25500000000011</v>
      </c>
      <c r="K9" s="97">
        <f t="shared" si="14"/>
        <v>885.78050000000019</v>
      </c>
      <c r="L9" s="97">
        <f t="shared" si="14"/>
        <v>974.35855000000026</v>
      </c>
      <c r="M9" s="97">
        <f t="shared" si="14"/>
        <v>1071.7944050000003</v>
      </c>
      <c r="N9" s="97">
        <f t="shared" si="14"/>
        <v>1178.9738455000004</v>
      </c>
      <c r="O9" s="97">
        <f t="shared" si="14"/>
        <v>1296.8712300500006</v>
      </c>
      <c r="P9" s="97">
        <f t="shared" si="14"/>
        <v>1426.5583530550007</v>
      </c>
      <c r="Q9" s="98">
        <f>SUM(D9:P9)</f>
        <v>10692.141883605003</v>
      </c>
    </row>
    <row r="10" spans="2:17" x14ac:dyDescent="0.25">
      <c r="B10" s="35" t="s">
        <v>5</v>
      </c>
      <c r="C10" s="89" t="s">
        <v>48</v>
      </c>
      <c r="D10" s="90"/>
      <c r="E10" s="90"/>
      <c r="F10" s="91">
        <v>0.1</v>
      </c>
      <c r="G10" s="92">
        <f>F10</f>
        <v>0.1</v>
      </c>
      <c r="H10" s="92">
        <f t="shared" ref="H10:M10" si="15">G10</f>
        <v>0.1</v>
      </c>
      <c r="I10" s="92">
        <f t="shared" si="15"/>
        <v>0.1</v>
      </c>
      <c r="J10" s="92">
        <f t="shared" si="15"/>
        <v>0.1</v>
      </c>
      <c r="K10" s="92">
        <f t="shared" si="15"/>
        <v>0.1</v>
      </c>
      <c r="L10" s="92">
        <f t="shared" si="15"/>
        <v>0.1</v>
      </c>
      <c r="M10" s="92">
        <f t="shared" si="15"/>
        <v>0.1</v>
      </c>
      <c r="N10" s="92">
        <f t="shared" ref="N10" si="16">M10</f>
        <v>0.1</v>
      </c>
      <c r="O10" s="92">
        <f t="shared" ref="O10" si="17">N10</f>
        <v>0.1</v>
      </c>
      <c r="P10" s="92">
        <f t="shared" ref="P10" si="18">O10</f>
        <v>0.1</v>
      </c>
      <c r="Q10" s="93"/>
    </row>
    <row r="11" spans="2:17" x14ac:dyDescent="0.25">
      <c r="B11" s="94" t="s">
        <v>49</v>
      </c>
      <c r="C11" s="95"/>
      <c r="D11" s="96"/>
      <c r="E11" s="96">
        <v>500</v>
      </c>
      <c r="F11" s="97">
        <f t="shared" ref="F11:P11" si="19">E11*(1+F10)</f>
        <v>550</v>
      </c>
      <c r="G11" s="97">
        <f t="shared" si="19"/>
        <v>605</v>
      </c>
      <c r="H11" s="97">
        <f t="shared" si="19"/>
        <v>665.5</v>
      </c>
      <c r="I11" s="97">
        <f t="shared" si="19"/>
        <v>732.05000000000007</v>
      </c>
      <c r="J11" s="97">
        <f t="shared" si="19"/>
        <v>805.25500000000011</v>
      </c>
      <c r="K11" s="97">
        <f t="shared" si="19"/>
        <v>885.78050000000019</v>
      </c>
      <c r="L11" s="97">
        <f t="shared" si="19"/>
        <v>974.35855000000026</v>
      </c>
      <c r="M11" s="97">
        <f t="shared" si="19"/>
        <v>1071.7944050000003</v>
      </c>
      <c r="N11" s="97">
        <f t="shared" si="19"/>
        <v>1178.9738455000004</v>
      </c>
      <c r="O11" s="97">
        <f t="shared" si="19"/>
        <v>1296.8712300500006</v>
      </c>
      <c r="P11" s="97">
        <f t="shared" si="19"/>
        <v>1426.5583530550007</v>
      </c>
      <c r="Q11" s="98">
        <f>SUM(D11:P11)</f>
        <v>10692.141883605003</v>
      </c>
    </row>
    <row r="12" spans="2:17" x14ac:dyDescent="0.25">
      <c r="B12" s="35" t="s">
        <v>5</v>
      </c>
      <c r="C12" s="89" t="s">
        <v>48</v>
      </c>
      <c r="D12" s="90"/>
      <c r="E12" s="90"/>
      <c r="F12" s="91">
        <v>0.1</v>
      </c>
      <c r="G12" s="92">
        <f>F12</f>
        <v>0.1</v>
      </c>
      <c r="H12" s="92">
        <f t="shared" ref="H12:M12" si="20">G12</f>
        <v>0.1</v>
      </c>
      <c r="I12" s="92">
        <f t="shared" si="20"/>
        <v>0.1</v>
      </c>
      <c r="J12" s="92">
        <f t="shared" si="20"/>
        <v>0.1</v>
      </c>
      <c r="K12" s="92">
        <f t="shared" si="20"/>
        <v>0.1</v>
      </c>
      <c r="L12" s="92">
        <f t="shared" si="20"/>
        <v>0.1</v>
      </c>
      <c r="M12" s="92">
        <f t="shared" si="20"/>
        <v>0.1</v>
      </c>
      <c r="N12" s="92">
        <f t="shared" ref="N12" si="21">M12</f>
        <v>0.1</v>
      </c>
      <c r="O12" s="92">
        <f t="shared" ref="O12" si="22">N12</f>
        <v>0.1</v>
      </c>
      <c r="P12" s="92">
        <f t="shared" ref="P12" si="23">O12</f>
        <v>0.1</v>
      </c>
      <c r="Q12" s="93"/>
    </row>
    <row r="13" spans="2:17" x14ac:dyDescent="0.25">
      <c r="B13" s="94" t="s">
        <v>49</v>
      </c>
      <c r="C13" s="95"/>
      <c r="D13" s="96"/>
      <c r="E13" s="96">
        <v>500</v>
      </c>
      <c r="F13" s="97">
        <f t="shared" ref="F13:P13" si="24">E13*(1+F12)</f>
        <v>550</v>
      </c>
      <c r="G13" s="97">
        <f t="shared" si="24"/>
        <v>605</v>
      </c>
      <c r="H13" s="97">
        <f t="shared" si="24"/>
        <v>665.5</v>
      </c>
      <c r="I13" s="97">
        <f t="shared" si="24"/>
        <v>732.05000000000007</v>
      </c>
      <c r="J13" s="97">
        <f t="shared" si="24"/>
        <v>805.25500000000011</v>
      </c>
      <c r="K13" s="97">
        <f t="shared" si="24"/>
        <v>885.78050000000019</v>
      </c>
      <c r="L13" s="97">
        <f t="shared" si="24"/>
        <v>974.35855000000026</v>
      </c>
      <c r="M13" s="97">
        <f t="shared" si="24"/>
        <v>1071.7944050000003</v>
      </c>
      <c r="N13" s="97">
        <f t="shared" si="24"/>
        <v>1178.9738455000004</v>
      </c>
      <c r="O13" s="97">
        <f t="shared" si="24"/>
        <v>1296.8712300500006</v>
      </c>
      <c r="P13" s="97">
        <f t="shared" si="24"/>
        <v>1426.5583530550007</v>
      </c>
      <c r="Q13" s="98">
        <f>SUM(D13:P13)</f>
        <v>10692.141883605003</v>
      </c>
    </row>
    <row r="14" spans="2:17" x14ac:dyDescent="0.25">
      <c r="B14" s="35" t="s">
        <v>5</v>
      </c>
      <c r="C14" s="89" t="s">
        <v>48</v>
      </c>
      <c r="D14" s="90"/>
      <c r="E14" s="90"/>
      <c r="F14" s="91">
        <v>0.1</v>
      </c>
      <c r="G14" s="92">
        <f>F14</f>
        <v>0.1</v>
      </c>
      <c r="H14" s="92">
        <f t="shared" ref="H14:M14" si="25">G14</f>
        <v>0.1</v>
      </c>
      <c r="I14" s="92">
        <f t="shared" si="25"/>
        <v>0.1</v>
      </c>
      <c r="J14" s="92">
        <f t="shared" si="25"/>
        <v>0.1</v>
      </c>
      <c r="K14" s="92">
        <f t="shared" si="25"/>
        <v>0.1</v>
      </c>
      <c r="L14" s="92">
        <f t="shared" si="25"/>
        <v>0.1</v>
      </c>
      <c r="M14" s="92">
        <f t="shared" si="25"/>
        <v>0.1</v>
      </c>
      <c r="N14" s="92">
        <f t="shared" ref="N14" si="26">M14</f>
        <v>0.1</v>
      </c>
      <c r="O14" s="92">
        <f t="shared" ref="O14" si="27">N14</f>
        <v>0.1</v>
      </c>
      <c r="P14" s="92">
        <f t="shared" ref="P14" si="28">O14</f>
        <v>0.1</v>
      </c>
      <c r="Q14" s="93"/>
    </row>
    <row r="15" spans="2:17" x14ac:dyDescent="0.25">
      <c r="B15" s="94" t="s">
        <v>49</v>
      </c>
      <c r="C15" s="95"/>
      <c r="D15" s="96"/>
      <c r="E15" s="96">
        <v>500</v>
      </c>
      <c r="F15" s="97">
        <f t="shared" ref="F15:P15" si="29">E15*(1+F14)</f>
        <v>550</v>
      </c>
      <c r="G15" s="97">
        <f t="shared" si="29"/>
        <v>605</v>
      </c>
      <c r="H15" s="97">
        <f t="shared" si="29"/>
        <v>665.5</v>
      </c>
      <c r="I15" s="97">
        <f t="shared" si="29"/>
        <v>732.05000000000007</v>
      </c>
      <c r="J15" s="97">
        <f t="shared" si="29"/>
        <v>805.25500000000011</v>
      </c>
      <c r="K15" s="97">
        <f t="shared" si="29"/>
        <v>885.78050000000019</v>
      </c>
      <c r="L15" s="97">
        <f t="shared" si="29"/>
        <v>974.35855000000026</v>
      </c>
      <c r="M15" s="97">
        <f t="shared" si="29"/>
        <v>1071.7944050000003</v>
      </c>
      <c r="N15" s="97">
        <f t="shared" si="29"/>
        <v>1178.9738455000004</v>
      </c>
      <c r="O15" s="97">
        <f t="shared" si="29"/>
        <v>1296.8712300500006</v>
      </c>
      <c r="P15" s="97">
        <f t="shared" si="29"/>
        <v>1426.5583530550007</v>
      </c>
      <c r="Q15" s="98">
        <f>SUM(D15:P15)</f>
        <v>10692.141883605003</v>
      </c>
    </row>
    <row r="16" spans="2:17" x14ac:dyDescent="0.25">
      <c r="B16" s="9" t="s">
        <v>22</v>
      </c>
    </row>
    <row r="17" spans="2:17" x14ac:dyDescent="0.25">
      <c r="B17" s="15" t="s">
        <v>23</v>
      </c>
      <c r="D17" s="23">
        <v>4000</v>
      </c>
      <c r="E17" s="23">
        <v>400</v>
      </c>
      <c r="F17" s="86">
        <f>E17</f>
        <v>400</v>
      </c>
      <c r="G17" s="86">
        <f t="shared" ref="G17:P17" si="30">F17</f>
        <v>400</v>
      </c>
      <c r="H17" s="86">
        <f t="shared" si="30"/>
        <v>400</v>
      </c>
      <c r="I17" s="86">
        <f t="shared" si="30"/>
        <v>400</v>
      </c>
      <c r="J17" s="86">
        <f t="shared" si="30"/>
        <v>400</v>
      </c>
      <c r="K17" s="86">
        <f t="shared" si="30"/>
        <v>400</v>
      </c>
      <c r="L17" s="86">
        <f t="shared" si="30"/>
        <v>400</v>
      </c>
      <c r="M17" s="86">
        <f t="shared" si="30"/>
        <v>400</v>
      </c>
      <c r="N17" s="86">
        <f t="shared" si="30"/>
        <v>400</v>
      </c>
      <c r="O17" s="86">
        <f t="shared" si="30"/>
        <v>400</v>
      </c>
      <c r="P17" s="86">
        <f t="shared" si="30"/>
        <v>400</v>
      </c>
      <c r="Q17" s="85">
        <f t="shared" ref="Q17:Q22" si="31">SUM(D17:P17)</f>
        <v>8800</v>
      </c>
    </row>
    <row r="18" spans="2:17" x14ac:dyDescent="0.25">
      <c r="B18" s="15" t="s">
        <v>24</v>
      </c>
      <c r="D18" s="23"/>
      <c r="E18" s="23"/>
      <c r="F18" s="86">
        <f t="shared" ref="F18:P18" si="32">E18</f>
        <v>0</v>
      </c>
      <c r="G18" s="86">
        <f t="shared" si="32"/>
        <v>0</v>
      </c>
      <c r="H18" s="86">
        <f t="shared" si="32"/>
        <v>0</v>
      </c>
      <c r="I18" s="86">
        <f t="shared" si="32"/>
        <v>0</v>
      </c>
      <c r="J18" s="86">
        <f t="shared" si="32"/>
        <v>0</v>
      </c>
      <c r="K18" s="86">
        <f t="shared" si="32"/>
        <v>0</v>
      </c>
      <c r="L18" s="86">
        <f t="shared" si="32"/>
        <v>0</v>
      </c>
      <c r="M18" s="86">
        <f t="shared" si="32"/>
        <v>0</v>
      </c>
      <c r="N18" s="86">
        <f t="shared" si="32"/>
        <v>0</v>
      </c>
      <c r="O18" s="86">
        <f t="shared" si="32"/>
        <v>0</v>
      </c>
      <c r="P18" s="86">
        <f t="shared" si="32"/>
        <v>0</v>
      </c>
      <c r="Q18" s="85">
        <f t="shared" si="31"/>
        <v>0</v>
      </c>
    </row>
    <row r="19" spans="2:17" x14ac:dyDescent="0.25">
      <c r="B19" s="15" t="s">
        <v>25</v>
      </c>
      <c r="D19" s="23"/>
      <c r="E19" s="23"/>
      <c r="F19" s="86">
        <f t="shared" ref="F19:P19" si="33">E19</f>
        <v>0</v>
      </c>
      <c r="G19" s="86">
        <f t="shared" si="33"/>
        <v>0</v>
      </c>
      <c r="H19" s="86">
        <f t="shared" si="33"/>
        <v>0</v>
      </c>
      <c r="I19" s="86">
        <f t="shared" si="33"/>
        <v>0</v>
      </c>
      <c r="J19" s="86">
        <f t="shared" si="33"/>
        <v>0</v>
      </c>
      <c r="K19" s="86">
        <f t="shared" si="33"/>
        <v>0</v>
      </c>
      <c r="L19" s="86">
        <f t="shared" si="33"/>
        <v>0</v>
      </c>
      <c r="M19" s="86">
        <f t="shared" si="33"/>
        <v>0</v>
      </c>
      <c r="N19" s="86">
        <f t="shared" si="33"/>
        <v>0</v>
      </c>
      <c r="O19" s="86">
        <f t="shared" si="33"/>
        <v>0</v>
      </c>
      <c r="P19" s="86">
        <f t="shared" si="33"/>
        <v>0</v>
      </c>
      <c r="Q19" s="85">
        <f t="shared" si="31"/>
        <v>0</v>
      </c>
    </row>
    <row r="20" spans="2:17" x14ac:dyDescent="0.25">
      <c r="B20" s="21" t="s">
        <v>27</v>
      </c>
      <c r="C20" s="22"/>
      <c r="D20" s="23"/>
      <c r="E20" s="23"/>
      <c r="F20" s="86">
        <f t="shared" ref="F20:P20" si="34">E20</f>
        <v>0</v>
      </c>
      <c r="G20" s="86">
        <f t="shared" si="34"/>
        <v>0</v>
      </c>
      <c r="H20" s="86">
        <f t="shared" si="34"/>
        <v>0</v>
      </c>
      <c r="I20" s="86">
        <f t="shared" si="34"/>
        <v>0</v>
      </c>
      <c r="J20" s="86">
        <f t="shared" si="34"/>
        <v>0</v>
      </c>
      <c r="K20" s="86">
        <f t="shared" si="34"/>
        <v>0</v>
      </c>
      <c r="L20" s="86">
        <f t="shared" si="34"/>
        <v>0</v>
      </c>
      <c r="M20" s="86">
        <f t="shared" si="34"/>
        <v>0</v>
      </c>
      <c r="N20" s="86">
        <f t="shared" si="34"/>
        <v>0</v>
      </c>
      <c r="O20" s="86">
        <f t="shared" si="34"/>
        <v>0</v>
      </c>
      <c r="P20" s="86">
        <f t="shared" si="34"/>
        <v>0</v>
      </c>
      <c r="Q20" s="85">
        <f t="shared" si="31"/>
        <v>0</v>
      </c>
    </row>
    <row r="21" spans="2:17" x14ac:dyDescent="0.25">
      <c r="B21" s="21" t="s">
        <v>27</v>
      </c>
      <c r="C21" s="22"/>
      <c r="D21" s="23"/>
      <c r="E21" s="23"/>
      <c r="F21" s="86">
        <f t="shared" ref="F21:P21" si="35">E21</f>
        <v>0</v>
      </c>
      <c r="G21" s="86">
        <f t="shared" si="35"/>
        <v>0</v>
      </c>
      <c r="H21" s="86">
        <f t="shared" si="35"/>
        <v>0</v>
      </c>
      <c r="I21" s="86">
        <f t="shared" si="35"/>
        <v>0</v>
      </c>
      <c r="J21" s="86">
        <f t="shared" si="35"/>
        <v>0</v>
      </c>
      <c r="K21" s="86">
        <f t="shared" si="35"/>
        <v>0</v>
      </c>
      <c r="L21" s="86">
        <f t="shared" si="35"/>
        <v>0</v>
      </c>
      <c r="M21" s="86">
        <f t="shared" si="35"/>
        <v>0</v>
      </c>
      <c r="N21" s="86">
        <f t="shared" si="35"/>
        <v>0</v>
      </c>
      <c r="O21" s="86">
        <f t="shared" si="35"/>
        <v>0</v>
      </c>
      <c r="P21" s="86">
        <f t="shared" si="35"/>
        <v>0</v>
      </c>
      <c r="Q21" s="85">
        <f t="shared" si="31"/>
        <v>0</v>
      </c>
    </row>
    <row r="22" spans="2:17" x14ac:dyDescent="0.25">
      <c r="B22" s="15" t="s">
        <v>26</v>
      </c>
      <c r="D22" s="23"/>
      <c r="E22" s="23"/>
      <c r="F22" s="86">
        <f t="shared" ref="F22:P22" si="36">E22</f>
        <v>0</v>
      </c>
      <c r="G22" s="86">
        <f t="shared" si="36"/>
        <v>0</v>
      </c>
      <c r="H22" s="86">
        <f t="shared" si="36"/>
        <v>0</v>
      </c>
      <c r="I22" s="86">
        <f t="shared" si="36"/>
        <v>0</v>
      </c>
      <c r="J22" s="86">
        <f t="shared" si="36"/>
        <v>0</v>
      </c>
      <c r="K22" s="86">
        <f t="shared" si="36"/>
        <v>0</v>
      </c>
      <c r="L22" s="86">
        <f t="shared" si="36"/>
        <v>0</v>
      </c>
      <c r="M22" s="86">
        <f t="shared" si="36"/>
        <v>0</v>
      </c>
      <c r="N22" s="86">
        <f t="shared" si="36"/>
        <v>0</v>
      </c>
      <c r="O22" s="86">
        <f t="shared" si="36"/>
        <v>0</v>
      </c>
      <c r="P22" s="86">
        <f t="shared" si="36"/>
        <v>0</v>
      </c>
      <c r="Q22" s="85">
        <f t="shared" si="31"/>
        <v>0</v>
      </c>
    </row>
    <row r="24" spans="2:17" x14ac:dyDescent="0.25">
      <c r="B24" s="20" t="s">
        <v>28</v>
      </c>
      <c r="D24" s="24">
        <f t="shared" ref="D24:P24" si="37">SUM(D17:D22)+D7+D9+D11+D13+D15</f>
        <v>4000</v>
      </c>
      <c r="E24" s="24">
        <f t="shared" si="37"/>
        <v>2900</v>
      </c>
      <c r="F24" s="24">
        <f t="shared" si="37"/>
        <v>3150</v>
      </c>
      <c r="G24" s="24">
        <f t="shared" si="37"/>
        <v>3425</v>
      </c>
      <c r="H24" s="24">
        <f t="shared" si="37"/>
        <v>3727.5</v>
      </c>
      <c r="I24" s="24">
        <f t="shared" si="37"/>
        <v>4060.2500000000009</v>
      </c>
      <c r="J24" s="24">
        <f t="shared" si="37"/>
        <v>4426.2750000000005</v>
      </c>
      <c r="K24" s="24">
        <f t="shared" si="37"/>
        <v>4828.9025000000011</v>
      </c>
      <c r="L24" s="24">
        <f t="shared" si="37"/>
        <v>5271.7927500000014</v>
      </c>
      <c r="M24" s="24">
        <f t="shared" si="37"/>
        <v>5758.9720250000018</v>
      </c>
      <c r="N24" s="24">
        <f t="shared" si="37"/>
        <v>6294.8692275000021</v>
      </c>
      <c r="O24" s="24">
        <f t="shared" si="37"/>
        <v>6884.3561502500033</v>
      </c>
      <c r="P24" s="24">
        <f t="shared" si="37"/>
        <v>7532.7917652750039</v>
      </c>
      <c r="Q24" s="85">
        <f>SUM(D24:P24)</f>
        <v>62260.709418025013</v>
      </c>
    </row>
    <row r="25" spans="2:17" x14ac:dyDescent="0.25">
      <c r="B25" s="20" t="s">
        <v>46</v>
      </c>
      <c r="D25" s="24">
        <f>D24</f>
        <v>4000</v>
      </c>
      <c r="E25" s="24">
        <f>D25+E24</f>
        <v>6900</v>
      </c>
      <c r="F25" s="24">
        <f t="shared" ref="F25:M25" si="38">E25+F24</f>
        <v>10050</v>
      </c>
      <c r="G25" s="24">
        <f t="shared" si="38"/>
        <v>13475</v>
      </c>
      <c r="H25" s="24">
        <f t="shared" si="38"/>
        <v>17202.5</v>
      </c>
      <c r="I25" s="24">
        <f t="shared" si="38"/>
        <v>21262.75</v>
      </c>
      <c r="J25" s="24">
        <f t="shared" si="38"/>
        <v>25689.025000000001</v>
      </c>
      <c r="K25" s="24">
        <f t="shared" si="38"/>
        <v>30517.927500000002</v>
      </c>
      <c r="L25" s="24">
        <f t="shared" si="38"/>
        <v>35789.720250000006</v>
      </c>
      <c r="M25" s="24">
        <f t="shared" si="38"/>
        <v>41548.692275000009</v>
      </c>
      <c r="N25" s="24">
        <f t="shared" ref="N25" si="39">M25+N24</f>
        <v>47843.561502500008</v>
      </c>
      <c r="O25" s="24">
        <f t="shared" ref="O25" si="40">N25+O24</f>
        <v>54727.917652750009</v>
      </c>
      <c r="P25" s="24">
        <f t="shared" ref="P25" si="41">O25+P24</f>
        <v>62260.709418025013</v>
      </c>
    </row>
    <row r="26" spans="2:17" x14ac:dyDescent="0.25">
      <c r="E26" s="25"/>
      <c r="F26" s="25"/>
      <c r="G26" s="25"/>
      <c r="H26" s="25"/>
      <c r="I26" s="25"/>
    </row>
    <row r="27" spans="2:17" x14ac:dyDescent="0.25">
      <c r="B27" s="26" t="s">
        <v>30</v>
      </c>
    </row>
    <row r="28" spans="2:17" x14ac:dyDescent="0.25">
      <c r="B28" s="27"/>
      <c r="C28" s="28"/>
      <c r="D28" s="28"/>
    </row>
    <row r="29" spans="2:17" x14ac:dyDescent="0.25">
      <c r="B29" s="27" t="s">
        <v>0</v>
      </c>
      <c r="C29" s="29"/>
      <c r="D29" s="29">
        <f>NPV(Param!D4,E24:P24)+D24</f>
        <v>42334.959639343033</v>
      </c>
    </row>
    <row r="30" spans="2:17" x14ac:dyDescent="0.25">
      <c r="B30" s="27" t="s">
        <v>1</v>
      </c>
      <c r="D30" s="30">
        <f>COUNTIF(D25:P25,"&lt;=0")</f>
        <v>0</v>
      </c>
    </row>
    <row r="31" spans="2:17" x14ac:dyDescent="0.25">
      <c r="B31" s="27" t="s">
        <v>2</v>
      </c>
      <c r="C31" s="28"/>
      <c r="D31" s="31">
        <f>SUM(E24:P24)/-D24</f>
        <v>-14.565177354506252</v>
      </c>
    </row>
  </sheetData>
  <mergeCells count="2">
    <mergeCell ref="B2:C2"/>
    <mergeCell ref="E2:P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1"/>
  <sheetViews>
    <sheetView showGridLines="0" workbookViewId="0">
      <pane xSplit="2" ySplit="4" topLeftCell="C5" activePane="bottomRight" state="frozen"/>
      <selection activeCell="C6" sqref="C6"/>
      <selection pane="topRight" activeCell="C6" sqref="C6"/>
      <selection pane="bottomLeft" activeCell="C6" sqref="C6"/>
      <selection pane="bottomRight" activeCell="B16" sqref="B16"/>
    </sheetView>
  </sheetViews>
  <sheetFormatPr defaultRowHeight="15" x14ac:dyDescent="0.25"/>
  <cols>
    <col min="1" max="1" width="2.7109375" style="15" customWidth="1"/>
    <col min="2" max="2" width="25.7109375" style="15" customWidth="1"/>
    <col min="3" max="3" width="45.85546875" style="15" customWidth="1"/>
    <col min="4" max="5" width="11.140625" style="15" customWidth="1"/>
    <col min="6" max="6" width="10.7109375" style="15" customWidth="1"/>
    <col min="7" max="16384" width="9.140625" style="15"/>
  </cols>
  <sheetData>
    <row r="2" spans="2:17" x14ac:dyDescent="0.25">
      <c r="B2" s="108" t="str">
        <f>Orcado!B2</f>
        <v>Identificação do Projeto</v>
      </c>
      <c r="C2" s="108"/>
      <c r="D2" s="19"/>
      <c r="E2" s="108" t="s">
        <v>37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77"/>
    </row>
    <row r="3" spans="2:17" x14ac:dyDescent="0.25">
      <c r="B3" s="9" t="s">
        <v>3</v>
      </c>
      <c r="C3" s="82" t="str">
        <f>Param!C17</f>
        <v>Projeto 1</v>
      </c>
      <c r="D3" s="19"/>
      <c r="E3" s="83">
        <f>Orcado!E3</f>
        <v>42736</v>
      </c>
      <c r="F3" s="83">
        <f>Orcado!F3</f>
        <v>42767</v>
      </c>
      <c r="G3" s="83">
        <f>Orcado!G3</f>
        <v>42795</v>
      </c>
      <c r="H3" s="83">
        <f>Orcado!H3</f>
        <v>42826</v>
      </c>
      <c r="I3" s="83">
        <f>Orcado!I3</f>
        <v>42856</v>
      </c>
      <c r="J3" s="83">
        <f>Orcado!J3</f>
        <v>42887</v>
      </c>
      <c r="K3" s="83">
        <f>Orcado!K3</f>
        <v>42917</v>
      </c>
      <c r="L3" s="83">
        <f>Orcado!L3</f>
        <v>42948</v>
      </c>
      <c r="M3" s="83">
        <f>Orcado!M3</f>
        <v>42979</v>
      </c>
      <c r="N3" s="83">
        <f>Orcado!N3</f>
        <v>43009</v>
      </c>
      <c r="O3" s="83">
        <f>Orcado!O3</f>
        <v>43040</v>
      </c>
      <c r="P3" s="83">
        <f>Orcado!P3</f>
        <v>43070</v>
      </c>
      <c r="Q3" s="77" t="s">
        <v>82</v>
      </c>
    </row>
    <row r="4" spans="2:17" x14ac:dyDescent="0.25">
      <c r="B4" s="9" t="s">
        <v>74</v>
      </c>
      <c r="C4" s="82" t="str">
        <f>Param!C19</f>
        <v>Eduardo Montes</v>
      </c>
      <c r="D4" s="76">
        <v>0</v>
      </c>
      <c r="E4" s="76">
        <v>1</v>
      </c>
      <c r="F4" s="76">
        <f>E4+1</f>
        <v>2</v>
      </c>
      <c r="G4" s="76">
        <f t="shared" ref="G4:M4" si="0">F4+1</f>
        <v>3</v>
      </c>
      <c r="H4" s="76">
        <f t="shared" si="0"/>
        <v>4</v>
      </c>
      <c r="I4" s="76">
        <f t="shared" si="0"/>
        <v>5</v>
      </c>
      <c r="J4" s="76">
        <f t="shared" si="0"/>
        <v>6</v>
      </c>
      <c r="K4" s="76">
        <f t="shared" si="0"/>
        <v>7</v>
      </c>
      <c r="L4" s="76">
        <f t="shared" si="0"/>
        <v>8</v>
      </c>
      <c r="M4" s="76">
        <f t="shared" si="0"/>
        <v>9</v>
      </c>
      <c r="N4" s="76">
        <f t="shared" ref="N4" si="1">M4+1</f>
        <v>10</v>
      </c>
      <c r="O4" s="76">
        <f t="shared" ref="O4" si="2">N4+1</f>
        <v>11</v>
      </c>
      <c r="P4" s="76">
        <f t="shared" ref="P4" si="3">O4+1</f>
        <v>12</v>
      </c>
      <c r="Q4" s="77"/>
    </row>
    <row r="5" spans="2:17" x14ac:dyDescent="0.25">
      <c r="B5" s="9" t="s">
        <v>40</v>
      </c>
      <c r="C5" s="20" t="s">
        <v>6</v>
      </c>
      <c r="D5" s="20"/>
    </row>
    <row r="6" spans="2:17" x14ac:dyDescent="0.25">
      <c r="B6" s="9" t="s">
        <v>47</v>
      </c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99"/>
      <c r="O6" s="99"/>
      <c r="P6" s="99"/>
      <c r="Q6" s="93"/>
    </row>
    <row r="7" spans="2:17" x14ac:dyDescent="0.25">
      <c r="B7" s="94" t="str">
        <f>Orcado!B7</f>
        <v>Gasto</v>
      </c>
      <c r="C7" s="95"/>
      <c r="D7" s="96"/>
      <c r="E7" s="96">
        <v>550</v>
      </c>
      <c r="F7" s="96">
        <f>E7*(1+F6)</f>
        <v>550</v>
      </c>
      <c r="G7" s="96">
        <f>F7*(1+G6)</f>
        <v>550</v>
      </c>
      <c r="H7" s="96">
        <f t="shared" ref="H7:M7" si="4">G7*(1+H6)</f>
        <v>550</v>
      </c>
      <c r="I7" s="96">
        <f t="shared" si="4"/>
        <v>550</v>
      </c>
      <c r="J7" s="96">
        <f t="shared" si="4"/>
        <v>550</v>
      </c>
      <c r="K7" s="96">
        <f t="shared" si="4"/>
        <v>550</v>
      </c>
      <c r="L7" s="96">
        <f t="shared" si="4"/>
        <v>550</v>
      </c>
      <c r="M7" s="96">
        <f t="shared" si="4"/>
        <v>550</v>
      </c>
      <c r="N7" s="96">
        <f t="shared" ref="N7" si="5">M7*(1+N6)</f>
        <v>550</v>
      </c>
      <c r="O7" s="96">
        <f t="shared" ref="O7" si="6">N7*(1+O6)</f>
        <v>550</v>
      </c>
      <c r="P7" s="96">
        <f t="shared" ref="P7" si="7">O7*(1+P6)</f>
        <v>550</v>
      </c>
      <c r="Q7" s="98">
        <f>SUM(D7:P7)</f>
        <v>6600</v>
      </c>
    </row>
    <row r="8" spans="2:17" x14ac:dyDescent="0.25">
      <c r="B8" s="35"/>
      <c r="C8" s="99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93"/>
    </row>
    <row r="9" spans="2:17" x14ac:dyDescent="0.25">
      <c r="B9" s="94" t="str">
        <f>Orcado!B9</f>
        <v>Gasto</v>
      </c>
      <c r="C9" s="95"/>
      <c r="D9" s="96"/>
      <c r="E9" s="96">
        <v>550</v>
      </c>
      <c r="F9" s="96">
        <f>E9*(1+F8)</f>
        <v>550</v>
      </c>
      <c r="G9" s="96">
        <f>F9*(1+G8)</f>
        <v>550</v>
      </c>
      <c r="H9" s="96">
        <f t="shared" ref="H9:M9" si="8">G9*(1+H8)</f>
        <v>550</v>
      </c>
      <c r="I9" s="96">
        <f t="shared" si="8"/>
        <v>550</v>
      </c>
      <c r="J9" s="96">
        <f t="shared" si="8"/>
        <v>550</v>
      </c>
      <c r="K9" s="96">
        <f t="shared" si="8"/>
        <v>550</v>
      </c>
      <c r="L9" s="96">
        <f t="shared" si="8"/>
        <v>550</v>
      </c>
      <c r="M9" s="96">
        <f t="shared" si="8"/>
        <v>550</v>
      </c>
      <c r="N9" s="96">
        <f t="shared" ref="N9" si="9">M9*(1+N8)</f>
        <v>550</v>
      </c>
      <c r="O9" s="96">
        <f t="shared" ref="O9" si="10">N9*(1+O8)</f>
        <v>550</v>
      </c>
      <c r="P9" s="96">
        <f t="shared" ref="P9" si="11">O9*(1+P8)</f>
        <v>550</v>
      </c>
      <c r="Q9" s="98">
        <f>SUM(D9:P9)</f>
        <v>6600</v>
      </c>
    </row>
    <row r="10" spans="2:17" x14ac:dyDescent="0.25">
      <c r="B10" s="35"/>
      <c r="C10" s="99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93"/>
    </row>
    <row r="11" spans="2:17" x14ac:dyDescent="0.25">
      <c r="B11" s="94" t="str">
        <f>Orcado!B11</f>
        <v>Gasto</v>
      </c>
      <c r="C11" s="95"/>
      <c r="D11" s="96"/>
      <c r="E11" s="96">
        <v>550</v>
      </c>
      <c r="F11" s="96">
        <f>E11*(1+F10)</f>
        <v>550</v>
      </c>
      <c r="G11" s="96">
        <f>F11*(1+G10)</f>
        <v>550</v>
      </c>
      <c r="H11" s="96">
        <f t="shared" ref="H11:M11" si="12">G11*(1+H10)</f>
        <v>550</v>
      </c>
      <c r="I11" s="96">
        <f t="shared" si="12"/>
        <v>550</v>
      </c>
      <c r="J11" s="96">
        <f t="shared" si="12"/>
        <v>550</v>
      </c>
      <c r="K11" s="96">
        <f t="shared" si="12"/>
        <v>550</v>
      </c>
      <c r="L11" s="96">
        <f t="shared" si="12"/>
        <v>550</v>
      </c>
      <c r="M11" s="96">
        <f t="shared" si="12"/>
        <v>550</v>
      </c>
      <c r="N11" s="96">
        <f t="shared" ref="N11" si="13">M11*(1+N10)</f>
        <v>550</v>
      </c>
      <c r="O11" s="96">
        <f t="shared" ref="O11" si="14">N11*(1+O10)</f>
        <v>550</v>
      </c>
      <c r="P11" s="96">
        <f t="shared" ref="P11" si="15">O11*(1+P10)</f>
        <v>550</v>
      </c>
      <c r="Q11" s="98">
        <f>SUM(D11:P11)</f>
        <v>6600</v>
      </c>
    </row>
    <row r="12" spans="2:17" x14ac:dyDescent="0.25">
      <c r="B12" s="35"/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93"/>
    </row>
    <row r="13" spans="2:17" x14ac:dyDescent="0.25">
      <c r="B13" s="94" t="str">
        <f>Orcado!B13</f>
        <v>Gasto</v>
      </c>
      <c r="C13" s="95"/>
      <c r="D13" s="96"/>
      <c r="E13" s="96">
        <v>550</v>
      </c>
      <c r="F13" s="96">
        <f>E13*(1+F12)</f>
        <v>550</v>
      </c>
      <c r="G13" s="96">
        <f>F13*(1+G12)</f>
        <v>550</v>
      </c>
      <c r="H13" s="96">
        <f t="shared" ref="H13:M13" si="16">G13*(1+H12)</f>
        <v>550</v>
      </c>
      <c r="I13" s="96">
        <f t="shared" si="16"/>
        <v>550</v>
      </c>
      <c r="J13" s="96">
        <f t="shared" si="16"/>
        <v>550</v>
      </c>
      <c r="K13" s="96">
        <f t="shared" si="16"/>
        <v>550</v>
      </c>
      <c r="L13" s="96">
        <f t="shared" si="16"/>
        <v>550</v>
      </c>
      <c r="M13" s="96">
        <f t="shared" si="16"/>
        <v>550</v>
      </c>
      <c r="N13" s="96">
        <f t="shared" ref="N13" si="17">M13*(1+N12)</f>
        <v>550</v>
      </c>
      <c r="O13" s="96">
        <f t="shared" ref="O13" si="18">N13*(1+O12)</f>
        <v>550</v>
      </c>
      <c r="P13" s="96">
        <f t="shared" ref="P13" si="19">O13*(1+P12)</f>
        <v>550</v>
      </c>
      <c r="Q13" s="98">
        <f>SUM(D13:P13)</f>
        <v>6600</v>
      </c>
    </row>
    <row r="14" spans="2:17" x14ac:dyDescent="0.25">
      <c r="B14" s="35"/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93"/>
    </row>
    <row r="15" spans="2:17" x14ac:dyDescent="0.25">
      <c r="B15" s="94" t="str">
        <f>Orcado!B15</f>
        <v>Gasto</v>
      </c>
      <c r="C15" s="95"/>
      <c r="D15" s="96"/>
      <c r="E15" s="96">
        <v>550</v>
      </c>
      <c r="F15" s="96">
        <f>E15*(1+F14)</f>
        <v>550</v>
      </c>
      <c r="G15" s="96">
        <f>F15*(1+G14)</f>
        <v>550</v>
      </c>
      <c r="H15" s="96">
        <f t="shared" ref="H15:M15" si="20">G15*(1+H14)</f>
        <v>550</v>
      </c>
      <c r="I15" s="96">
        <f t="shared" si="20"/>
        <v>550</v>
      </c>
      <c r="J15" s="96">
        <f t="shared" si="20"/>
        <v>550</v>
      </c>
      <c r="K15" s="96">
        <f t="shared" si="20"/>
        <v>550</v>
      </c>
      <c r="L15" s="96">
        <f t="shared" si="20"/>
        <v>550</v>
      </c>
      <c r="M15" s="96">
        <f t="shared" si="20"/>
        <v>550</v>
      </c>
      <c r="N15" s="96">
        <f t="shared" ref="N15" si="21">M15*(1+N14)</f>
        <v>550</v>
      </c>
      <c r="O15" s="96">
        <f t="shared" ref="O15" si="22">N15*(1+O14)</f>
        <v>550</v>
      </c>
      <c r="P15" s="96">
        <f t="shared" ref="P15" si="23">O15*(1+P14)</f>
        <v>550</v>
      </c>
      <c r="Q15" s="98">
        <f>SUM(D15:P15)</f>
        <v>6600</v>
      </c>
    </row>
    <row r="16" spans="2:17" x14ac:dyDescent="0.25">
      <c r="B16" s="9" t="s">
        <v>22</v>
      </c>
    </row>
    <row r="17" spans="2:17" x14ac:dyDescent="0.25">
      <c r="B17" s="15" t="str">
        <f>Orcado!B17</f>
        <v>Custo de Implementação</v>
      </c>
      <c r="D17" s="87">
        <v>4000</v>
      </c>
      <c r="E17" s="87">
        <v>400</v>
      </c>
      <c r="F17" s="88">
        <f>E17</f>
        <v>400</v>
      </c>
      <c r="G17" s="88">
        <f t="shared" ref="G17:P17" si="24">F17</f>
        <v>400</v>
      </c>
      <c r="H17" s="88">
        <f t="shared" si="24"/>
        <v>400</v>
      </c>
      <c r="I17" s="88">
        <f t="shared" si="24"/>
        <v>400</v>
      </c>
      <c r="J17" s="88">
        <f t="shared" si="24"/>
        <v>400</v>
      </c>
      <c r="K17" s="88">
        <f t="shared" si="24"/>
        <v>400</v>
      </c>
      <c r="L17" s="88">
        <f t="shared" si="24"/>
        <v>400</v>
      </c>
      <c r="M17" s="88">
        <f t="shared" si="24"/>
        <v>400</v>
      </c>
      <c r="N17" s="88">
        <f t="shared" si="24"/>
        <v>400</v>
      </c>
      <c r="O17" s="88">
        <f t="shared" si="24"/>
        <v>400</v>
      </c>
      <c r="P17" s="88">
        <f t="shared" si="24"/>
        <v>400</v>
      </c>
      <c r="Q17" s="85">
        <f t="shared" ref="Q17:Q22" si="25">SUM(D17:P17)</f>
        <v>8800</v>
      </c>
    </row>
    <row r="18" spans="2:17" x14ac:dyDescent="0.25">
      <c r="B18" s="15" t="str">
        <f>Orcado!B18</f>
        <v>Custo da Operação</v>
      </c>
      <c r="D18" s="87"/>
      <c r="E18" s="87"/>
      <c r="F18" s="88">
        <f t="shared" ref="F18:P22" si="26">E18</f>
        <v>0</v>
      </c>
      <c r="G18" s="88">
        <f t="shared" si="26"/>
        <v>0</v>
      </c>
      <c r="H18" s="88">
        <f t="shared" si="26"/>
        <v>0</v>
      </c>
      <c r="I18" s="88">
        <f t="shared" si="26"/>
        <v>0</v>
      </c>
      <c r="J18" s="88">
        <f t="shared" si="26"/>
        <v>0</v>
      </c>
      <c r="K18" s="88">
        <f t="shared" si="26"/>
        <v>0</v>
      </c>
      <c r="L18" s="88">
        <f t="shared" si="26"/>
        <v>0</v>
      </c>
      <c r="M18" s="88">
        <f t="shared" si="26"/>
        <v>0</v>
      </c>
      <c r="N18" s="88">
        <f t="shared" si="26"/>
        <v>0</v>
      </c>
      <c r="O18" s="88">
        <f t="shared" si="26"/>
        <v>0</v>
      </c>
      <c r="P18" s="88">
        <f t="shared" si="26"/>
        <v>0</v>
      </c>
      <c r="Q18" s="85">
        <f t="shared" si="25"/>
        <v>0</v>
      </c>
    </row>
    <row r="19" spans="2:17" x14ac:dyDescent="0.25">
      <c r="B19" s="15" t="str">
        <f>Orcado!B19</f>
        <v>Custos de Treinamento</v>
      </c>
      <c r="D19" s="87"/>
      <c r="E19" s="87"/>
      <c r="F19" s="88">
        <f t="shared" si="26"/>
        <v>0</v>
      </c>
      <c r="G19" s="88">
        <f t="shared" si="26"/>
        <v>0</v>
      </c>
      <c r="H19" s="88">
        <f t="shared" si="26"/>
        <v>0</v>
      </c>
      <c r="I19" s="88">
        <f t="shared" si="26"/>
        <v>0</v>
      </c>
      <c r="J19" s="88">
        <f t="shared" si="26"/>
        <v>0</v>
      </c>
      <c r="K19" s="88">
        <f t="shared" si="26"/>
        <v>0</v>
      </c>
      <c r="L19" s="88">
        <f t="shared" si="26"/>
        <v>0</v>
      </c>
      <c r="M19" s="88">
        <f t="shared" si="26"/>
        <v>0</v>
      </c>
      <c r="N19" s="88">
        <f t="shared" si="26"/>
        <v>0</v>
      </c>
      <c r="O19" s="88">
        <f t="shared" si="26"/>
        <v>0</v>
      </c>
      <c r="P19" s="88">
        <f t="shared" si="26"/>
        <v>0</v>
      </c>
      <c r="Q19" s="85">
        <f t="shared" si="25"/>
        <v>0</v>
      </c>
    </row>
    <row r="20" spans="2:17" x14ac:dyDescent="0.25">
      <c r="B20" s="21" t="str">
        <f>Orcado!B20</f>
        <v>Custo</v>
      </c>
      <c r="C20" s="22"/>
      <c r="D20" s="87"/>
      <c r="E20" s="87"/>
      <c r="F20" s="88">
        <f t="shared" si="26"/>
        <v>0</v>
      </c>
      <c r="G20" s="88">
        <f t="shared" si="26"/>
        <v>0</v>
      </c>
      <c r="H20" s="88">
        <f t="shared" si="26"/>
        <v>0</v>
      </c>
      <c r="I20" s="88">
        <f t="shared" si="26"/>
        <v>0</v>
      </c>
      <c r="J20" s="88">
        <f t="shared" si="26"/>
        <v>0</v>
      </c>
      <c r="K20" s="88">
        <f t="shared" si="26"/>
        <v>0</v>
      </c>
      <c r="L20" s="88">
        <f t="shared" si="26"/>
        <v>0</v>
      </c>
      <c r="M20" s="88">
        <f t="shared" si="26"/>
        <v>0</v>
      </c>
      <c r="N20" s="88">
        <f t="shared" si="26"/>
        <v>0</v>
      </c>
      <c r="O20" s="88">
        <f t="shared" si="26"/>
        <v>0</v>
      </c>
      <c r="P20" s="88">
        <f t="shared" si="26"/>
        <v>0</v>
      </c>
      <c r="Q20" s="85">
        <f t="shared" si="25"/>
        <v>0</v>
      </c>
    </row>
    <row r="21" spans="2:17" x14ac:dyDescent="0.25">
      <c r="B21" s="21" t="str">
        <f>Orcado!B21</f>
        <v>Custo</v>
      </c>
      <c r="C21" s="22"/>
      <c r="D21" s="87"/>
      <c r="E21" s="87"/>
      <c r="F21" s="88">
        <f t="shared" si="26"/>
        <v>0</v>
      </c>
      <c r="G21" s="88">
        <f t="shared" si="26"/>
        <v>0</v>
      </c>
      <c r="H21" s="88">
        <f t="shared" si="26"/>
        <v>0</v>
      </c>
      <c r="I21" s="88">
        <f t="shared" si="26"/>
        <v>0</v>
      </c>
      <c r="J21" s="88">
        <f t="shared" si="26"/>
        <v>0</v>
      </c>
      <c r="K21" s="88">
        <f t="shared" si="26"/>
        <v>0</v>
      </c>
      <c r="L21" s="88">
        <f t="shared" si="26"/>
        <v>0</v>
      </c>
      <c r="M21" s="88">
        <f t="shared" si="26"/>
        <v>0</v>
      </c>
      <c r="N21" s="88">
        <f t="shared" si="26"/>
        <v>0</v>
      </c>
      <c r="O21" s="88">
        <f t="shared" si="26"/>
        <v>0</v>
      </c>
      <c r="P21" s="88">
        <f t="shared" si="26"/>
        <v>0</v>
      </c>
      <c r="Q21" s="85">
        <f t="shared" si="25"/>
        <v>0</v>
      </c>
    </row>
    <row r="22" spans="2:17" x14ac:dyDescent="0.25">
      <c r="B22" s="15" t="str">
        <f>Orcado!B22</f>
        <v>Outros custos</v>
      </c>
      <c r="D22" s="87"/>
      <c r="E22" s="87"/>
      <c r="F22" s="88">
        <f t="shared" si="26"/>
        <v>0</v>
      </c>
      <c r="G22" s="88">
        <f t="shared" si="26"/>
        <v>0</v>
      </c>
      <c r="H22" s="88">
        <f t="shared" si="26"/>
        <v>0</v>
      </c>
      <c r="I22" s="88">
        <f t="shared" si="26"/>
        <v>0</v>
      </c>
      <c r="J22" s="88">
        <f t="shared" si="26"/>
        <v>0</v>
      </c>
      <c r="K22" s="88">
        <f t="shared" si="26"/>
        <v>0</v>
      </c>
      <c r="L22" s="88">
        <f t="shared" si="26"/>
        <v>0</v>
      </c>
      <c r="M22" s="88">
        <f t="shared" si="26"/>
        <v>0</v>
      </c>
      <c r="N22" s="88">
        <f t="shared" si="26"/>
        <v>0</v>
      </c>
      <c r="O22" s="88">
        <f t="shared" si="26"/>
        <v>0</v>
      </c>
      <c r="P22" s="88">
        <f t="shared" si="26"/>
        <v>0</v>
      </c>
      <c r="Q22" s="85">
        <f t="shared" si="25"/>
        <v>0</v>
      </c>
    </row>
    <row r="24" spans="2:17" x14ac:dyDescent="0.25">
      <c r="B24" s="20" t="s">
        <v>28</v>
      </c>
      <c r="D24" s="24">
        <f t="shared" ref="D24:P24" si="27">SUM(D17:D22)+D7+D9+D11+D13+D15</f>
        <v>4000</v>
      </c>
      <c r="E24" s="24">
        <f t="shared" si="27"/>
        <v>3150</v>
      </c>
      <c r="F24" s="24">
        <f t="shared" si="27"/>
        <v>3150</v>
      </c>
      <c r="G24" s="24">
        <f t="shared" si="27"/>
        <v>3150</v>
      </c>
      <c r="H24" s="24">
        <f t="shared" si="27"/>
        <v>3150</v>
      </c>
      <c r="I24" s="24">
        <f t="shared" si="27"/>
        <v>3150</v>
      </c>
      <c r="J24" s="24">
        <f t="shared" si="27"/>
        <v>3150</v>
      </c>
      <c r="K24" s="24">
        <f t="shared" si="27"/>
        <v>3150</v>
      </c>
      <c r="L24" s="24">
        <f t="shared" si="27"/>
        <v>3150</v>
      </c>
      <c r="M24" s="24">
        <f t="shared" si="27"/>
        <v>3150</v>
      </c>
      <c r="N24" s="24">
        <f t="shared" si="27"/>
        <v>3150</v>
      </c>
      <c r="O24" s="24">
        <f t="shared" si="27"/>
        <v>3150</v>
      </c>
      <c r="P24" s="24">
        <f t="shared" si="27"/>
        <v>3150</v>
      </c>
      <c r="Q24" s="85">
        <f>SUM(D24:P24)</f>
        <v>41800</v>
      </c>
    </row>
    <row r="25" spans="2:17" x14ac:dyDescent="0.25">
      <c r="B25" s="20" t="s">
        <v>46</v>
      </c>
      <c r="D25" s="24">
        <f>D24</f>
        <v>4000</v>
      </c>
      <c r="E25" s="24">
        <f>D25+E24</f>
        <v>7150</v>
      </c>
      <c r="F25" s="24">
        <f t="shared" ref="F25:M25" si="28">E25+F24</f>
        <v>10300</v>
      </c>
      <c r="G25" s="24">
        <f t="shared" si="28"/>
        <v>13450</v>
      </c>
      <c r="H25" s="24">
        <f t="shared" si="28"/>
        <v>16600</v>
      </c>
      <c r="I25" s="24">
        <f t="shared" si="28"/>
        <v>19750</v>
      </c>
      <c r="J25" s="24">
        <f t="shared" si="28"/>
        <v>22900</v>
      </c>
      <c r="K25" s="24">
        <f t="shared" si="28"/>
        <v>26050</v>
      </c>
      <c r="L25" s="24">
        <f t="shared" si="28"/>
        <v>29200</v>
      </c>
      <c r="M25" s="24">
        <f t="shared" si="28"/>
        <v>32350</v>
      </c>
      <c r="N25" s="24">
        <f t="shared" ref="N25" si="29">M25+N24</f>
        <v>35500</v>
      </c>
      <c r="O25" s="24">
        <f t="shared" ref="O25" si="30">N25+O24</f>
        <v>38650</v>
      </c>
      <c r="P25" s="24">
        <f t="shared" ref="P25" si="31">O25+P24</f>
        <v>41800</v>
      </c>
    </row>
    <row r="26" spans="2:17" x14ac:dyDescent="0.25">
      <c r="E26" s="25"/>
      <c r="F26" s="25"/>
      <c r="G26" s="25"/>
      <c r="H26" s="25"/>
      <c r="I26" s="25"/>
    </row>
    <row r="27" spans="2:17" x14ac:dyDescent="0.25">
      <c r="B27" s="26" t="s">
        <v>30</v>
      </c>
    </row>
    <row r="28" spans="2:17" x14ac:dyDescent="0.25">
      <c r="B28" s="27"/>
      <c r="C28" s="28"/>
      <c r="D28" s="28"/>
    </row>
    <row r="29" spans="2:17" x14ac:dyDescent="0.25">
      <c r="B29" s="27" t="s">
        <v>0</v>
      </c>
      <c r="C29" s="29"/>
      <c r="D29" s="29">
        <f>NPV(Param!D4,E24:P24)+D24</f>
        <v>30409.108412207446</v>
      </c>
    </row>
    <row r="30" spans="2:17" x14ac:dyDescent="0.25">
      <c r="B30" s="27" t="s">
        <v>1</v>
      </c>
      <c r="D30" s="30">
        <f>COUNTIF(D25:P25,"&lt;=0")</f>
        <v>0</v>
      </c>
    </row>
    <row r="31" spans="2:17" x14ac:dyDescent="0.25">
      <c r="B31" s="27" t="s">
        <v>2</v>
      </c>
      <c r="C31" s="28"/>
      <c r="D31" s="31">
        <f>SUM(E24:P24)/-D24</f>
        <v>-9.4499999999999993</v>
      </c>
    </row>
  </sheetData>
  <mergeCells count="2">
    <mergeCell ref="B2:C2"/>
    <mergeCell ref="E2:P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showGridLines="0" workbookViewId="0">
      <selection activeCell="H4" sqref="H4"/>
    </sheetView>
  </sheetViews>
  <sheetFormatPr defaultRowHeight="15" x14ac:dyDescent="0.25"/>
  <cols>
    <col min="1" max="1" width="2.7109375" style="15" customWidth="1"/>
    <col min="2" max="2" width="10.85546875" style="15" customWidth="1"/>
    <col min="3" max="3" width="9.140625" style="15"/>
    <col min="4" max="4" width="10" style="15" customWidth="1"/>
    <col min="5" max="6" width="9.140625" style="15"/>
    <col min="7" max="7" width="10.140625" style="15" customWidth="1"/>
    <col min="8" max="16384" width="9.140625" style="15"/>
  </cols>
  <sheetData>
    <row r="2" spans="2:8" ht="30" x14ac:dyDescent="0.25">
      <c r="B2" s="3" t="s">
        <v>38</v>
      </c>
      <c r="C2" s="109" t="s">
        <v>43</v>
      </c>
      <c r="D2" s="110"/>
      <c r="E2" s="109" t="s">
        <v>44</v>
      </c>
      <c r="F2" s="110"/>
      <c r="G2" s="4" t="s">
        <v>45</v>
      </c>
      <c r="H2" s="4" t="s">
        <v>39</v>
      </c>
    </row>
    <row r="3" spans="2:8" ht="30" x14ac:dyDescent="0.25">
      <c r="B3" s="3" t="s">
        <v>37</v>
      </c>
      <c r="C3" s="5" t="s">
        <v>42</v>
      </c>
      <c r="D3" s="6" t="s">
        <v>40</v>
      </c>
      <c r="E3" s="5" t="s">
        <v>42</v>
      </c>
      <c r="F3" s="6" t="s">
        <v>40</v>
      </c>
      <c r="G3" s="7"/>
      <c r="H3" s="7"/>
    </row>
    <row r="4" spans="2:8" x14ac:dyDescent="0.25">
      <c r="B4" s="16">
        <v>0</v>
      </c>
      <c r="C4" s="18">
        <f>HLOOKUP($B4,Orcado!$D$4:$P$24,21,FALSE)</f>
        <v>4000</v>
      </c>
      <c r="D4" s="18">
        <f>HLOOKUP($B4,Realizado!$D$4:$P$24,21,FALSE)</f>
        <v>4000</v>
      </c>
      <c r="E4" s="18">
        <f>C4</f>
        <v>4000</v>
      </c>
      <c r="F4" s="18">
        <f>D4</f>
        <v>4000</v>
      </c>
      <c r="G4" s="18">
        <f>F4-E4</f>
        <v>0</v>
      </c>
      <c r="H4" s="17">
        <f>IF(E4=0,"",F4/E4-1)</f>
        <v>0</v>
      </c>
    </row>
    <row r="5" spans="2:8" x14ac:dyDescent="0.25">
      <c r="B5" s="16">
        <f>B4+1</f>
        <v>1</v>
      </c>
      <c r="C5" s="18">
        <f>HLOOKUP($B5,Orcado!$D$4:$P$24,21,FALSE)</f>
        <v>2900</v>
      </c>
      <c r="D5" s="18">
        <f>HLOOKUP($B5,Realizado!$D$4:$P$24,21,FALSE)</f>
        <v>3150</v>
      </c>
      <c r="E5" s="18">
        <f>E4+C5</f>
        <v>6900</v>
      </c>
      <c r="F5" s="18">
        <f>F4+D5</f>
        <v>7150</v>
      </c>
      <c r="G5" s="18">
        <f t="shared" ref="G5:G13" si="0">F5-E5</f>
        <v>250</v>
      </c>
      <c r="H5" s="17">
        <f t="shared" ref="H5:H13" si="1">F5/E5-1</f>
        <v>3.6231884057970953E-2</v>
      </c>
    </row>
    <row r="6" spans="2:8" x14ac:dyDescent="0.25">
      <c r="B6" s="16">
        <f t="shared" ref="B6:B16" si="2">B5+1</f>
        <v>2</v>
      </c>
      <c r="C6" s="18">
        <f>HLOOKUP($B6,Orcado!$D$4:$P$24,21,FALSE)</f>
        <v>3150</v>
      </c>
      <c r="D6" s="18">
        <f>HLOOKUP($B6,Realizado!$D$4:$P$24,21,FALSE)</f>
        <v>3150</v>
      </c>
      <c r="E6" s="18">
        <f t="shared" ref="E6:F13" si="3">E5+C6</f>
        <v>10050</v>
      </c>
      <c r="F6" s="18">
        <f t="shared" si="3"/>
        <v>10300</v>
      </c>
      <c r="G6" s="18">
        <f t="shared" si="0"/>
        <v>250</v>
      </c>
      <c r="H6" s="17">
        <f t="shared" si="1"/>
        <v>2.4875621890547261E-2</v>
      </c>
    </row>
    <row r="7" spans="2:8" x14ac:dyDescent="0.25">
      <c r="B7" s="16">
        <f t="shared" si="2"/>
        <v>3</v>
      </c>
      <c r="C7" s="18">
        <f>HLOOKUP($B7,Orcado!$D$4:$P$24,21,FALSE)</f>
        <v>3425</v>
      </c>
      <c r="D7" s="18">
        <f>HLOOKUP($B7,Realizado!$D$4:$P$24,21,FALSE)</f>
        <v>3150</v>
      </c>
      <c r="E7" s="18">
        <f t="shared" si="3"/>
        <v>13475</v>
      </c>
      <c r="F7" s="18">
        <f t="shared" si="3"/>
        <v>13450</v>
      </c>
      <c r="G7" s="18">
        <f t="shared" si="0"/>
        <v>-25</v>
      </c>
      <c r="H7" s="17">
        <f t="shared" si="1"/>
        <v>-1.8552875695733162E-3</v>
      </c>
    </row>
    <row r="8" spans="2:8" x14ac:dyDescent="0.25">
      <c r="B8" s="16">
        <f t="shared" si="2"/>
        <v>4</v>
      </c>
      <c r="C8" s="18">
        <f>HLOOKUP($B8,Orcado!$D$4:$P$24,21,FALSE)</f>
        <v>3727.5</v>
      </c>
      <c r="D8" s="18">
        <f>HLOOKUP($B8,Realizado!$D$4:$P$24,21,FALSE)</f>
        <v>3150</v>
      </c>
      <c r="E8" s="18">
        <f t="shared" si="3"/>
        <v>17202.5</v>
      </c>
      <c r="F8" s="18">
        <f t="shared" si="3"/>
        <v>16600</v>
      </c>
      <c r="G8" s="18">
        <f t="shared" si="0"/>
        <v>-602.5</v>
      </c>
      <c r="H8" s="17">
        <f t="shared" si="1"/>
        <v>-3.5023979072809186E-2</v>
      </c>
    </row>
    <row r="9" spans="2:8" x14ac:dyDescent="0.25">
      <c r="B9" s="16">
        <f t="shared" si="2"/>
        <v>5</v>
      </c>
      <c r="C9" s="18">
        <f>HLOOKUP($B9,Orcado!$D$4:$P$24,21,FALSE)</f>
        <v>4060.2500000000009</v>
      </c>
      <c r="D9" s="18">
        <f>HLOOKUP($B9,Realizado!$D$4:$P$24,21,FALSE)</f>
        <v>3150</v>
      </c>
      <c r="E9" s="18">
        <f t="shared" si="3"/>
        <v>21262.75</v>
      </c>
      <c r="F9" s="18">
        <f t="shared" si="3"/>
        <v>19750</v>
      </c>
      <c r="G9" s="18">
        <f t="shared" si="0"/>
        <v>-1512.75</v>
      </c>
      <c r="H9" s="17">
        <f t="shared" si="1"/>
        <v>-7.1145547965338451E-2</v>
      </c>
    </row>
    <row r="10" spans="2:8" x14ac:dyDescent="0.25">
      <c r="B10" s="16">
        <f t="shared" si="2"/>
        <v>6</v>
      </c>
      <c r="C10" s="18">
        <f>HLOOKUP($B10,Orcado!$D$4:$P$24,21,FALSE)</f>
        <v>4426.2750000000005</v>
      </c>
      <c r="D10" s="18">
        <f>HLOOKUP($B10,Realizado!$D$4:$P$24,21,FALSE)</f>
        <v>3150</v>
      </c>
      <c r="E10" s="18">
        <f t="shared" si="3"/>
        <v>25689.025000000001</v>
      </c>
      <c r="F10" s="18">
        <f t="shared" si="3"/>
        <v>22900</v>
      </c>
      <c r="G10" s="18">
        <f t="shared" si="0"/>
        <v>-2789.0250000000015</v>
      </c>
      <c r="H10" s="17">
        <f t="shared" si="1"/>
        <v>-0.10856873703848247</v>
      </c>
    </row>
    <row r="11" spans="2:8" x14ac:dyDescent="0.25">
      <c r="B11" s="16">
        <f t="shared" si="2"/>
        <v>7</v>
      </c>
      <c r="C11" s="18">
        <f>HLOOKUP($B11,Orcado!$D$4:$P$24,21,FALSE)</f>
        <v>4828.9025000000011</v>
      </c>
      <c r="D11" s="18">
        <f>HLOOKUP($B11,Realizado!$D$4:$P$24,21,FALSE)</f>
        <v>3150</v>
      </c>
      <c r="E11" s="18">
        <f t="shared" si="3"/>
        <v>30517.927500000002</v>
      </c>
      <c r="F11" s="18">
        <f t="shared" si="3"/>
        <v>26050</v>
      </c>
      <c r="G11" s="18">
        <f t="shared" si="0"/>
        <v>-4467.9275000000016</v>
      </c>
      <c r="H11" s="17">
        <f t="shared" si="1"/>
        <v>-0.14640337224734545</v>
      </c>
    </row>
    <row r="12" spans="2:8" x14ac:dyDescent="0.25">
      <c r="B12" s="16">
        <f t="shared" si="2"/>
        <v>8</v>
      </c>
      <c r="C12" s="18">
        <f>HLOOKUP($B12,Orcado!$D$4:$P$24,21,FALSE)</f>
        <v>5271.7927500000014</v>
      </c>
      <c r="D12" s="18">
        <f>HLOOKUP($B12,Realizado!$D$4:$P$24,21,FALSE)</f>
        <v>3150</v>
      </c>
      <c r="E12" s="18">
        <f t="shared" si="3"/>
        <v>35789.720250000006</v>
      </c>
      <c r="F12" s="18">
        <f t="shared" si="3"/>
        <v>29200</v>
      </c>
      <c r="G12" s="18">
        <f t="shared" si="0"/>
        <v>-6589.7202500000058</v>
      </c>
      <c r="H12" s="17">
        <f t="shared" si="1"/>
        <v>-0.18412326790958933</v>
      </c>
    </row>
    <row r="13" spans="2:8" x14ac:dyDescent="0.25">
      <c r="B13" s="16">
        <f t="shared" si="2"/>
        <v>9</v>
      </c>
      <c r="C13" s="18">
        <f>HLOOKUP($B13,Orcado!$D$4:$P$24,21,FALSE)</f>
        <v>5758.9720250000018</v>
      </c>
      <c r="D13" s="18">
        <f>HLOOKUP($B13,Realizado!$D$4:$P$24,21,FALSE)</f>
        <v>3150</v>
      </c>
      <c r="E13" s="18">
        <f t="shared" si="3"/>
        <v>41548.692275000009</v>
      </c>
      <c r="F13" s="18">
        <f t="shared" si="3"/>
        <v>32350</v>
      </c>
      <c r="G13" s="18">
        <f t="shared" si="0"/>
        <v>-9198.6922750000085</v>
      </c>
      <c r="H13" s="17">
        <f t="shared" si="1"/>
        <v>-0.22139547050280795</v>
      </c>
    </row>
    <row r="14" spans="2:8" x14ac:dyDescent="0.25">
      <c r="B14" s="16">
        <f t="shared" si="2"/>
        <v>10</v>
      </c>
      <c r="C14" s="18">
        <f>HLOOKUP($B14,Orcado!$D$4:$P$24,21,FALSE)</f>
        <v>6294.8692275000021</v>
      </c>
      <c r="D14" s="18">
        <f>HLOOKUP($B14,Realizado!$D$4:$P$24,21,FALSE)</f>
        <v>3150</v>
      </c>
      <c r="E14" s="18">
        <f t="shared" ref="E14:E16" si="4">E13+C14</f>
        <v>47843.561502500008</v>
      </c>
      <c r="F14" s="18">
        <f t="shared" ref="F14:F16" si="5">F13+D14</f>
        <v>35500</v>
      </c>
      <c r="G14" s="18">
        <f t="shared" ref="G14:G16" si="6">F14-E14</f>
        <v>-12343.561502500008</v>
      </c>
      <c r="H14" s="17">
        <f t="shared" ref="H14:H16" si="7">F14/E14-1</f>
        <v>-0.25799838295598065</v>
      </c>
    </row>
    <row r="15" spans="2:8" x14ac:dyDescent="0.25">
      <c r="B15" s="16">
        <f t="shared" si="2"/>
        <v>11</v>
      </c>
      <c r="C15" s="18">
        <f>HLOOKUP($B15,Orcado!$D$4:$P$24,21,FALSE)</f>
        <v>6884.3561502500033</v>
      </c>
      <c r="D15" s="18">
        <f>HLOOKUP($B15,Realizado!$D$4:$P$24,21,FALSE)</f>
        <v>3150</v>
      </c>
      <c r="E15" s="18">
        <f t="shared" si="4"/>
        <v>54727.917652750009</v>
      </c>
      <c r="F15" s="18">
        <f t="shared" si="5"/>
        <v>38650</v>
      </c>
      <c r="G15" s="18">
        <f t="shared" si="6"/>
        <v>-16077.917652750009</v>
      </c>
      <c r="H15" s="17">
        <f t="shared" si="7"/>
        <v>-0.29377908647584206</v>
      </c>
    </row>
    <row r="16" spans="2:8" x14ac:dyDescent="0.25">
      <c r="B16" s="16">
        <f t="shared" si="2"/>
        <v>12</v>
      </c>
      <c r="C16" s="18">
        <f>HLOOKUP($B16,Orcado!$D$4:$P$24,21,FALSE)</f>
        <v>7532.7917652750039</v>
      </c>
      <c r="D16" s="18">
        <f>HLOOKUP($B16,Realizado!$D$4:$P$24,21,FALSE)</f>
        <v>3150</v>
      </c>
      <c r="E16" s="18">
        <f t="shared" si="4"/>
        <v>62260.709418025013</v>
      </c>
      <c r="F16" s="18">
        <f t="shared" si="5"/>
        <v>41800</v>
      </c>
      <c r="G16" s="18">
        <f t="shared" si="6"/>
        <v>-20460.709418025013</v>
      </c>
      <c r="H16" s="17">
        <f t="shared" si="7"/>
        <v>-0.3286295580194829</v>
      </c>
    </row>
    <row r="17" spans="2:4" x14ac:dyDescent="0.25">
      <c r="B17" s="8" t="s">
        <v>41</v>
      </c>
      <c r="C17" s="18">
        <f>SUM(C4:C16)</f>
        <v>62260.709418025013</v>
      </c>
      <c r="D17" s="18">
        <f>SUM(D4:D16)</f>
        <v>41800</v>
      </c>
    </row>
    <row r="18" spans="2:4" x14ac:dyDescent="0.25">
      <c r="B18" s="77" t="s">
        <v>83</v>
      </c>
      <c r="C18" s="30">
        <f>C17-D17</f>
        <v>20460.709418025013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showGridLines="0" workbookViewId="0">
      <selection activeCell="C19" sqref="C19"/>
    </sheetView>
  </sheetViews>
  <sheetFormatPr defaultRowHeight="15" x14ac:dyDescent="0.25"/>
  <cols>
    <col min="1" max="1" width="2.7109375" style="15" customWidth="1"/>
    <col min="2" max="2" width="16.5703125" style="15" customWidth="1"/>
    <col min="3" max="3" width="35.42578125" style="15" customWidth="1"/>
    <col min="4" max="4" width="33.42578125" style="15" customWidth="1"/>
    <col min="5" max="16384" width="9.140625" style="15"/>
  </cols>
  <sheetData>
    <row r="2" spans="2:4" x14ac:dyDescent="0.25">
      <c r="B2" s="2" t="s">
        <v>32</v>
      </c>
      <c r="C2" s="2" t="s">
        <v>13</v>
      </c>
      <c r="D2" s="2" t="s">
        <v>29</v>
      </c>
    </row>
    <row r="3" spans="2:4" x14ac:dyDescent="0.25">
      <c r="B3" s="32" t="s">
        <v>6</v>
      </c>
      <c r="C3" s="32"/>
      <c r="D3" s="32" t="s">
        <v>31</v>
      </c>
    </row>
    <row r="4" spans="2:4" x14ac:dyDescent="0.25">
      <c r="B4" s="35" t="s">
        <v>33</v>
      </c>
      <c r="C4" s="35" t="s">
        <v>20</v>
      </c>
      <c r="D4" s="38">
        <v>0.06</v>
      </c>
    </row>
    <row r="5" spans="2:4" x14ac:dyDescent="0.25">
      <c r="B5" s="36"/>
      <c r="C5" s="36" t="s">
        <v>14</v>
      </c>
      <c r="D5" s="33"/>
    </row>
    <row r="6" spans="2:4" x14ac:dyDescent="0.25">
      <c r="B6" s="36"/>
      <c r="C6" s="36" t="s">
        <v>15</v>
      </c>
      <c r="D6" s="33"/>
    </row>
    <row r="7" spans="2:4" x14ac:dyDescent="0.25">
      <c r="B7" s="36"/>
      <c r="C7" s="36" t="s">
        <v>16</v>
      </c>
      <c r="D7" s="33"/>
    </row>
    <row r="8" spans="2:4" x14ac:dyDescent="0.25">
      <c r="B8" s="36"/>
      <c r="C8" s="36" t="s">
        <v>17</v>
      </c>
      <c r="D8" s="33"/>
    </row>
    <row r="9" spans="2:4" x14ac:dyDescent="0.25">
      <c r="B9" s="36"/>
      <c r="C9" s="36" t="s">
        <v>18</v>
      </c>
      <c r="D9" s="33"/>
    </row>
    <row r="10" spans="2:4" x14ac:dyDescent="0.25">
      <c r="B10" s="36"/>
      <c r="C10" s="36" t="s">
        <v>19</v>
      </c>
      <c r="D10" s="33"/>
    </row>
    <row r="11" spans="2:4" x14ac:dyDescent="0.25">
      <c r="B11" s="37"/>
      <c r="C11" s="37" t="s">
        <v>21</v>
      </c>
      <c r="D11" s="34"/>
    </row>
    <row r="15" spans="2:4" x14ac:dyDescent="0.25">
      <c r="B15" t="s">
        <v>70</v>
      </c>
      <c r="C15"/>
    </row>
    <row r="16" spans="2:4" x14ac:dyDescent="0.25">
      <c r="B16" s="77" t="s">
        <v>71</v>
      </c>
      <c r="C16"/>
    </row>
    <row r="17" spans="2:3" x14ac:dyDescent="0.25">
      <c r="B17" s="78" t="s">
        <v>72</v>
      </c>
      <c r="C17" s="79" t="s">
        <v>51</v>
      </c>
    </row>
    <row r="18" spans="2:3" x14ac:dyDescent="0.25">
      <c r="B18" s="78" t="s">
        <v>73</v>
      </c>
      <c r="C18" s="81">
        <v>42736</v>
      </c>
    </row>
    <row r="19" spans="2:3" x14ac:dyDescent="0.25">
      <c r="B19" s="78" t="s">
        <v>74</v>
      </c>
      <c r="C19" s="79" t="s">
        <v>75</v>
      </c>
    </row>
    <row r="20" spans="2:3" x14ac:dyDescent="0.25">
      <c r="B20" s="80"/>
      <c r="C20" s="22"/>
    </row>
    <row r="21" spans="2:3" x14ac:dyDescent="0.25">
      <c r="B21" s="78"/>
      <c r="C21" s="79"/>
    </row>
    <row r="22" spans="2:3" x14ac:dyDescent="0.25">
      <c r="B22" s="78"/>
      <c r="C22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</vt:lpstr>
      <vt:lpstr>Orcado</vt:lpstr>
      <vt:lpstr>Realizado</vt:lpstr>
      <vt:lpstr>Status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Previsões de Orçamento</dc:title>
  <dc:subject>Previsões de Orçamento</dc:subject>
  <dc:creator>eduardo@escritoriodeprojetos.com.br</dc:creator>
  <dc:description>https://escritoriodeprojetos.com.br</dc:description>
  <cp:lastModifiedBy>Eduardo Montes</cp:lastModifiedBy>
  <cp:lastPrinted>2011-09-19T21:52:01Z</cp:lastPrinted>
  <dcterms:created xsi:type="dcterms:W3CDTF">2003-06-16T18:48:17Z</dcterms:created>
  <dcterms:modified xsi:type="dcterms:W3CDTF">2018-06-14T19:02:07Z</dcterms:modified>
  <cp:category>Gerenciamento de Projetos, Previsão, Orçamento, Ferramenta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