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-m40-m60_Pnp\Rev 2.2\"/>
    </mc:Choice>
  </mc:AlternateContent>
  <xr:revisionPtr revIDLastSave="0" documentId="13_ncr:1_{0F815B20-A519-4512-98F8-C5D7B81E5867}" xr6:coauthVersionLast="47" xr6:coauthVersionMax="47" xr10:uidLastSave="{00000000-0000-0000-0000-000000000000}"/>
  <bookViews>
    <workbookView xWindow="14265" yWindow="3840" windowWidth="31590" windowHeight="1686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1" l="1"/>
  <c r="P44" i="1" s="1"/>
  <c r="S21" i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Q44" i="1" l="1"/>
  <c r="R44" i="1"/>
  <c r="S44" i="1"/>
  <c r="M44" i="1"/>
  <c r="N44" i="1"/>
  <c r="M46" i="1"/>
  <c r="N46" i="1"/>
  <c r="R46" i="1"/>
  <c r="P46" i="1"/>
  <c r="Q46" i="1"/>
  <c r="A32" i="1"/>
  <c r="A41" i="1" l="1"/>
  <c r="A42" i="1"/>
  <c r="A43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Q27" i="1"/>
  <c r="P27" i="1"/>
  <c r="R27" i="1"/>
  <c r="N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5" i="1"/>
  <c r="S47" i="1"/>
  <c r="A3" i="1"/>
  <c r="S3" i="1" s="1"/>
  <c r="M18" i="1"/>
  <c r="M20" i="1"/>
  <c r="M36" i="1"/>
  <c r="M41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5" i="1"/>
  <c r="R48" i="1"/>
  <c r="N18" i="1"/>
  <c r="N20" i="1"/>
  <c r="N36" i="1"/>
  <c r="N41" i="1"/>
  <c r="N45" i="1"/>
  <c r="Q45" i="1"/>
  <c r="P45" i="1"/>
  <c r="Q41" i="1"/>
  <c r="Q36" i="1"/>
  <c r="Q17" i="1"/>
  <c r="Q18" i="1"/>
  <c r="Q19" i="1"/>
  <c r="Q20" i="1"/>
  <c r="Q24" i="1"/>
  <c r="Q2" i="1"/>
  <c r="P12" i="1"/>
  <c r="P17" i="1"/>
  <c r="P18" i="1"/>
  <c r="P19" i="1"/>
  <c r="P20" i="1"/>
  <c r="P24" i="1"/>
  <c r="P36" i="1"/>
  <c r="P40" i="1"/>
  <c r="P41" i="1"/>
  <c r="P48" i="1"/>
  <c r="P2" i="1"/>
  <c r="P39" i="1" l="1"/>
  <c r="S28" i="1"/>
  <c r="Q28" i="1"/>
  <c r="P28" i="1"/>
  <c r="R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362156A8-B4EB-4056-A300-76B7EC2E37C4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<sst xmlns="http://schemas.openxmlformats.org/spreadsheetml/2006/main" count="340" uniqueCount="296">
  <si>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</si>
  <si>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</si>
  <si>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</si>
  <si>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</si>
  <si>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</si>
  <si>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</si>
  <si>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</si>
  <si>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</si>
  <si>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</si>
  <si>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</si>
  <si>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</si>
  <si>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</si>
  <si>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</si>
  <si>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</si>
  <si>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</si>
  <si>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</si>
  <si>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</si>
  <si>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</si>
  <si>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</si>
  <si>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</si>
  <si>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</si>
  <si>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</si>
  <si>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</si>
  <si>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</si>
  <si>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</si>
  <si>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</si>
  <si>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</si>
  <si>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</si>
  <si>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</si>
  <si>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</si>
  <si>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</si>
  <si>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</si>
  <si>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</si>
  <si>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</si>
  <si>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</si>
  <si>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</si>
  <si>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</si>
  <si>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</si>
  <si>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</si>
  <si>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</si>
  <si>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</si>
  <si>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</si>
  <si>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</si>
  <si>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</si>
  <si>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</si>
  <si>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</si>
  <si>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</si>
  <si>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</si>
  <si>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</si>
  <si>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</si>
  <si>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</si>
  <si>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</si>
  <si>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</si>
  <si>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</si>
  <si>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</si>
  <si>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</si>
  <si>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</si>
  <si>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</si>
  <si>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</si>
  <si>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</si>
  <si>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</si>
  <si>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</si>
  <si>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</si>
  <si>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</si>
  <si>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</si>
  <si>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</si>
  <si>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</si>
  <si>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</si>
  <si>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</si>
  <si>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</si>
  <si>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</si>
  <si>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</si>
  <si>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</si>
  <si>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</si>
  <si>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</si>
  <si>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</si>
  <si>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</si>
  <si>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</si>
  <si>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</si>
  <si>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</si>
  <si>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</si>
  <si>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</si>
  <si>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</si>
  <si>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</si>
  <si>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</si>
  <si>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</si>
  <si>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</si>
  <si>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</si>
  <si>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</si>
  <si>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</si>
  <si>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</si>
  <si>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</si>
  <si>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</si>
  <si>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</si>
  <si>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</si>
  <si>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</si>
  <si>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</si>
  <si>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</si>
  <si>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</si>
  <si>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</si>
  <si>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</si>
  <si>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</si>
  <si>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</si>
  <si>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</si>
  <si>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</si>
  <si>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</si>
  <si>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</si>
  <si>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</si>
  <si>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</si>
  <si>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</si>
  <si>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</si>
  <si>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</si>
  <si>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</si>
  <si>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</si>
  <si>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</si>
  <si>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</si>
  <si>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</si>
  <si>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</si>
  <si>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</si>
  <si>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</si>
  <si>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</si>
  <si>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</si>
  <si>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</si>
  <si>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</si>
  <si>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</si>
  <si>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</si>
  <si>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</si>
  <si>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</si>
  <si>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</si>
  <si>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</si>
  <si>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</si>
  <si>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</si>
  <si>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</si>
  <si>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</si>
  <si>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</si>
  <si>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</si>
  <si>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</si>
  <si>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</si>
  <si>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</si>
  <si>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</si>
  <si>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</si>
  <si>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</si>
  <si>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</si>
  <si>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</si>
  <si>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</si>
  <si>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</si>
  <si>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</si>
  <si>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</si>
  <si>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</si>
  <si>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</si>
  <si>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</si>
  <si>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</si>
  <si>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</si>
  <si>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</si>
  <si>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</si>
  <si>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</si>
  <si>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</si>
  <si>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</si>
  <si>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</si>
  <si>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</si>
  <si>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</si>
  <si>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</si>
  <si>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</si>
  <si>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</si>
  <si>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</si>
  <si>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</si>
  <si>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</si>
  <si>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</si>
  <si>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</si>
  <si>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</si>
  <si>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</si>
  <si>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</si>
  <si>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</si>
  <si>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</si>
  <si>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</si>
  <si>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</si>
  <si>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</si>
  <si>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</si>
  <si>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</si>
  <si>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</si>
  <si>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</si>
  <si>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</si>
  <si>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</si>
  <si>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</si>
  <si>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</si>
  <si>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</si>
  <si>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</si>
  <si>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</si>
  <si>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</si>
  <si>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</si>
  <si>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</si>
  <si>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</si>
  <si>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</si>
  <si>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</si>
  <si>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</si>
  <si>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</si>
  <si>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</si>
  <si>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</si>
  <si>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</si>
  <si>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</si>
  <si>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</si>
  <si>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</si>
  <si>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</si>
  <si>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</si>
  <si>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</si>
  <si>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</si>
  <si>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</si>
  <si>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</si>
  <si>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</si>
  <si>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</si>
  <si>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</si>
  <si>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</si>
  <si>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</si>
  <si>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</si>
  <si>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</si>
  <si>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</si>
  <si>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</si>
  <si>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</si>
  <si>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</si>
  <si>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</si>
  <si>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</si>
  <si>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</si>
  <si>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</si>
  <si>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</si>
  <si>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</si>
  <si>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</si>
  <si>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</si>
  <si>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</si>
  <si>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</si>
  <si>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</si>
  <si>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</si>
  <si>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</si>
  <si>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</si>
  <si>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</si>
  <si>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</si>
  <si>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</si>
  <si>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</si>
  <si>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</si>
  <si>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</si>
  <si>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</si>
  <si>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</si>
  <si>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</si>
  <si>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</si>
  <si>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</si>
  <si>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</si>
  <si>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</si>
  <si>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</si>
  <si>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</si>
  <si>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</si>
  <si>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</si>
  <si>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</si>
  <si>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</si>
  <si>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</si>
  <si>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</si>
  <si>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</si>
  <si>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</si>
  <si>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</si>
  <si>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</si>
  <si>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</si>
  <si>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Q1,Q3</t>
  </si>
  <si>
    <t>R9,R12</t>
  </si>
  <si>
    <t>Q11</t>
  </si>
  <si>
    <t>NOTE! Do not install R39 and R59 unless you plan to use Hall type crank sensor. Stock sensor is VR-type.</t>
  </si>
  <si>
    <t>R27</t>
  </si>
  <si>
    <t>R11,R14,R37,R48,R49,R55,R56</t>
  </si>
  <si>
    <t>LED1,LED2,LED5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</si>
  <si>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</si>
  <si>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</si>
  <si>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</si>
  <si>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</si>
  <si>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</si>
  <si>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</si>
  <si>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</si>
  <si>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</si>
  <si>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</si>
  <si>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</si>
  <si>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</si>
  <si>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</si>
  <si>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</si>
  <si>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</si>
  <si>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</si>
  <si>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</si>
  <si>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</si>
  <si>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</si>
  <si>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,R62,R79</t>
    </r>
  </si>
  <si>
    <t>R1,R3,R5,R28,R61,R69,R76</t>
  </si>
  <si>
    <r>
      <t>R2,R4,R6,R8,R22,R41,</t>
    </r>
    <r>
      <rPr>
        <sz val="10"/>
        <color rgb="FFFF0000"/>
        <rFont val="Liberation Sans"/>
      </rPr>
      <t>R64</t>
    </r>
    <r>
      <rPr>
        <sz val="10"/>
        <color theme="1"/>
        <rFont val="Liberation Sans"/>
      </rPr>
      <t>,R72,R77,R78</t>
    </r>
  </si>
  <si>
    <r>
      <t>D2,D5,D6,D7,D9,D10,D18,</t>
    </r>
    <r>
      <rPr>
        <sz val="10"/>
        <color rgb="FF0070C0"/>
        <rFont val="Liberation Sans"/>
      </rPr>
      <t>D20</t>
    </r>
  </si>
  <si>
    <t>IC2,IC5</t>
  </si>
  <si>
    <t>C1,C3,C5,C7,C9,C13,C15,C21,C22,C29</t>
  </si>
  <si>
    <t>MPXH6400AC6U</t>
  </si>
  <si>
    <t>4-Bar MAP sensor</t>
  </si>
  <si>
    <t>SENSOR ABS PRESS 58 PSI MAX</t>
  </si>
  <si>
    <t>SSOP-8</t>
  </si>
  <si>
    <t>MPXH6400AC6U-ND</t>
  </si>
  <si>
    <t>841-MPXH6400AC6U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</si>
</sst>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FK14X7R1H334K/445-5312-ND/2256792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/product-detail/en/TAP106K035SCS/478-1842-ND/563945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R-25FBF-100K/100KXBK-ND/13473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www.digikey.com/product-detail/en/C315C103K5R5TA/399-4148-ND/817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topLeftCell="A31" zoomScale="113" zoomScaleNormal="113" workbookViewId="0">
      <selection activeCell="A44" sqref="A44:XFD4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625" customWidth="1"/>
  </cols>
  <sheetData>
    <row r="1" spans="1:19" ht="26.25" thickBot="1">
      <c r="A1" s="14" t="s">
        <v>117</v>
      </c>
      <c r="B1" s="1" t="s">
        <v>118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124</v>
      </c>
      <c r="M1" s="1" t="s">
        <v>141</v>
      </c>
      <c r="N1" s="1" t="s">
        <v>142</v>
      </c>
      <c r="O1" s="1" t="s">
        <v>6</v>
      </c>
      <c r="P1" s="18" t="s">
        <v>120</v>
      </c>
      <c r="Q1" s="18" t="s">
        <v>86</v>
      </c>
      <c r="R1" s="18" t="s">
        <v>121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105</v>
      </c>
      <c r="E3" s="3" t="s">
        <v>8</v>
      </c>
      <c r="F3" s="3"/>
      <c r="G3" s="3" t="s">
        <v>12</v>
      </c>
      <c r="H3" s="3" t="s">
        <v>106</v>
      </c>
      <c r="I3" s="2" t="s">
        <v>107</v>
      </c>
      <c r="J3" s="2" t="s">
        <v>126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186</v>
      </c>
      <c r="C4" s="3" t="s">
        <v>10</v>
      </c>
      <c r="D4" s="2" t="s">
        <v>104</v>
      </c>
      <c r="E4" s="3" t="s">
        <v>11</v>
      </c>
      <c r="F4" s="3"/>
      <c r="G4" s="3" t="s">
        <v>12</v>
      </c>
      <c r="H4" s="3" t="s">
        <v>157</v>
      </c>
      <c r="I4" s="2" t="s">
        <v>158</v>
      </c>
      <c r="J4" s="2" t="s">
        <v>159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289</v>
      </c>
      <c r="C5" s="3" t="s">
        <v>13</v>
      </c>
      <c r="D5" s="3" t="s">
        <v>101</v>
      </c>
      <c r="E5" s="3" t="s">
        <v>11</v>
      </c>
      <c r="F5" s="3"/>
      <c r="G5" s="3" t="s">
        <v>12</v>
      </c>
      <c r="H5" s="3" t="s">
        <v>102</v>
      </c>
      <c r="I5" s="2" t="s">
        <v>103</v>
      </c>
      <c r="J5" s="2" t="s">
        <v>127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108</v>
      </c>
      <c r="E6" s="3" t="s">
        <v>8</v>
      </c>
      <c r="F6" s="3"/>
      <c r="G6" s="3" t="s">
        <v>12</v>
      </c>
      <c r="H6" s="3" t="s">
        <v>109</v>
      </c>
      <c r="I6" s="2" t="s">
        <v>110</v>
      </c>
      <c r="J6" s="2" t="s">
        <v>128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204</v>
      </c>
      <c r="C7" s="3" t="s">
        <v>15</v>
      </c>
      <c r="D7" s="2" t="s">
        <v>113</v>
      </c>
      <c r="E7" s="3" t="s">
        <v>11</v>
      </c>
      <c r="F7" s="3"/>
      <c r="G7" s="3" t="s">
        <v>9</v>
      </c>
      <c r="H7" s="3" t="s">
        <v>111</v>
      </c>
      <c r="I7" s="2" t="s">
        <v>112</v>
      </c>
      <c r="J7" s="2" t="s">
        <v>129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214</v>
      </c>
      <c r="C8" s="3" t="s">
        <v>16</v>
      </c>
      <c r="D8" s="2" t="s">
        <v>114</v>
      </c>
      <c r="E8" s="3" t="s">
        <v>11</v>
      </c>
      <c r="F8" s="3"/>
      <c r="G8" s="3" t="s">
        <v>12</v>
      </c>
      <c r="H8" s="3" t="s">
        <v>115</v>
      </c>
      <c r="I8" s="2" t="s">
        <v>116</v>
      </c>
      <c r="J8" s="2" t="s">
        <v>130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258</v>
      </c>
      <c r="C9" s="3" t="s">
        <v>17</v>
      </c>
      <c r="D9" s="3" t="s">
        <v>98</v>
      </c>
      <c r="E9" s="3" t="s">
        <v>11</v>
      </c>
      <c r="F9" s="3"/>
      <c r="G9" s="3" t="s">
        <v>12</v>
      </c>
      <c r="H9" s="3" t="s">
        <v>99</v>
      </c>
      <c r="I9" s="2" t="s">
        <v>100</v>
      </c>
      <c r="J9" s="2" t="s">
        <v>131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241</v>
      </c>
      <c r="C10" s="3" t="s">
        <v>242</v>
      </c>
      <c r="D10" s="3" t="s">
        <v>244</v>
      </c>
      <c r="E10" s="3" t="s">
        <v>11</v>
      </c>
      <c r="F10" s="3"/>
      <c r="G10" s="3" t="s">
        <v>9</v>
      </c>
      <c r="H10" s="3" t="s">
        <v>243</v>
      </c>
      <c r="I10" s="2" t="s">
        <v>246</v>
      </c>
      <c r="J10" s="31" t="s">
        <v>245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79</v>
      </c>
      <c r="C11" s="3" t="s">
        <v>80</v>
      </c>
      <c r="D11" s="3" t="s">
        <v>83</v>
      </c>
      <c r="E11" s="3" t="s">
        <v>11</v>
      </c>
      <c r="F11" s="3"/>
      <c r="G11" s="3" t="s">
        <v>12</v>
      </c>
      <c r="H11" s="3" t="s">
        <v>82</v>
      </c>
      <c r="I11" s="2" t="s">
        <v>81</v>
      </c>
      <c r="J11" s="2" t="s">
        <v>132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219</v>
      </c>
      <c r="C13" s="3" t="s">
        <v>88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222</v>
      </c>
      <c r="C14" s="3" t="s">
        <v>89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133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3</v>
      </c>
      <c r="B15" s="4" t="s">
        <v>265</v>
      </c>
      <c r="C15" s="3" t="s">
        <v>27</v>
      </c>
      <c r="D15" s="3" t="s">
        <v>72</v>
      </c>
      <c r="E15" s="3" t="s">
        <v>69</v>
      </c>
      <c r="F15" s="3"/>
      <c r="G15" s="3"/>
      <c r="H15" s="3" t="s">
        <v>148</v>
      </c>
      <c r="I15" s="2" t="s">
        <v>73</v>
      </c>
      <c r="J15" s="2" t="s">
        <v>143</v>
      </c>
      <c r="K15" s="5">
        <v>0.47</v>
      </c>
      <c r="L15" s="5">
        <v>0.1</v>
      </c>
      <c r="M15" s="6">
        <f>K15*A15</f>
        <v>1.41</v>
      </c>
      <c r="N15" s="6">
        <f>L15*A15</f>
        <v>0.30000000000000004</v>
      </c>
      <c r="O15" s="4"/>
      <c r="P15" s="4" t="str">
        <f t="shared" si="0"/>
        <v>3,160-1139-ND</v>
      </c>
      <c r="Q15" t="str">
        <f>"Diode - " &amp;A15&amp;"x "&amp;C15</f>
        <v>Diode - 3x LED-Red</v>
      </c>
      <c r="R15" t="str">
        <f t="shared" si="4"/>
        <v>859-LTL-4221N|3</v>
      </c>
      <c r="S15" t="str">
        <f t="shared" si="5"/>
        <v>LTL-4221N 3</v>
      </c>
    </row>
    <row r="16" spans="1:19" ht="26.25" thickBot="1">
      <c r="A16" s="17">
        <f>LEN(B16)-LEN(SUBSTITUTE(B16,",",""))+1</f>
        <v>8</v>
      </c>
      <c r="B16" s="4" t="s">
        <v>287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134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8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71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135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70</v>
      </c>
      <c r="C20" s="3" t="s">
        <v>84</v>
      </c>
      <c r="D20" s="3" t="s">
        <v>78</v>
      </c>
      <c r="E20" s="3"/>
      <c r="F20" s="3"/>
      <c r="G20" s="3" t="s">
        <v>77</v>
      </c>
      <c r="H20" s="3" t="s">
        <v>163</v>
      </c>
      <c r="I20" s="2" t="s">
        <v>76</v>
      </c>
      <c r="J20" s="2" t="s">
        <v>164</v>
      </c>
      <c r="K20" s="6">
        <v>0.56000000000000005</v>
      </c>
      <c r="L20" s="21">
        <v>2.95</v>
      </c>
      <c r="M20" s="6">
        <f>K20*A20</f>
        <v>2.2400000000000002</v>
      </c>
      <c r="N20" s="6">
        <f>L20*A20</f>
        <v>11.8</v>
      </c>
      <c r="O20" s="4" t="s">
        <v>144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176</v>
      </c>
      <c r="C21" s="3" t="s">
        <v>279</v>
      </c>
      <c r="D21" s="3" t="s">
        <v>280</v>
      </c>
      <c r="E21" s="3"/>
      <c r="F21" s="3"/>
      <c r="G21" s="3" t="s">
        <v>178</v>
      </c>
      <c r="H21" s="22" t="s">
        <v>281</v>
      </c>
      <c r="I21" s="25" t="s">
        <v>282</v>
      </c>
      <c r="J21" s="2" t="s">
        <v>283</v>
      </c>
      <c r="K21" s="6">
        <v>1</v>
      </c>
      <c r="L21" s="23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187</v>
      </c>
      <c r="C22" s="3" t="s">
        <v>177</v>
      </c>
      <c r="D22" s="3" t="s">
        <v>189</v>
      </c>
      <c r="E22" s="3"/>
      <c r="F22" s="3"/>
      <c r="G22" s="3" t="s">
        <v>191</v>
      </c>
      <c r="H22" s="22" t="s">
        <v>192</v>
      </c>
      <c r="I22" s="25" t="s">
        <v>197</v>
      </c>
      <c r="J22" s="2" t="s">
        <v>196</v>
      </c>
      <c r="K22" s="6">
        <v>0.38</v>
      </c>
      <c r="L22" s="23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187</v>
      </c>
      <c r="C23" s="3" t="s">
        <v>188</v>
      </c>
      <c r="D23" s="3" t="s">
        <v>190</v>
      </c>
      <c r="E23" s="3"/>
      <c r="F23" s="3"/>
      <c r="G23" s="3" t="s">
        <v>191</v>
      </c>
      <c r="H23" s="22" t="s">
        <v>193</v>
      </c>
      <c r="I23" s="25" t="s">
        <v>195</v>
      </c>
      <c r="J23" s="2" t="s">
        <v>194</v>
      </c>
      <c r="K23" s="6">
        <v>0.23</v>
      </c>
      <c r="L23" s="23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Q24" t="str">
        <f t="shared" si="7"/>
        <v xml:space="preserve">x </v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2</v>
      </c>
      <c r="B25" s="4" t="s">
        <v>259</v>
      </c>
      <c r="C25" s="3" t="s">
        <v>85</v>
      </c>
      <c r="D25" s="3" t="s">
        <v>162</v>
      </c>
      <c r="E25" s="3" t="s">
        <v>61</v>
      </c>
      <c r="F25" s="3"/>
      <c r="G25" s="3" t="s">
        <v>38</v>
      </c>
      <c r="H25" s="3" t="s">
        <v>160</v>
      </c>
      <c r="I25" s="2" t="s">
        <v>161</v>
      </c>
      <c r="J25" s="2" t="s">
        <v>136</v>
      </c>
      <c r="K25" s="6">
        <v>1.51</v>
      </c>
      <c r="L25" s="6">
        <v>1.51</v>
      </c>
      <c r="M25" s="6">
        <f>K25*A25</f>
        <v>3.02</v>
      </c>
      <c r="N25" s="6">
        <f>L25*A25</f>
        <v>3.02</v>
      </c>
      <c r="O25" s="4"/>
      <c r="P25" s="4" t="str">
        <f t="shared" si="0"/>
        <v>2,497-5981-5-ND</v>
      </c>
      <c r="Q25" t="str">
        <f t="shared" si="7"/>
        <v>2x 62A MOSFET N-CH</v>
      </c>
      <c r="R25" t="str">
        <f t="shared" si="4"/>
        <v>511-STP62NS04Z|2</v>
      </c>
      <c r="S25" t="str">
        <f t="shared" si="5"/>
        <v>STP75NS04Z 2</v>
      </c>
    </row>
    <row r="26" spans="1:19" ht="26.25" thickBot="1">
      <c r="A26" s="17">
        <f>LEN(B26)-LEN(SUBSTITUTE(B26,",",""))+1</f>
        <v>1</v>
      </c>
      <c r="B26" s="4" t="s">
        <v>261</v>
      </c>
      <c r="C26" s="3" t="s">
        <v>171</v>
      </c>
      <c r="D26" s="3" t="s">
        <v>172</v>
      </c>
      <c r="E26" s="3" t="s">
        <v>173</v>
      </c>
      <c r="F26" s="3"/>
      <c r="G26" s="3" t="s">
        <v>20</v>
      </c>
      <c r="H26" s="3" t="s">
        <v>174</v>
      </c>
      <c r="I26" s="24" t="s">
        <v>184</v>
      </c>
      <c r="J26" s="2" t="s">
        <v>175</v>
      </c>
      <c r="K26" s="6">
        <v>2.62</v>
      </c>
      <c r="L26" s="6">
        <v>2.9</v>
      </c>
      <c r="M26" s="6">
        <f>K26*A26</f>
        <v>2.62</v>
      </c>
      <c r="N26" s="6">
        <f>L26*A26</f>
        <v>2.9</v>
      </c>
      <c r="O26" s="4"/>
      <c r="P26" s="4" t="str">
        <f t="shared" si="0"/>
        <v>1,ISL9V5036P3-F085-ND</v>
      </c>
      <c r="Q26" t="str">
        <f t="shared" si="7"/>
        <v>1x Ignition IGBT</v>
      </c>
      <c r="R26" t="str">
        <f t="shared" si="4"/>
        <v>512-ISL9V5036P3-F085
|1</v>
      </c>
      <c r="S26" t="str">
        <f t="shared" si="5"/>
        <v>ISL9V5036P3-F085 1</v>
      </c>
    </row>
    <row r="27" spans="1:19" ht="16.5" thickBot="1">
      <c r="A27" s="17">
        <f>LEN(B27)-LEN(SUBSTITUTE(B27,",",""))+1</f>
        <v>1</v>
      </c>
      <c r="B27" s="27" t="s">
        <v>223</v>
      </c>
      <c r="C27" s="3" t="s">
        <v>224</v>
      </c>
      <c r="D27" s="3" t="s">
        <v>225</v>
      </c>
      <c r="E27" s="3" t="s">
        <v>181</v>
      </c>
      <c r="F27" s="3"/>
      <c r="G27" s="3" t="s">
        <v>20</v>
      </c>
      <c r="H27" s="3" t="s">
        <v>226</v>
      </c>
      <c r="I27" s="25" t="s">
        <v>228</v>
      </c>
      <c r="J27" s="2" t="s">
        <v>227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198</v>
      </c>
      <c r="C28" s="3" t="s">
        <v>180</v>
      </c>
      <c r="D28" s="3" t="s">
        <v>179</v>
      </c>
      <c r="E28" s="3" t="s">
        <v>181</v>
      </c>
      <c r="F28" s="3"/>
      <c r="G28" s="3" t="s">
        <v>20</v>
      </c>
      <c r="H28" s="3" t="s">
        <v>182</v>
      </c>
      <c r="I28" s="25" t="s">
        <v>185</v>
      </c>
      <c r="J28" s="2" t="s">
        <v>183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156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150</v>
      </c>
      <c r="I30" s="2" t="s">
        <v>42</v>
      </c>
      <c r="J30" s="2" t="s">
        <v>199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0" t="s">
        <v>262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16.5" thickBot="1">
      <c r="A32" s="17">
        <f>LEN(B32)-LEN(SUBSTITUTE(B32,",",""))+1</f>
        <v>12</v>
      </c>
      <c r="B32" s="4" t="s">
        <v>284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149</v>
      </c>
      <c r="I32" s="2" t="s">
        <v>45</v>
      </c>
      <c r="J32" s="2" t="s">
        <v>200</v>
      </c>
      <c r="K32" s="5">
        <v>0.06</v>
      </c>
      <c r="L32" s="5">
        <v>0.11</v>
      </c>
      <c r="M32" s="6">
        <f t="shared" ref="M32:M39" si="8">K32*A32</f>
        <v>0.72</v>
      </c>
      <c r="N32" s="6">
        <f t="shared" ref="N32:N39" si="9">L32*A32</f>
        <v>1.32</v>
      </c>
      <c r="O32" s="4"/>
      <c r="P32" s="4" t="str">
        <f t="shared" ref="P32:P41" si="10">IF(NOT(I32=""),A32&amp;","&amp;I32,"")</f>
        <v>12,1.00KXBK-ND</v>
      </c>
      <c r="Q32" t="str">
        <f t="shared" ref="Q32:Q39" si="11">"Resistor - " &amp; A32&amp;"x "&amp;C32</f>
        <v>Resistor - 12x 1k</v>
      </c>
      <c r="R32" t="str">
        <f t="shared" ref="R32:R41" si="12">IF(NOT(J32=""),J32&amp;"|"&amp;A32,"")</f>
        <v>603-MFR-25FBF52-1K|12</v>
      </c>
      <c r="S32" t="str">
        <f t="shared" ref="S32:S41" si="13">H32&amp;" "&amp;A32</f>
        <v>MFR-25FBF52-1K 12</v>
      </c>
    </row>
    <row r="33" spans="1:19" ht="16.5" thickBot="1">
      <c r="A33" s="17">
        <f>LEN(B33)-LEN(SUBSTITUTE(B33,",",""))+1</f>
        <v>2</v>
      </c>
      <c r="B33" s="11" t="s">
        <v>260</v>
      </c>
      <c r="C33" s="12">
        <v>680</v>
      </c>
      <c r="D33" s="7" t="s">
        <v>96</v>
      </c>
      <c r="E33" s="3"/>
      <c r="F33" s="12"/>
      <c r="G33" s="12" t="s">
        <v>97</v>
      </c>
      <c r="H33" s="7" t="s">
        <v>147</v>
      </c>
      <c r="I33" s="2" t="s">
        <v>95</v>
      </c>
      <c r="J33" s="2" t="s">
        <v>138</v>
      </c>
      <c r="K33" s="13">
        <v>0.22</v>
      </c>
      <c r="L33" s="13">
        <v>0.15</v>
      </c>
      <c r="M33" s="6">
        <f t="shared" si="8"/>
        <v>0.44</v>
      </c>
      <c r="N33" s="6">
        <f t="shared" si="9"/>
        <v>0.3</v>
      </c>
      <c r="O33" s="11" t="s">
        <v>75</v>
      </c>
      <c r="P33" s="4" t="str">
        <f t="shared" si="10"/>
        <v>2,A105963CT-ND</v>
      </c>
      <c r="Q33" t="str">
        <f t="shared" si="11"/>
        <v>Resistor - 2x 680</v>
      </c>
      <c r="R33" t="str">
        <f t="shared" si="12"/>
        <v>279-LR1F680R|2</v>
      </c>
      <c r="S33" t="str">
        <f t="shared" si="13"/>
        <v>1622545-1 2</v>
      </c>
    </row>
    <row r="34" spans="1:19" ht="26.25" thickBot="1">
      <c r="A34" s="17">
        <f>LEN(B34)-LEN(SUBSTITUTE(B34,",",""))+1</f>
        <v>10</v>
      </c>
      <c r="B34" s="4" t="s">
        <v>286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139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7</v>
      </c>
      <c r="B35" s="4" t="s">
        <v>285</v>
      </c>
      <c r="C35" s="3" t="s">
        <v>152</v>
      </c>
      <c r="D35" s="3" t="s">
        <v>153</v>
      </c>
      <c r="E35" s="3" t="s">
        <v>50</v>
      </c>
      <c r="F35" s="3"/>
      <c r="G35" s="3" t="s">
        <v>41</v>
      </c>
      <c r="H35" s="3" t="s">
        <v>154</v>
      </c>
      <c r="I35" s="2" t="s">
        <v>151</v>
      </c>
      <c r="J35" s="2" t="s">
        <v>155</v>
      </c>
      <c r="K35" s="5">
        <v>0.14000000000000001</v>
      </c>
      <c r="L35" s="5">
        <v>0.16</v>
      </c>
      <c r="M35" s="6">
        <f t="shared" si="8"/>
        <v>0.98000000000000009</v>
      </c>
      <c r="N35" s="6">
        <f t="shared" si="9"/>
        <v>1.1200000000000001</v>
      </c>
      <c r="O35" s="4"/>
      <c r="P35" s="4" t="str">
        <f t="shared" si="10"/>
        <v>7,2.49KXBK-ND</v>
      </c>
      <c r="Q35" t="str">
        <f t="shared" si="11"/>
        <v>Resistor - 7x 1% 2.49k</v>
      </c>
      <c r="R35" t="str">
        <f t="shared" si="12"/>
        <v>603-MFR-25FBF52-2K49|7</v>
      </c>
      <c r="S35" t="str">
        <f t="shared" si="13"/>
        <v>MFR-25FBF52-2K49 7</v>
      </c>
    </row>
    <row r="36" spans="1:19" ht="16.5" thickBot="1">
      <c r="A36" s="17">
        <f t="shared" si="14"/>
        <v>3</v>
      </c>
      <c r="B36" s="4" t="s">
        <v>220</v>
      </c>
      <c r="C36" s="3" t="s">
        <v>87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140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74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7</v>
      </c>
      <c r="B37" s="4" t="s">
        <v>264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165</v>
      </c>
      <c r="I37" s="2" t="s">
        <v>56</v>
      </c>
      <c r="J37" s="2" t="s">
        <v>166</v>
      </c>
      <c r="K37" s="5">
        <v>0.1</v>
      </c>
      <c r="L37" s="5">
        <v>0.1</v>
      </c>
      <c r="M37" s="6">
        <f t="shared" si="8"/>
        <v>0.70000000000000007</v>
      </c>
      <c r="N37" s="6">
        <f t="shared" si="9"/>
        <v>0.70000000000000007</v>
      </c>
      <c r="O37" s="4"/>
      <c r="P37" s="4" t="str">
        <f t="shared" si="10"/>
        <v>7,100KXBK-ND</v>
      </c>
      <c r="Q37" t="str">
        <f t="shared" si="11"/>
        <v>Resistor - 7x 100k</v>
      </c>
      <c r="R37" t="str">
        <f t="shared" si="12"/>
        <v>603-FMF-25FTF52100K|7</v>
      </c>
      <c r="S37" t="str">
        <f t="shared" si="13"/>
        <v>MFR-25FBF52-100K 7</v>
      </c>
    </row>
    <row r="38" spans="1:19" ht="16.5" thickBot="1">
      <c r="A38" s="17">
        <f>LEN(B38)-LEN(SUBSTITUTE(B38,",",""))+1</f>
        <v>1</v>
      </c>
      <c r="B38" s="4" t="s">
        <v>263</v>
      </c>
      <c r="C38" s="3">
        <v>150</v>
      </c>
      <c r="D38" s="3" t="s">
        <v>252</v>
      </c>
      <c r="E38" s="3"/>
      <c r="F38" s="3"/>
      <c r="G38" s="3" t="s">
        <v>253</v>
      </c>
      <c r="H38" s="3" t="s">
        <v>255</v>
      </c>
      <c r="I38" s="2" t="s">
        <v>256</v>
      </c>
      <c r="J38" s="2" t="s">
        <v>254</v>
      </c>
      <c r="K38" s="5">
        <v>0.27</v>
      </c>
      <c r="L38" s="5">
        <v>0.23</v>
      </c>
      <c r="M38" s="6">
        <f t="shared" si="8"/>
        <v>0.27</v>
      </c>
      <c r="N38" s="6">
        <f t="shared" si="9"/>
        <v>0.23</v>
      </c>
      <c r="O38" s="4"/>
      <c r="P38" s="4" t="str">
        <f t="shared" si="10"/>
        <v>1,PPC150W-1CT-ND</v>
      </c>
      <c r="Q38" t="str">
        <f t="shared" si="11"/>
        <v>Resistor - 1x 150</v>
      </c>
      <c r="R38" t="str">
        <f t="shared" si="12"/>
        <v>594-5073NW150R0J|1</v>
      </c>
      <c r="S38" t="str">
        <f t="shared" si="13"/>
        <v>PR01000101500JR500 1</v>
      </c>
    </row>
    <row r="39" spans="1:19" ht="26.25" thickBot="1">
      <c r="A39" s="17">
        <f>LEN(B39)-LEN(SUBSTITUTE(B39,",",""))+1</f>
        <v>2</v>
      </c>
      <c r="B39" s="4" t="s">
        <v>221</v>
      </c>
      <c r="C39" s="3" t="s">
        <v>167</v>
      </c>
      <c r="D39" s="3" t="s">
        <v>168</v>
      </c>
      <c r="E39" s="3"/>
      <c r="F39" s="3"/>
      <c r="G39" s="3" t="s">
        <v>41</v>
      </c>
      <c r="H39" s="3" t="s">
        <v>169</v>
      </c>
      <c r="I39" s="2" t="s">
        <v>257</v>
      </c>
      <c r="J39" s="2" t="s">
        <v>170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137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229</v>
      </c>
      <c r="C42" s="3" t="s">
        <v>230</v>
      </c>
      <c r="D42" s="3" t="s">
        <v>231</v>
      </c>
      <c r="E42" s="3" t="s">
        <v>232</v>
      </c>
      <c r="F42" s="3"/>
      <c r="G42" s="3" t="s">
        <v>38</v>
      </c>
      <c r="H42" s="3" t="s">
        <v>230</v>
      </c>
      <c r="I42" s="29" t="s">
        <v>233</v>
      </c>
      <c r="J42" s="2" t="s">
        <v>234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235</v>
      </c>
      <c r="Q42" t="s">
        <v>236</v>
      </c>
      <c r="R42" t="s">
        <v>237</v>
      </c>
      <c r="S42" t="s">
        <v>238</v>
      </c>
    </row>
    <row r="43" spans="1:19" ht="26.25" thickBot="1">
      <c r="A43" s="17">
        <f t="shared" si="16"/>
        <v>1</v>
      </c>
      <c r="B43" s="20" t="s">
        <v>209</v>
      </c>
      <c r="C43" s="3" t="s">
        <v>201</v>
      </c>
      <c r="D43" s="3" t="s">
        <v>202</v>
      </c>
      <c r="E43" s="3" t="s">
        <v>203</v>
      </c>
      <c r="F43" s="3"/>
      <c r="G43" s="3" t="s">
        <v>58</v>
      </c>
      <c r="H43" s="3" t="s">
        <v>206</v>
      </c>
      <c r="I43" s="26" t="s">
        <v>207</v>
      </c>
      <c r="J43" s="2" t="s">
        <v>208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290</v>
      </c>
      <c r="C44" s="3" t="s">
        <v>291</v>
      </c>
      <c r="D44" s="3" t="s">
        <v>292</v>
      </c>
      <c r="E44" s="3" t="s">
        <v>293</v>
      </c>
      <c r="F44" s="3"/>
      <c r="G44" s="3" t="s">
        <v>58</v>
      </c>
      <c r="H44" s="34" t="s">
        <v>290</v>
      </c>
      <c r="I44" s="35" t="s">
        <v>294</v>
      </c>
      <c r="J44" s="36" t="s">
        <v>295</v>
      </c>
      <c r="K44" s="6">
        <v>15.41</v>
      </c>
      <c r="L44" s="6">
        <v>15.37</v>
      </c>
      <c r="M44" s="6">
        <f t="shared" ref="M44" si="19">K44*A44</f>
        <v>15.41</v>
      </c>
      <c r="N44" s="6">
        <f t="shared" ref="N44" si="20">L44*A44</f>
        <v>15.37</v>
      </c>
      <c r="O44" s="4"/>
      <c r="P44" s="4" t="str">
        <f t="shared" si="17"/>
        <v>1,MPXH6400AC6U-ND</v>
      </c>
      <c r="Q44" t="str">
        <f>A44&amp;"x "&amp;C44</f>
        <v>1x 4-Bar MAP sensor</v>
      </c>
      <c r="R44" t="str">
        <f t="shared" si="18"/>
        <v>841-MPXH6400AC6U|1</v>
      </c>
      <c r="S44" t="str">
        <f>H44&amp;" "&amp;A44</f>
        <v>MPXH6400AC6U 1</v>
      </c>
    </row>
    <row r="45" spans="1:19" ht="26.25" thickBot="1">
      <c r="A45" s="17">
        <f t="shared" si="16"/>
        <v>2</v>
      </c>
      <c r="B45" s="11" t="s">
        <v>288</v>
      </c>
      <c r="C45" s="12" t="s">
        <v>90</v>
      </c>
      <c r="D45" s="12" t="s">
        <v>91</v>
      </c>
      <c r="E45" s="3" t="s">
        <v>92</v>
      </c>
      <c r="F45" s="12"/>
      <c r="G45" s="12" t="s">
        <v>63</v>
      </c>
      <c r="H45" s="12" t="s">
        <v>90</v>
      </c>
      <c r="I45" s="12" t="s">
        <v>93</v>
      </c>
      <c r="J45" s="12" t="s">
        <v>125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119</v>
      </c>
      <c r="C46" s="12" t="s">
        <v>275</v>
      </c>
      <c r="D46" s="3" t="s">
        <v>276</v>
      </c>
      <c r="E46" s="3" t="s">
        <v>232</v>
      </c>
      <c r="F46" s="12"/>
      <c r="G46" s="12" t="s">
        <v>146</v>
      </c>
      <c r="H46" s="12" t="s">
        <v>275</v>
      </c>
      <c r="I46" s="12" t="s">
        <v>277</v>
      </c>
      <c r="J46" s="2" t="s">
        <v>278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251</v>
      </c>
      <c r="C47" s="12" t="s">
        <v>248</v>
      </c>
      <c r="D47" s="3" t="s">
        <v>247</v>
      </c>
      <c r="E47" s="3" t="s">
        <v>203</v>
      </c>
      <c r="F47" s="12"/>
      <c r="G47" s="12" t="s">
        <v>38</v>
      </c>
      <c r="H47" s="12" t="s">
        <v>248</v>
      </c>
      <c r="I47" s="12" t="s">
        <v>249</v>
      </c>
      <c r="J47" s="2" t="s">
        <v>250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213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216</v>
      </c>
      <c r="C50" s="12" t="s">
        <v>217</v>
      </c>
      <c r="D50" s="3" t="s">
        <v>215</v>
      </c>
      <c r="E50" s="3" t="s">
        <v>92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210</v>
      </c>
      <c r="C51" s="12" t="s">
        <v>266</v>
      </c>
      <c r="D51" s="3" t="s">
        <v>267</v>
      </c>
      <c r="E51" s="3"/>
      <c r="F51" s="12"/>
      <c r="G51" s="12" t="s">
        <v>178</v>
      </c>
      <c r="H51" s="12" t="s">
        <v>268</v>
      </c>
      <c r="I51" s="12" t="s">
        <v>269</v>
      </c>
      <c r="J51" s="2" t="s">
        <v>270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211</v>
      </c>
      <c r="C52" s="12" t="s">
        <v>212</v>
      </c>
      <c r="D52" s="3" t="s">
        <v>271</v>
      </c>
      <c r="E52" s="3"/>
      <c r="F52" s="12"/>
      <c r="G52" s="12" t="s">
        <v>178</v>
      </c>
      <c r="H52" s="12" t="s">
        <v>272</v>
      </c>
      <c r="I52" s="12" t="s">
        <v>273</v>
      </c>
      <c r="J52" s="2" t="s">
        <v>274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7"/>
      <c r="G54" s="4"/>
      <c r="H54" s="32" t="s">
        <v>66</v>
      </c>
      <c r="I54" s="33"/>
      <c r="J54" s="28"/>
      <c r="K54" s="1" t="s">
        <v>64</v>
      </c>
      <c r="L54" s="1"/>
      <c r="M54" s="10">
        <f>SUM(M3:M52)</f>
        <v>80.670000000000016</v>
      </c>
      <c r="N54" s="10">
        <f>SUM(N3:N52)</f>
        <v>100.551</v>
      </c>
      <c r="O54" s="9" t="s">
        <v>65</v>
      </c>
    </row>
    <row r="58" spans="1:19">
      <c r="B58" t="s">
        <v>205</v>
      </c>
    </row>
    <row r="59" spans="1:19">
      <c r="B59" t="s">
        <v>240</v>
      </c>
    </row>
    <row r="60" spans="1:19">
      <c r="B60" t="s">
        <v>218</v>
      </c>
    </row>
    <row r="61" spans="1:19">
      <c r="B61" t="s">
        <v>239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3" r:id="rId7" display="478-1842-ND" xr:uid="{00000000-0004-0000-0000-000007000000}"/>
    <hyperlink ref="I7" r:id="rId8" display="445-5312-ND" xr:uid="{00000000-0004-0000-0000-000008000000}"/>
    <hyperlink ref="I8" r:id="rId9" display="399-4148-ND" xr:uid="{00000000-0004-0000-0000-000009000000}"/>
    <hyperlink ref="I37" r:id="rId10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2024-11-12T12:19:24Z</dcterms:modified>
</cp:coreProperties>
</file>