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-m40-m60_Pnp\Rev 2.2\"/>
    </mc:Choice>
  </mc:AlternateContent>
  <xr:revisionPtr revIDLastSave="0" documentId="13_ncr:1_{25764690-298E-4BB3-A778-42940DC72F79}" xr6:coauthVersionLast="47" xr6:coauthVersionMax="47" xr10:uidLastSave="{00000000-0000-0000-0000-000000000000}"/>
  <bookViews>
    <workbookView xWindow="12930" yWindow="5640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R44" i="1" s="1"/>
  <c r="A46" i="1"/>
  <c r="S46" i="1" s="1"/>
  <c r="S44" i="1" l="1"/>
  <c r="M44" i="1"/>
  <c r="P44" i="1"/>
  <c r="N44" i="1"/>
  <c r="Q44" i="1"/>
  <c r="M46" i="1"/>
  <c r="N46" i="1"/>
  <c r="P46" i="1"/>
  <c r="Q46" i="1"/>
  <c r="R46" i="1"/>
  <c r="S21" i="1"/>
  <c r="R21" i="1"/>
  <c r="Q21" i="1"/>
  <c r="P21" i="1"/>
  <c r="N21" i="1"/>
  <c r="M21" i="1"/>
  <c r="S52" i="1"/>
  <c r="R52" i="1"/>
  <c r="Q52" i="1"/>
  <c r="P52" i="1"/>
  <c r="N52" i="1"/>
  <c r="M52" i="1"/>
  <c r="S51" i="1"/>
  <c r="R51" i="1"/>
  <c r="Q51" i="1"/>
  <c r="P51" i="1"/>
  <c r="N51" i="1"/>
  <c r="M51" i="1"/>
  <c r="A41" i="1" l="1"/>
  <c r="A42" i="1"/>
  <c r="A43" i="1"/>
  <c r="A45" i="1"/>
  <c r="A47" i="1"/>
  <c r="A36" i="1"/>
  <c r="A10" i="1" l="1"/>
  <c r="R10" i="1" s="1"/>
  <c r="S10" i="1" l="1"/>
  <c r="Q10" i="1"/>
  <c r="N10" i="1"/>
  <c r="M10" i="1"/>
  <c r="P10" i="1"/>
  <c r="A27" i="1" l="1"/>
  <c r="Q27" i="1" l="1"/>
  <c r="P27" i="1"/>
  <c r="R27" i="1"/>
  <c r="S27" i="1"/>
  <c r="N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5" i="1"/>
  <c r="S47" i="1"/>
  <c r="A3" i="1"/>
  <c r="S3" i="1" s="1"/>
  <c r="M18" i="1"/>
  <c r="M20" i="1"/>
  <c r="M36" i="1"/>
  <c r="M41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5" i="1"/>
  <c r="R48" i="1"/>
  <c r="N18" i="1"/>
  <c r="N20" i="1"/>
  <c r="N36" i="1"/>
  <c r="N41" i="1"/>
  <c r="N45" i="1"/>
  <c r="Q45" i="1"/>
  <c r="P45" i="1"/>
  <c r="Q41" i="1"/>
  <c r="Q36" i="1"/>
  <c r="Q17" i="1"/>
  <c r="Q18" i="1"/>
  <c r="Q19" i="1"/>
  <c r="Q20" i="1"/>
  <c r="Q24" i="1"/>
  <c r="Q2" i="1"/>
  <c r="P12" i="1"/>
  <c r="P17" i="1"/>
  <c r="P18" i="1"/>
  <c r="P19" i="1"/>
  <c r="P20" i="1"/>
  <c r="P24" i="1"/>
  <c r="P36" i="1"/>
  <c r="P40" i="1"/>
  <c r="P41" i="1"/>
  <c r="P48" i="1"/>
  <c r="P2" i="1"/>
  <c r="P39" i="1" l="1"/>
  <c r="S28" i="1"/>
  <c r="Q28" i="1"/>
  <c r="P28" i="1"/>
  <c r="R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5" i="1" l="1"/>
  <c r="N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90F8AD47-BE02-4DB0-88DA-790EAF7C7DAC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<sst xmlns="http://schemas.openxmlformats.org/spreadsheetml/2006/main" count="341" uniqueCount="297">
  <si>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</si>
  <si>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</si>
  <si>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</si>
  <si>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</si>
  <si>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</si>
  <si>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</si>
  <si>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</si>
  <si>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</si>
  <si>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</si>
  <si>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</si>
  <si>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</si>
  <si>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</si>
  <si>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</si>
  <si>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</si>
  <si>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</si>
  <si>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</si>
  <si>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</si>
  <si>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</si>
  <si>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</si>
  <si>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</si>
  <si>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</si>
  <si>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</si>
  <si>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</si>
  <si>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</si>
  <si>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</si>
  <si>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</si>
  <si>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</si>
  <si>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</si>
  <si>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</si>
  <si>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</si>
  <si>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</si>
  <si>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</si>
  <si>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</si>
  <si>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</si>
  <si>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</si>
  <si>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</si>
  <si>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</si>
  <si>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</si>
  <si>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</si>
  <si>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</si>
  <si>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</si>
  <si>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</si>
  <si>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</si>
  <si>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</si>
  <si>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</si>
  <si>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</si>
  <si>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</si>
  <si>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</si>
  <si>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</si>
  <si>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</si>
  <si>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</si>
  <si>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</si>
  <si>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</si>
  <si>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</si>
  <si>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</si>
  <si>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</si>
  <si>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</si>
  <si>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</si>
  <si>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</si>
  <si>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</si>
  <si>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</si>
  <si>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</si>
  <si>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</si>
  <si>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</si>
  <si>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</si>
  <si>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</si>
  <si>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</si>
  <si>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</si>
  <si>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</si>
  <si>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</si>
  <si>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</si>
  <si>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</si>
  <si>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</si>
  <si>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</si>
  <si>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</si>
  <si>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</si>
  <si>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</si>
  <si>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</si>
  <si>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</si>
  <si>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</si>
  <si>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</si>
  <si>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</si>
  <si>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</si>
  <si>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</si>
  <si>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</si>
  <si>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</si>
  <si>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</si>
  <si>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</si>
  <si>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</si>
  <si>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</si>
  <si>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</si>
  <si>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</si>
  <si>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</si>
  <si>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</si>
  <si>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</si>
  <si>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</si>
  <si>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</si>
  <si>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</si>
  <si>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</si>
  <si>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</si>
  <si>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</si>
  <si>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</si>
  <si>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</si>
  <si>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</si>
  <si>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</si>
  <si>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</si>
  <si>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</si>
  <si>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</si>
  <si>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</si>
  <si>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</si>
  <si>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</si>
  <si>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</si>
  <si>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</si>
  <si>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</si>
  <si>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</si>
  <si>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</si>
  <si>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</si>
  <si>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</si>
  <si>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</si>
  <si>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</si>
  <si>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</si>
  <si>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</si>
  <si>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</si>
  <si>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</si>
  <si>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</si>
  <si>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</si>
  <si>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</si>
  <si>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</si>
  <si>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</si>
  <si>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</si>
  <si>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</si>
  <si>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</si>
  <si>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</si>
  <si>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</si>
  <si>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</si>
  <si>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</si>
  <si>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</si>
  <si>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</si>
  <si>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</si>
  <si>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</si>
  <si>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</si>
  <si>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</si>
  <si>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</si>
  <si>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</si>
  <si>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</si>
  <si>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</si>
  <si>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</si>
  <si>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</si>
  <si>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</si>
  <si>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</si>
  <si>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</si>
  <si>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</si>
  <si>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</si>
  <si>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</si>
  <si>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</si>
  <si>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</si>
  <si>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</si>
  <si>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</si>
  <si>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</si>
  <si>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</si>
  <si>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</si>
  <si>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</si>
  <si>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</si>
  <si>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</si>
  <si>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</si>
  <si>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</si>
  <si>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</si>
  <si>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</si>
  <si>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</si>
  <si>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</si>
  <si>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</si>
  <si>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</si>
  <si>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</si>
  <si>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</si>
  <si>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</si>
  <si>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</si>
  <si>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</si>
  <si>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</si>
  <si>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</si>
  <si>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</si>
  <si>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</si>
  <si>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</si>
  <si>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</si>
  <si>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</si>
  <si>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</si>
  <si>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</si>
  <si>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</si>
  <si>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</si>
  <si>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</si>
  <si>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</si>
  <si>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</si>
  <si>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</si>
  <si>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</si>
  <si>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</si>
  <si>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</si>
  <si>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</si>
  <si>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</si>
  <si>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</si>
  <si>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</si>
  <si>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</si>
  <si>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</si>
  <si>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</si>
  <si>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</si>
  <si>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</si>
  <si>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</si>
  <si>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</si>
  <si>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</si>
  <si>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</si>
  <si>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</si>
  <si>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</si>
  <si>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</si>
  <si>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</si>
  <si>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</si>
  <si>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</si>
  <si>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</si>
  <si>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</si>
  <si>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</si>
  <si>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</si>
  <si>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</si>
  <si>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</si>
  <si>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</si>
  <si>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</si>
  <si>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</si>
  <si>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</si>
  <si>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</si>
  <si>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</si>
  <si>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</si>
  <si>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</si>
  <si>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</si>
  <si>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</si>
  <si>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</si>
  <si>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</si>
  <si>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</si>
  <si>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</si>
  <si>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</si>
  <si>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</si>
  <si>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</si>
  <si>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</si>
  <si>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</si>
  <si>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</si>
  <si>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</si>
  <si>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</si>
  <si>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</si>
  <si>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</si>
  <si>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</si>
  <si>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</si>
  <si>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</si>
  <si>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</si>
  <si>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</si>
  <si>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</si>
  <si>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</si>
  <si>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</si>
  <si>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</si>
  <si>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</si>
  <si>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</si>
  <si>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</si>
  <si>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</si>
  <si>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</si>
  <si>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</si>
  <si>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</si>
  <si>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</si>
  <si>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Q11,Q12,Q13,Q14,Q15,Q16,Q17,Q18</t>
  </si>
  <si>
    <t>Q1,Q2,Q3,Q4</t>
  </si>
  <si>
    <t>R9,R12,R15,R18</t>
  </si>
  <si>
    <t>R25,R27,R31,R32</t>
  </si>
  <si>
    <t>R11,R14,R17,R20,R35,R36,R37,R38,R48,R49,R55,R56</t>
  </si>
  <si>
    <t>LED1,LED2,LED3,LED4,LED5,LED6,LED7,LED10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</si>
  <si>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</si>
  <si>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</si>
  <si>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</si>
  <si>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</si>
  <si>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</si>
  <si>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</si>
  <si>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</si>
  <si>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</si>
  <si>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</si>
  <si>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16 POS Header</t>
  </si>
  <si>
    <t>HEADER 16P MICROFIT</t>
  </si>
  <si>
    <t>43045-1600</t>
  </si>
  <si>
    <t>WM4724-ND</t>
  </si>
  <si>
    <t>538-43045-1600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</si>
  <si>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</t>
    </r>
    <r>
      <rPr>
        <sz val="10"/>
        <color theme="1"/>
        <rFont val="Liberation Sans"/>
      </rPr>
      <t>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</si>
  <si>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</si>
  <si>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t>R1,R3,R5,R26,R28,R33,R34,R61,R69</t>
  </si>
  <si>
    <t>SP720APP</t>
  </si>
  <si>
    <t>TVS ARRAY ESD 14 INPUT 30V 16-DIP</t>
  </si>
  <si>
    <t>F2718-ND</t>
  </si>
  <si>
    <t>576-SP720APP</t>
  </si>
  <si>
    <r>
      <t>D2,D5,D6,D7,D9,D10,D11,D12,D18,</t>
    </r>
    <r>
      <rPr>
        <sz val="10"/>
        <color rgb="FF0070C0"/>
        <rFont val="Liberation Sans"/>
      </rPr>
      <t>D20</t>
    </r>
  </si>
  <si>
    <t>IC2,IC5</t>
  </si>
  <si>
    <t>C1,C3,C5,C7,C9,C13,C15,C21,C22,C29</t>
  </si>
  <si>
    <t>MPXH6400AC6U</t>
  </si>
  <si>
    <t>4-Bar MAP sensor</t>
  </si>
  <si>
    <t>SENSOR ABS PRESS 58 PSI MAX</t>
  </si>
  <si>
    <t>SSOP-8</t>
  </si>
  <si>
    <t>MPXH6400AC6U-ND</t>
  </si>
  <si>
    <t>841-MPXH6400AC6U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</si>
</sst>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2"/>
  <sheetViews>
    <sheetView tabSelected="1" topLeftCell="A35" zoomScale="113" zoomScaleNormal="113" workbookViewId="0">
      <selection activeCell="A44" sqref="A44:XFD4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19.25" customWidth="1"/>
  </cols>
  <sheetData>
    <row r="1" spans="1:19" ht="26.25" thickBot="1">
      <c r="A1" s="14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141</v>
      </c>
      <c r="N1" s="1" t="s">
        <v>142</v>
      </c>
      <c r="O1" s="1" t="s">
        <v>6</v>
      </c>
      <c r="P1" s="18" t="s">
        <v>120</v>
      </c>
      <c r="Q1" s="18" t="s">
        <v>86</v>
      </c>
      <c r="R1" s="18" t="s">
        <v>121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186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157</v>
      </c>
      <c r="I4" s="2" t="s">
        <v>158</v>
      </c>
      <c r="J4" s="2" t="s">
        <v>159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290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127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128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204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129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214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130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260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131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243</v>
      </c>
      <c r="C10" s="3" t="s">
        <v>244</v>
      </c>
      <c r="D10" s="3" t="s">
        <v>246</v>
      </c>
      <c r="E10" s="3" t="s">
        <v>11</v>
      </c>
      <c r="F10" s="3"/>
      <c r="G10" s="3" t="s">
        <v>9</v>
      </c>
      <c r="H10" s="3" t="s">
        <v>245</v>
      </c>
      <c r="I10" s="2" t="s">
        <v>248</v>
      </c>
      <c r="J10" s="31" t="s">
        <v>247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219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222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266</v>
      </c>
      <c r="C15" s="3" t="s">
        <v>27</v>
      </c>
      <c r="D15" s="3" t="s">
        <v>72</v>
      </c>
      <c r="E15" s="3" t="s">
        <v>69</v>
      </c>
      <c r="F15" s="3"/>
      <c r="G15" s="3"/>
      <c r="H15" s="3" t="s">
        <v>148</v>
      </c>
      <c r="I15" s="2" t="s">
        <v>73</v>
      </c>
      <c r="J15" s="2" t="s">
        <v>143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10</v>
      </c>
      <c r="B16" s="4" t="s">
        <v>288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134</v>
      </c>
      <c r="K16" s="5">
        <v>0.11</v>
      </c>
      <c r="L16" s="5">
        <v>0.11</v>
      </c>
      <c r="M16" s="6">
        <f>K16*A16</f>
        <v>1.1000000000000001</v>
      </c>
      <c r="N16" s="6">
        <f>L16*A16</f>
        <v>1.1000000000000001</v>
      </c>
      <c r="O16" s="4"/>
      <c r="P16" s="4" t="str">
        <f t="shared" si="0"/>
        <v>10,1N4004-TPMSCT-ND</v>
      </c>
      <c r="Q16" t="str">
        <f>"Diode - " &amp;A16&amp;"x "&amp;C16</f>
        <v>Diode - 10x 1N4004</v>
      </c>
      <c r="R16" t="str">
        <f t="shared" si="4"/>
        <v>833-1N4004-TP|10</v>
      </c>
      <c r="S16" t="str">
        <f t="shared" si="5"/>
        <v>1N4004-TP 10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8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163</v>
      </c>
      <c r="I20" s="2" t="s">
        <v>76</v>
      </c>
      <c r="J20" s="2" t="s">
        <v>164</v>
      </c>
      <c r="K20" s="6">
        <v>0.56000000000000005</v>
      </c>
      <c r="L20" s="21">
        <v>2.95</v>
      </c>
      <c r="M20" s="6">
        <f>K20*A20</f>
        <v>2.2400000000000002</v>
      </c>
      <c r="N20" s="6">
        <f>L20*A20</f>
        <v>11.8</v>
      </c>
      <c r="O20" s="4" t="s">
        <v>144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176</v>
      </c>
      <c r="C21" s="3" t="s">
        <v>276</v>
      </c>
      <c r="D21" s="3" t="s">
        <v>277</v>
      </c>
      <c r="E21" s="3"/>
      <c r="F21" s="3"/>
      <c r="G21" s="3" t="s">
        <v>178</v>
      </c>
      <c r="H21" s="22" t="s">
        <v>278</v>
      </c>
      <c r="I21" s="25" t="s">
        <v>279</v>
      </c>
      <c r="J21" s="2" t="s">
        <v>280</v>
      </c>
      <c r="K21" s="6">
        <v>1</v>
      </c>
      <c r="L21" s="23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187</v>
      </c>
      <c r="C22" s="3" t="s">
        <v>177</v>
      </c>
      <c r="D22" s="3" t="s">
        <v>189</v>
      </c>
      <c r="E22" s="3"/>
      <c r="F22" s="3"/>
      <c r="G22" s="3" t="s">
        <v>191</v>
      </c>
      <c r="H22" s="22" t="s">
        <v>192</v>
      </c>
      <c r="I22" s="25" t="s">
        <v>197</v>
      </c>
      <c r="J22" s="2" t="s">
        <v>196</v>
      </c>
      <c r="K22" s="6">
        <v>0.38</v>
      </c>
      <c r="L22" s="23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187</v>
      </c>
      <c r="C23" s="3" t="s">
        <v>188</v>
      </c>
      <c r="D23" s="3" t="s">
        <v>190</v>
      </c>
      <c r="E23" s="3"/>
      <c r="F23" s="3"/>
      <c r="G23" s="3" t="s">
        <v>191</v>
      </c>
      <c r="H23" s="22" t="s">
        <v>193</v>
      </c>
      <c r="I23" s="25" t="s">
        <v>195</v>
      </c>
      <c r="J23" s="2" t="s">
        <v>194</v>
      </c>
      <c r="K23" s="6">
        <v>0.23</v>
      </c>
      <c r="L23" s="23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Q24" t="str">
        <f t="shared" si="7"/>
        <v xml:space="preserve">x </v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4</v>
      </c>
      <c r="B25" s="4" t="s">
        <v>262</v>
      </c>
      <c r="C25" s="3" t="s">
        <v>85</v>
      </c>
      <c r="D25" s="3" t="s">
        <v>162</v>
      </c>
      <c r="E25" s="3" t="s">
        <v>61</v>
      </c>
      <c r="F25" s="3"/>
      <c r="G25" s="3" t="s">
        <v>38</v>
      </c>
      <c r="H25" s="3" t="s">
        <v>160</v>
      </c>
      <c r="I25" s="2" t="s">
        <v>161</v>
      </c>
      <c r="J25" s="2" t="s">
        <v>136</v>
      </c>
      <c r="K25" s="6">
        <v>1.51</v>
      </c>
      <c r="L25" s="6">
        <v>1.51</v>
      </c>
      <c r="M25" s="6">
        <f>K25*A25</f>
        <v>6.04</v>
      </c>
      <c r="N25" s="6">
        <f>L25*A25</f>
        <v>6.04</v>
      </c>
      <c r="O25" s="4"/>
      <c r="P25" s="4" t="str">
        <f t="shared" si="0"/>
        <v>4,497-5981-5-ND</v>
      </c>
      <c r="Q25" t="str">
        <f t="shared" si="7"/>
        <v>4x 62A MOSFET N-CH</v>
      </c>
      <c r="R25" t="str">
        <f t="shared" si="4"/>
        <v>511-STP62NS04Z|4</v>
      </c>
      <c r="S25" t="str">
        <f t="shared" si="5"/>
        <v>STP75NS04Z 4</v>
      </c>
    </row>
    <row r="26" spans="1:19" ht="26.25" thickBot="1">
      <c r="A26" s="17">
        <f>LEN(B26)-LEN(SUBSTITUTE(B26,",",""))+1</f>
        <v>8</v>
      </c>
      <c r="B26" s="4" t="s">
        <v>261</v>
      </c>
      <c r="C26" s="3" t="s">
        <v>171</v>
      </c>
      <c r="D26" s="3" t="s">
        <v>172</v>
      </c>
      <c r="E26" s="3" t="s">
        <v>173</v>
      </c>
      <c r="F26" s="3"/>
      <c r="G26" s="3" t="s">
        <v>20</v>
      </c>
      <c r="H26" s="3" t="s">
        <v>174</v>
      </c>
      <c r="I26" s="24" t="s">
        <v>184</v>
      </c>
      <c r="J26" s="2" t="s">
        <v>175</v>
      </c>
      <c r="K26" s="6">
        <v>2.62</v>
      </c>
      <c r="L26" s="6">
        <v>2.9</v>
      </c>
      <c r="M26" s="6">
        <f>K26*A26</f>
        <v>20.96</v>
      </c>
      <c r="N26" s="6">
        <f>L26*A26</f>
        <v>23.2</v>
      </c>
      <c r="O26" s="4"/>
      <c r="P26" s="4" t="str">
        <f t="shared" si="0"/>
        <v>8,ISL9V5036P3-F085-ND</v>
      </c>
      <c r="Q26" t="str">
        <f t="shared" si="7"/>
        <v>8x Ignition IGBT</v>
      </c>
      <c r="R26" t="str">
        <f t="shared" si="4"/>
        <v>512-ISL9V5036P3-F085
|8</v>
      </c>
      <c r="S26" t="str">
        <f t="shared" si="5"/>
        <v>ISL9V5036P3-F085 8</v>
      </c>
    </row>
    <row r="27" spans="1:19" ht="16.5" thickBot="1">
      <c r="A27" s="17">
        <f>LEN(B27)-LEN(SUBSTITUTE(B27,",",""))+1</f>
        <v>1</v>
      </c>
      <c r="B27" s="27" t="s">
        <v>223</v>
      </c>
      <c r="C27" s="3" t="s">
        <v>224</v>
      </c>
      <c r="D27" s="3" t="s">
        <v>225</v>
      </c>
      <c r="E27" s="3" t="s">
        <v>181</v>
      </c>
      <c r="F27" s="3"/>
      <c r="G27" s="3" t="s">
        <v>20</v>
      </c>
      <c r="H27" s="3" t="s">
        <v>226</v>
      </c>
      <c r="I27" s="25" t="s">
        <v>228</v>
      </c>
      <c r="J27" s="2" t="s">
        <v>227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198</v>
      </c>
      <c r="C28" s="3" t="s">
        <v>180</v>
      </c>
      <c r="D28" s="3" t="s">
        <v>179</v>
      </c>
      <c r="E28" s="3" t="s">
        <v>181</v>
      </c>
      <c r="F28" s="3"/>
      <c r="G28" s="3" t="s">
        <v>20</v>
      </c>
      <c r="H28" s="3" t="s">
        <v>182</v>
      </c>
      <c r="I28" s="25" t="s">
        <v>185</v>
      </c>
      <c r="J28" s="2" t="s">
        <v>183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156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150</v>
      </c>
      <c r="I30" s="2" t="s">
        <v>42</v>
      </c>
      <c r="J30" s="2" t="s">
        <v>199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0" t="s">
        <v>242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17</v>
      </c>
      <c r="B32" s="4" t="s">
        <v>281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149</v>
      </c>
      <c r="I32" s="2" t="s">
        <v>45</v>
      </c>
      <c r="J32" s="2" t="s">
        <v>200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4</v>
      </c>
      <c r="B33" s="11" t="s">
        <v>263</v>
      </c>
      <c r="C33" s="12">
        <v>680</v>
      </c>
      <c r="D33" s="7" t="s">
        <v>96</v>
      </c>
      <c r="E33" s="3"/>
      <c r="F33" s="12"/>
      <c r="G33" s="12" t="s">
        <v>97</v>
      </c>
      <c r="H33" s="7" t="s">
        <v>147</v>
      </c>
      <c r="I33" s="2" t="s">
        <v>95</v>
      </c>
      <c r="J33" s="2" t="s">
        <v>138</v>
      </c>
      <c r="K33" s="13">
        <v>0.22</v>
      </c>
      <c r="L33" s="13">
        <v>0.15</v>
      </c>
      <c r="M33" s="6">
        <f t="shared" si="8"/>
        <v>0.88</v>
      </c>
      <c r="N33" s="6">
        <f t="shared" si="9"/>
        <v>0.6</v>
      </c>
      <c r="O33" s="11" t="s">
        <v>75</v>
      </c>
      <c r="P33" s="4" t="str">
        <f t="shared" si="10"/>
        <v>4,A105963CT-ND</v>
      </c>
      <c r="Q33" t="str">
        <f t="shared" si="11"/>
        <v>Resistor - 4x 680</v>
      </c>
      <c r="R33" t="str">
        <f t="shared" si="12"/>
        <v>279-LR1F680R|4</v>
      </c>
      <c r="S33" t="str">
        <f t="shared" si="13"/>
        <v>1622545-1 4</v>
      </c>
    </row>
    <row r="34" spans="1:19" ht="26.25" thickBot="1">
      <c r="A34" s="17">
        <f>LEN(B34)-LEN(SUBSTITUTE(B34,",",""))+1</f>
        <v>10</v>
      </c>
      <c r="B34" s="4" t="s">
        <v>282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139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9</v>
      </c>
      <c r="B35" s="4" t="s">
        <v>283</v>
      </c>
      <c r="C35" s="3" t="s">
        <v>152</v>
      </c>
      <c r="D35" s="3" t="s">
        <v>153</v>
      </c>
      <c r="E35" s="3" t="s">
        <v>50</v>
      </c>
      <c r="F35" s="3"/>
      <c r="G35" s="3" t="s">
        <v>41</v>
      </c>
      <c r="H35" s="3" t="s">
        <v>154</v>
      </c>
      <c r="I35" s="2" t="s">
        <v>151</v>
      </c>
      <c r="J35" s="2" t="s">
        <v>155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220</v>
      </c>
      <c r="C36" s="3" t="s">
        <v>87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140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74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12</v>
      </c>
      <c r="B37" s="4" t="s">
        <v>265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165</v>
      </c>
      <c r="I37" s="2" t="s">
        <v>56</v>
      </c>
      <c r="J37" s="2" t="s">
        <v>166</v>
      </c>
      <c r="K37" s="5">
        <v>0.1</v>
      </c>
      <c r="L37" s="5">
        <v>0.1</v>
      </c>
      <c r="M37" s="6">
        <f t="shared" si="8"/>
        <v>1.2000000000000002</v>
      </c>
      <c r="N37" s="6">
        <f t="shared" si="9"/>
        <v>1.2000000000000002</v>
      </c>
      <c r="O37" s="4"/>
      <c r="P37" s="4" t="str">
        <f t="shared" si="10"/>
        <v>12,100KXBK-ND</v>
      </c>
      <c r="Q37" t="str">
        <f t="shared" si="11"/>
        <v>Resistor - 12x 100k</v>
      </c>
      <c r="R37" t="str">
        <f t="shared" si="12"/>
        <v>603-FMF-25FTF52100K|12</v>
      </c>
      <c r="S37" t="str">
        <f t="shared" si="13"/>
        <v>MFR-25FBF52-100K 12</v>
      </c>
    </row>
    <row r="38" spans="1:19" ht="16.5" thickBot="1">
      <c r="A38" s="17">
        <f>LEN(B38)-LEN(SUBSTITUTE(B38,",",""))+1</f>
        <v>4</v>
      </c>
      <c r="B38" s="4" t="s">
        <v>264</v>
      </c>
      <c r="C38" s="3">
        <v>150</v>
      </c>
      <c r="D38" s="3" t="s">
        <v>254</v>
      </c>
      <c r="E38" s="3"/>
      <c r="F38" s="3"/>
      <c r="G38" s="3" t="s">
        <v>255</v>
      </c>
      <c r="H38" s="3" t="s">
        <v>257</v>
      </c>
      <c r="I38" s="2" t="s">
        <v>258</v>
      </c>
      <c r="J38" s="2" t="s">
        <v>256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221</v>
      </c>
      <c r="C39" s="3" t="s">
        <v>167</v>
      </c>
      <c r="D39" s="3" t="s">
        <v>168</v>
      </c>
      <c r="E39" s="3"/>
      <c r="F39" s="3"/>
      <c r="G39" s="3" t="s">
        <v>41</v>
      </c>
      <c r="H39" s="3" t="s">
        <v>169</v>
      </c>
      <c r="I39" s="2" t="s">
        <v>259</v>
      </c>
      <c r="J39" s="2" t="s">
        <v>170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137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229</v>
      </c>
      <c r="C42" s="3" t="s">
        <v>230</v>
      </c>
      <c r="D42" s="3" t="s">
        <v>231</v>
      </c>
      <c r="E42" s="3" t="s">
        <v>232</v>
      </c>
      <c r="F42" s="3"/>
      <c r="G42" s="3" t="s">
        <v>38</v>
      </c>
      <c r="H42" s="3" t="s">
        <v>230</v>
      </c>
      <c r="I42" s="29" t="s">
        <v>233</v>
      </c>
      <c r="J42" s="2" t="s">
        <v>234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235</v>
      </c>
      <c r="Q42" t="s">
        <v>236</v>
      </c>
      <c r="R42" t="s">
        <v>237</v>
      </c>
      <c r="S42" t="s">
        <v>238</v>
      </c>
    </row>
    <row r="43" spans="1:19" ht="26.25" thickBot="1">
      <c r="A43" s="17">
        <f t="shared" si="16"/>
        <v>1</v>
      </c>
      <c r="B43" s="20" t="s">
        <v>209</v>
      </c>
      <c r="C43" s="3" t="s">
        <v>201</v>
      </c>
      <c r="D43" s="3" t="s">
        <v>202</v>
      </c>
      <c r="E43" s="3" t="s">
        <v>203</v>
      </c>
      <c r="F43" s="3"/>
      <c r="G43" s="3" t="s">
        <v>58</v>
      </c>
      <c r="H43" s="3" t="s">
        <v>206</v>
      </c>
      <c r="I43" s="26" t="s">
        <v>207</v>
      </c>
      <c r="J43" s="2" t="s">
        <v>208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291</v>
      </c>
      <c r="C44" s="3" t="s">
        <v>292</v>
      </c>
      <c r="D44" s="3" t="s">
        <v>293</v>
      </c>
      <c r="E44" s="3" t="s">
        <v>294</v>
      </c>
      <c r="F44" s="3"/>
      <c r="G44" s="3" t="s">
        <v>58</v>
      </c>
      <c r="H44" s="34" t="s">
        <v>291</v>
      </c>
      <c r="I44" s="35" t="s">
        <v>295</v>
      </c>
      <c r="J44" s="36" t="s">
        <v>296</v>
      </c>
      <c r="K44" s="6">
        <v>15.41</v>
      </c>
      <c r="L44" s="6">
        <v>15.37</v>
      </c>
      <c r="M44" s="6">
        <f t="shared" ref="M44" si="19">K44*A44</f>
        <v>15.41</v>
      </c>
      <c r="N44" s="6">
        <f t="shared" ref="N44" si="20">L44*A44</f>
        <v>15.37</v>
      </c>
      <c r="O44" s="4"/>
      <c r="P44" s="4" t="str">
        <f t="shared" si="17"/>
        <v>1,MPXH6400AC6U-ND</v>
      </c>
      <c r="Q44" t="str">
        <f>A44&amp;"x "&amp;C44</f>
        <v>1x 4-Bar MAP sensor</v>
      </c>
      <c r="R44" t="str">
        <f t="shared" si="18"/>
        <v>841-MPXH6400AC6U|1</v>
      </c>
      <c r="S44" t="str">
        <f>H44&amp;" "&amp;A44</f>
        <v>MPXH6400AC6U 1</v>
      </c>
    </row>
    <row r="45" spans="1:19" ht="26.25" thickBot="1">
      <c r="A45" s="17">
        <f t="shared" si="16"/>
        <v>2</v>
      </c>
      <c r="B45" s="11" t="s">
        <v>289</v>
      </c>
      <c r="C45" s="12" t="s">
        <v>90</v>
      </c>
      <c r="D45" s="12" t="s">
        <v>91</v>
      </c>
      <c r="E45" s="3" t="s">
        <v>92</v>
      </c>
      <c r="F45" s="12"/>
      <c r="G45" s="12" t="s">
        <v>63</v>
      </c>
      <c r="H45" s="12" t="s">
        <v>90</v>
      </c>
      <c r="I45" s="12" t="s">
        <v>93</v>
      </c>
      <c r="J45" s="12" t="s">
        <v>125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119</v>
      </c>
      <c r="C46" s="12" t="s">
        <v>284</v>
      </c>
      <c r="D46" s="3" t="s">
        <v>285</v>
      </c>
      <c r="E46" s="3" t="s">
        <v>232</v>
      </c>
      <c r="F46" s="12"/>
      <c r="G46" s="12" t="s">
        <v>146</v>
      </c>
      <c r="H46" s="12" t="s">
        <v>284</v>
      </c>
      <c r="I46" s="12" t="s">
        <v>286</v>
      </c>
      <c r="J46" s="2" t="s">
        <v>287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253</v>
      </c>
      <c r="C47" s="12" t="s">
        <v>250</v>
      </c>
      <c r="D47" s="3" t="s">
        <v>249</v>
      </c>
      <c r="E47" s="3" t="s">
        <v>203</v>
      </c>
      <c r="F47" s="12"/>
      <c r="G47" s="12" t="s">
        <v>38</v>
      </c>
      <c r="H47" s="12" t="s">
        <v>250</v>
      </c>
      <c r="I47" s="12" t="s">
        <v>251</v>
      </c>
      <c r="J47" s="2" t="s">
        <v>252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213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216</v>
      </c>
      <c r="C50" s="12" t="s">
        <v>217</v>
      </c>
      <c r="D50" s="3" t="s">
        <v>215</v>
      </c>
      <c r="E50" s="3" t="s">
        <v>92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210</v>
      </c>
      <c r="C51" s="12" t="s">
        <v>267</v>
      </c>
      <c r="D51" s="3" t="s">
        <v>268</v>
      </c>
      <c r="E51" s="3"/>
      <c r="F51" s="12"/>
      <c r="G51" s="12" t="s">
        <v>178</v>
      </c>
      <c r="H51" s="12" t="s">
        <v>269</v>
      </c>
      <c r="I51" s="12" t="s">
        <v>270</v>
      </c>
      <c r="J51" s="2" t="s">
        <v>271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211</v>
      </c>
      <c r="C52" s="12" t="s">
        <v>212</v>
      </c>
      <c r="D52" s="3" t="s">
        <v>272</v>
      </c>
      <c r="E52" s="3"/>
      <c r="F52" s="12"/>
      <c r="G52" s="12" t="s">
        <v>178</v>
      </c>
      <c r="H52" s="12" t="s">
        <v>273</v>
      </c>
      <c r="I52" s="12" t="s">
        <v>274</v>
      </c>
      <c r="J52" s="2" t="s">
        <v>275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239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24" customHeight="1" thickBot="1">
      <c r="A55" s="15"/>
      <c r="B55" s="4"/>
      <c r="C55" s="3"/>
      <c r="D55" s="3"/>
      <c r="E55" s="3"/>
      <c r="F55" s="7"/>
      <c r="G55" s="4"/>
      <c r="H55" s="32" t="s">
        <v>66</v>
      </c>
      <c r="I55" s="33"/>
      <c r="J55" s="28"/>
      <c r="K55" s="1" t="s">
        <v>64</v>
      </c>
      <c r="L55" s="1"/>
      <c r="M55" s="10">
        <f>SUM(M3:M52)</f>
        <v>106.93000000000002</v>
      </c>
      <c r="N55" s="10">
        <f>SUM(N3:N52)</f>
        <v>126.95099999999999</v>
      </c>
      <c r="O55" s="9" t="s">
        <v>65</v>
      </c>
    </row>
    <row r="59" spans="1:19">
      <c r="B59" t="s">
        <v>205</v>
      </c>
    </row>
    <row r="60" spans="1:19">
      <c r="B60" t="s">
        <v>241</v>
      </c>
    </row>
    <row r="61" spans="1:19">
      <c r="B61" t="s">
        <v>218</v>
      </c>
    </row>
    <row r="62" spans="1:19">
      <c r="B62" t="s">
        <v>240</v>
      </c>
    </row>
  </sheetData>
  <mergeCells count="1">
    <mergeCell ref="H55:I55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3" r:id="rId7" display="478-1842-ND" xr:uid="{00000000-0004-0000-0000-000007000000}"/>
    <hyperlink ref="I7" r:id="rId8" display="445-5312-ND" xr:uid="{00000000-0004-0000-0000-000008000000}"/>
    <hyperlink ref="I8" r:id="rId9" display="399-4148-ND" xr:uid="{00000000-0004-0000-0000-000009000000}"/>
    <hyperlink ref="I37" r:id="rId10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2024-11-12T12:15:24Z</dcterms:modified>
</cp:coreProperties>
</file>