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3\"/>
    </mc:Choice>
  </mc:AlternateContent>
  <xr:revisionPtr revIDLastSave="0" documentId="13_ncr:1_{5281379B-CE81-4988-A5A9-0396FB49D56E}" xr6:coauthVersionLast="47" xr6:coauthVersionMax="47" xr10:uidLastSave="{00000000-0000-0000-0000-000000000000}"/>
  <bookViews>
    <workbookView xWindow="2115" yWindow="3615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Q44" i="1" s="1"/>
  <c r="S21" i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R44" i="1" l="1"/>
  <c r="S44" i="1"/>
  <c r="P44" i="1"/>
  <c r="M44" i="1"/>
  <c r="N44" i="1"/>
  <c r="M46" i="1"/>
  <c r="N46" i="1"/>
  <c r="R46" i="1"/>
  <c r="P46" i="1"/>
  <c r="Q46" i="1"/>
  <c r="A32" i="1"/>
  <c r="A41" i="1" l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Q27" i="1"/>
  <c r="P27" i="1"/>
  <c r="R27" i="1"/>
  <c r="N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7" i="1"/>
  <c r="Q18" i="1"/>
  <c r="Q19" i="1"/>
  <c r="Q20" i="1"/>
  <c r="Q24" i="1"/>
  <c r="Q2" i="1"/>
  <c r="P12" i="1"/>
  <c r="P17" i="1"/>
  <c r="P18" i="1"/>
  <c r="P19" i="1"/>
  <c r="P20" i="1"/>
  <c r="P24" i="1"/>
  <c r="P36" i="1"/>
  <c r="P40" i="1"/>
  <c r="P41" i="1"/>
  <c r="P48" i="1"/>
  <c r="P2" i="1"/>
  <c r="P39" i="1" l="1"/>
  <c r="S28" i="1"/>
  <c r="Q28" i="1"/>
  <c r="P28" i="1"/>
  <c r="R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6F9AB119-0758-48D8-989D-65973E36241C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<sst xmlns="http://schemas.openxmlformats.org/spreadsheetml/2006/main" count="340" uniqueCount="296">
  <si>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</si>
  <si>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</si>
  <si>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</si>
  <si>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</si>
  <si>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</si>
  <si>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</si>
  <si>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</si>
  <si>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</si>
  <si>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</si>
  <si>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</si>
  <si>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</si>
  <si>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</si>
  <si>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</si>
  <si>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</si>
  <si>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</si>
  <si>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</si>
  <si>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</si>
  <si>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</si>
  <si>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</si>
  <si>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</si>
  <si>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</si>
  <si>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</si>
  <si>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</si>
  <si>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</si>
  <si>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</si>
  <si>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</si>
  <si>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</si>
  <si>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</si>
  <si>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</si>
  <si>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</si>
  <si>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</si>
  <si>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</si>
  <si>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</si>
  <si>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</si>
  <si>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</si>
  <si>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</si>
  <si>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</si>
  <si>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</si>
  <si>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</si>
  <si>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</si>
  <si>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</si>
  <si>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</si>
  <si>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</si>
  <si>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</si>
  <si>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</si>
  <si>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</si>
  <si>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</si>
  <si>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</si>
  <si>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</si>
  <si>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</si>
  <si>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</si>
  <si>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</si>
  <si>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</si>
  <si>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</si>
  <si>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</si>
  <si>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</si>
  <si>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</si>
  <si>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</si>
  <si>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</si>
  <si>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</si>
  <si>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</si>
  <si>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</si>
  <si>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</si>
  <si>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</si>
  <si>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</si>
  <si>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</si>
  <si>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</si>
  <si>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</si>
  <si>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</si>
  <si>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</si>
  <si>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</si>
  <si>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</si>
  <si>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</si>
  <si>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</si>
  <si>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</si>
  <si>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</si>
  <si>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</si>
  <si>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</si>
  <si>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</si>
  <si>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</si>
  <si>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</si>
  <si>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</si>
  <si>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</si>
  <si>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</si>
  <si>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</si>
  <si>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</si>
  <si>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</si>
  <si>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</si>
  <si>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</si>
  <si>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</si>
  <si>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</si>
  <si>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</si>
  <si>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</si>
  <si>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</si>
  <si>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</si>
  <si>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</si>
  <si>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</si>
  <si>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</si>
  <si>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</si>
  <si>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</si>
  <si>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</si>
  <si>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</si>
  <si>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</si>
  <si>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</si>
  <si>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</si>
  <si>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</si>
  <si>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</si>
  <si>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</si>
  <si>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</si>
  <si>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</si>
  <si>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</si>
  <si>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</si>
  <si>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</si>
  <si>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</si>
  <si>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</si>
  <si>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</si>
  <si>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</si>
  <si>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</si>
  <si>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</si>
  <si>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</si>
  <si>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</si>
  <si>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</si>
  <si>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</si>
  <si>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</si>
  <si>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</si>
  <si>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</si>
  <si>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</si>
  <si>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</si>
  <si>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</si>
  <si>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</si>
  <si>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</si>
  <si>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</si>
  <si>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</si>
  <si>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</si>
  <si>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</si>
  <si>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</si>
  <si>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</si>
  <si>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</si>
  <si>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</si>
  <si>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</si>
  <si>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</si>
  <si>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</si>
  <si>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</si>
  <si>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</si>
  <si>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</si>
  <si>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</si>
  <si>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</si>
  <si>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</si>
  <si>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</si>
  <si>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</si>
  <si>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</si>
  <si>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</si>
  <si>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</si>
  <si>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</si>
  <si>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</si>
  <si>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</si>
  <si>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</si>
  <si>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</si>
  <si>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</si>
  <si>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</si>
  <si>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</si>
  <si>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</si>
  <si>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</si>
  <si>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</si>
  <si>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</si>
  <si>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</si>
  <si>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</si>
  <si>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</si>
  <si>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</si>
  <si>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</si>
  <si>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</si>
  <si>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</si>
  <si>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</si>
  <si>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</si>
  <si>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</si>
  <si>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</si>
  <si>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</si>
  <si>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</si>
  <si>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</si>
  <si>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</si>
  <si>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</si>
  <si>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</si>
  <si>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</si>
  <si>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</si>
  <si>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</si>
  <si>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</si>
  <si>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</si>
  <si>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</si>
  <si>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</si>
  <si>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</si>
  <si>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</si>
  <si>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</si>
  <si>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</si>
  <si>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</si>
  <si>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</si>
  <si>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</si>
  <si>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</si>
  <si>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</si>
  <si>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</si>
  <si>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</si>
  <si>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</si>
  <si>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</si>
  <si>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</si>
  <si>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</si>
  <si>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</si>
  <si>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</si>
  <si>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</si>
  <si>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</si>
  <si>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</si>
  <si>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</si>
  <si>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</si>
  <si>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</si>
  <si>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</si>
  <si>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</si>
  <si>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</si>
  <si>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</si>
  <si>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</si>
  <si>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</si>
  <si>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</si>
  <si>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</si>
  <si>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</si>
  <si>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</si>
  <si>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</si>
  <si>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</si>
  <si>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</si>
  <si>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</si>
  <si>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</si>
  <si>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</si>
  <si>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</si>
  <si>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</si>
  <si>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</si>
  <si>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</si>
  <si>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</si>
  <si>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</si>
  <si>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</si>
  <si>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</si>
  <si>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</si>
  <si>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</si>
  <si>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</si>
  <si>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</si>
  <si>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</si>
  <si>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</si>
  <si>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</si>
  <si>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</si>
  <si>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</si>
  <si>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</si>
  <si>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</si>
  <si>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</si>
  <si>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</si>
  <si>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</si>
  <si>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</si>
  <si>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</si>
  <si>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</si>
  <si>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</si>
  <si>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</si>
  <si>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</si>
  <si>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</si>
  <si>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</si>
  <si>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</si>
  <si>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Q1,Q3</t>
  </si>
  <si>
    <t>R9,R12</t>
  </si>
  <si>
    <t>Q11</t>
  </si>
  <si>
    <t>NOTE! Do not install R39 and R59 unless you plan to use Hall type crank sensor. Stock sensor is VR-type.</t>
  </si>
  <si>
    <t>R27</t>
  </si>
  <si>
    <t>R11,R14,R37,R48,R49,R55,R56</t>
  </si>
  <si>
    <t>LED1,LED2,LED5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</si>
  <si>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</si>
  <si>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</si>
  <si>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</si>
  <si>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</si>
  <si>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</si>
  <si>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</si>
  <si>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</si>
  <si>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</si>
  <si>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</si>
  <si>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</si>
  <si>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</si>
  <si>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</si>
  <si>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</si>
  <si>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</si>
  <si>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</si>
  <si>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</si>
  <si>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</si>
  <si>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</si>
  <si>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,R62,R79</t>
    </r>
  </si>
  <si>
    <t>R1,R3,R5,R28,R61,R69,R76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</si>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</sst>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24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625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186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289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204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214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258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241</v>
      </c>
      <c r="C10" s="3" t="s">
        <v>242</v>
      </c>
      <c r="D10" s="3" t="s">
        <v>244</v>
      </c>
      <c r="E10" s="3" t="s">
        <v>11</v>
      </c>
      <c r="F10" s="3"/>
      <c r="G10" s="3" t="s">
        <v>9</v>
      </c>
      <c r="H10" s="3" t="s">
        <v>243</v>
      </c>
      <c r="I10" s="2" t="s">
        <v>246</v>
      </c>
      <c r="J10" s="31" t="s">
        <v>245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219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265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8</v>
      </c>
      <c r="B16" s="4" t="s">
        <v>287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176</v>
      </c>
      <c r="C21" s="3" t="s">
        <v>279</v>
      </c>
      <c r="D21" s="3" t="s">
        <v>280</v>
      </c>
      <c r="E21" s="3"/>
      <c r="F21" s="3"/>
      <c r="G21" s="3" t="s">
        <v>178</v>
      </c>
      <c r="H21" s="22" t="s">
        <v>281</v>
      </c>
      <c r="I21" s="25" t="s">
        <v>282</v>
      </c>
      <c r="J21" s="2" t="s">
        <v>283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187</v>
      </c>
      <c r="C22" s="3" t="s">
        <v>177</v>
      </c>
      <c r="D22" s="3" t="s">
        <v>189</v>
      </c>
      <c r="E22" s="3"/>
      <c r="F22" s="3"/>
      <c r="G22" s="3" t="s">
        <v>191</v>
      </c>
      <c r="H22" s="22" t="s">
        <v>192</v>
      </c>
      <c r="I22" s="25" t="s">
        <v>197</v>
      </c>
      <c r="J22" s="2" t="s">
        <v>196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187</v>
      </c>
      <c r="C23" s="3" t="s">
        <v>188</v>
      </c>
      <c r="D23" s="3" t="s">
        <v>190</v>
      </c>
      <c r="E23" s="3"/>
      <c r="F23" s="3"/>
      <c r="G23" s="3" t="s">
        <v>191</v>
      </c>
      <c r="H23" s="22" t="s">
        <v>193</v>
      </c>
      <c r="I23" s="25" t="s">
        <v>195</v>
      </c>
      <c r="J23" s="2" t="s">
        <v>194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259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1</v>
      </c>
      <c r="B26" s="4" t="s">
        <v>261</v>
      </c>
      <c r="C26" s="3" t="s">
        <v>171</v>
      </c>
      <c r="D26" s="3" t="s">
        <v>172</v>
      </c>
      <c r="E26" s="3" t="s">
        <v>173</v>
      </c>
      <c r="F26" s="3"/>
      <c r="G26" s="3" t="s">
        <v>20</v>
      </c>
      <c r="H26" s="3" t="s">
        <v>174</v>
      </c>
      <c r="I26" s="24" t="s">
        <v>184</v>
      </c>
      <c r="J26" s="2" t="s">
        <v>175</v>
      </c>
      <c r="K26" s="6">
        <v>2.62</v>
      </c>
      <c r="L26" s="6">
        <v>2.9</v>
      </c>
      <c r="M26" s="6">
        <f>K26*A26</f>
        <v>2.62</v>
      </c>
      <c r="N26" s="6">
        <f>L26*A26</f>
        <v>2.9</v>
      </c>
      <c r="O26" s="4"/>
      <c r="P26" s="4" t="str">
        <f t="shared" si="0"/>
        <v>1,ISL9V5036P3-F085-ND</v>
      </c>
      <c r="Q26" t="str">
        <f t="shared" si="7"/>
        <v>1x Ignition IGBT</v>
      </c>
      <c r="R26" t="str">
        <f t="shared" si="4"/>
        <v>512-ISL9V5036P3-F085
|1</v>
      </c>
      <c r="S26" t="str">
        <f t="shared" si="5"/>
        <v>ISL9V5036P3-F085 1</v>
      </c>
    </row>
    <row r="27" spans="1:19" ht="16.5" thickBot="1">
      <c r="A27" s="17">
        <f>LEN(B27)-LEN(SUBSTITUTE(B27,",",""))+1</f>
        <v>1</v>
      </c>
      <c r="B27" s="27" t="s">
        <v>223</v>
      </c>
      <c r="C27" s="3" t="s">
        <v>224</v>
      </c>
      <c r="D27" s="3" t="s">
        <v>225</v>
      </c>
      <c r="E27" s="3" t="s">
        <v>181</v>
      </c>
      <c r="F27" s="3"/>
      <c r="G27" s="3" t="s">
        <v>20</v>
      </c>
      <c r="H27" s="3" t="s">
        <v>226</v>
      </c>
      <c r="I27" s="25" t="s">
        <v>228</v>
      </c>
      <c r="J27" s="2" t="s">
        <v>227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198</v>
      </c>
      <c r="C28" s="3" t="s">
        <v>180</v>
      </c>
      <c r="D28" s="3" t="s">
        <v>179</v>
      </c>
      <c r="E28" s="3" t="s">
        <v>181</v>
      </c>
      <c r="F28" s="3"/>
      <c r="G28" s="3" t="s">
        <v>20</v>
      </c>
      <c r="H28" s="3" t="s">
        <v>182</v>
      </c>
      <c r="I28" s="25" t="s">
        <v>185</v>
      </c>
      <c r="J28" s="2" t="s">
        <v>183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199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262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16.5" thickBot="1">
      <c r="A32" s="17">
        <f>LEN(B32)-LEN(SUBSTITUTE(B32,",",""))+1</f>
        <v>12</v>
      </c>
      <c r="B32" s="4" t="s">
        <v>284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200</v>
      </c>
      <c r="K32" s="5">
        <v>0.06</v>
      </c>
      <c r="L32" s="5">
        <v>0.11</v>
      </c>
      <c r="M32" s="6">
        <f t="shared" ref="M32:M39" si="8">K32*A32</f>
        <v>0.72</v>
      </c>
      <c r="N32" s="6">
        <f t="shared" ref="N32:N39" si="9">L32*A32</f>
        <v>1.32</v>
      </c>
      <c r="O32" s="4"/>
      <c r="P32" s="4" t="str">
        <f t="shared" ref="P32:P41" si="10">IF(NOT(I32=""),A32&amp;","&amp;I32,"")</f>
        <v>12,1.00KXBK-ND</v>
      </c>
      <c r="Q32" t="str">
        <f t="shared" ref="Q32:Q39" si="11">"Resistor - " &amp; A32&amp;"x "&amp;C32</f>
        <v>Resistor - 12x 1k</v>
      </c>
      <c r="R32" t="str">
        <f t="shared" ref="R32:R41" si="12">IF(NOT(J32=""),J32&amp;"|"&amp;A32,"")</f>
        <v>603-MFR-25FBF52-1K|12</v>
      </c>
      <c r="S32" t="str">
        <f t="shared" ref="S32:S41" si="13">H32&amp;" "&amp;A32</f>
        <v>MFR-25FBF52-1K 12</v>
      </c>
    </row>
    <row r="33" spans="1:19" ht="16.5" thickBot="1">
      <c r="A33" s="17">
        <f>LEN(B33)-LEN(SUBSTITUTE(B33,",",""))+1</f>
        <v>2</v>
      </c>
      <c r="B33" s="11" t="s">
        <v>260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75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286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7</v>
      </c>
      <c r="B35" s="4" t="s">
        <v>285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0.98000000000000009</v>
      </c>
      <c r="N35" s="6">
        <f t="shared" si="9"/>
        <v>1.1200000000000001</v>
      </c>
      <c r="O35" s="4"/>
      <c r="P35" s="4" t="str">
        <f t="shared" si="10"/>
        <v>7,2.49KXBK-ND</v>
      </c>
      <c r="Q35" t="str">
        <f t="shared" si="11"/>
        <v>Resistor - 7x 1% 2.49k</v>
      </c>
      <c r="R35" t="str">
        <f t="shared" si="12"/>
        <v>603-MFR-25FBF52-2K49|7</v>
      </c>
      <c r="S35" t="str">
        <f t="shared" si="13"/>
        <v>MFR-25FBF52-2K49 7</v>
      </c>
    </row>
    <row r="36" spans="1:19" ht="16.5" thickBot="1">
      <c r="A36" s="17">
        <f t="shared" si="14"/>
        <v>3</v>
      </c>
      <c r="B36" s="4" t="s">
        <v>220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7</v>
      </c>
      <c r="B37" s="4" t="s">
        <v>264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0.70000000000000007</v>
      </c>
      <c r="N37" s="6">
        <f t="shared" si="9"/>
        <v>0.70000000000000007</v>
      </c>
      <c r="O37" s="4"/>
      <c r="P37" s="4" t="str">
        <f t="shared" si="10"/>
        <v>7,100KXBK-ND</v>
      </c>
      <c r="Q37" t="str">
        <f t="shared" si="11"/>
        <v>Resistor - 7x 100k</v>
      </c>
      <c r="R37" t="str">
        <f t="shared" si="12"/>
        <v>603-FMF-25FTF52100K|7</v>
      </c>
      <c r="S37" t="str">
        <f t="shared" si="13"/>
        <v>MFR-25FBF52-100K 7</v>
      </c>
    </row>
    <row r="38" spans="1:19" ht="16.5" thickBot="1">
      <c r="A38" s="17">
        <f>LEN(B38)-LEN(SUBSTITUTE(B38,",",""))+1</f>
        <v>1</v>
      </c>
      <c r="B38" s="4" t="s">
        <v>263</v>
      </c>
      <c r="C38" s="3">
        <v>150</v>
      </c>
      <c r="D38" s="3" t="s">
        <v>252</v>
      </c>
      <c r="E38" s="3"/>
      <c r="F38" s="3"/>
      <c r="G38" s="3" t="s">
        <v>253</v>
      </c>
      <c r="H38" s="3" t="s">
        <v>255</v>
      </c>
      <c r="I38" s="2" t="s">
        <v>256</v>
      </c>
      <c r="J38" s="2" t="s">
        <v>254</v>
      </c>
      <c r="K38" s="5">
        <v>0.27</v>
      </c>
      <c r="L38" s="5">
        <v>0.23</v>
      </c>
      <c r="M38" s="6">
        <f t="shared" si="8"/>
        <v>0.27</v>
      </c>
      <c r="N38" s="6">
        <f t="shared" si="9"/>
        <v>0.23</v>
      </c>
      <c r="O38" s="4"/>
      <c r="P38" s="4" t="str">
        <f t="shared" si="10"/>
        <v>1,PPC150W-1CT-ND</v>
      </c>
      <c r="Q38" t="str">
        <f t="shared" si="11"/>
        <v>Resistor - 1x 150</v>
      </c>
      <c r="R38" t="str">
        <f t="shared" si="12"/>
        <v>594-5073NW150R0J|1</v>
      </c>
      <c r="S38" t="str">
        <f t="shared" si="13"/>
        <v>PR01000101500JR500 1</v>
      </c>
    </row>
    <row r="39" spans="1:19" ht="26.25" thickBot="1">
      <c r="A39" s="17">
        <f>LEN(B39)-LEN(SUBSTITUTE(B39,",",""))+1</f>
        <v>2</v>
      </c>
      <c r="B39" s="4" t="s">
        <v>221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257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229</v>
      </c>
      <c r="C42" s="3" t="s">
        <v>230</v>
      </c>
      <c r="D42" s="3" t="s">
        <v>231</v>
      </c>
      <c r="E42" s="3" t="s">
        <v>232</v>
      </c>
      <c r="F42" s="3"/>
      <c r="G42" s="3" t="s">
        <v>38</v>
      </c>
      <c r="H42" s="3" t="s">
        <v>230</v>
      </c>
      <c r="I42" s="29" t="s">
        <v>233</v>
      </c>
      <c r="J42" s="2" t="s">
        <v>234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235</v>
      </c>
      <c r="Q42" t="s">
        <v>236</v>
      </c>
      <c r="R42" t="s">
        <v>237</v>
      </c>
      <c r="S42" t="s">
        <v>238</v>
      </c>
    </row>
    <row r="43" spans="1:19" ht="26.25" thickBot="1">
      <c r="A43" s="17">
        <f t="shared" si="16"/>
        <v>1</v>
      </c>
      <c r="B43" s="20" t="s">
        <v>209</v>
      </c>
      <c r="C43" s="3" t="s">
        <v>201</v>
      </c>
      <c r="D43" s="3" t="s">
        <v>202</v>
      </c>
      <c r="E43" s="3" t="s">
        <v>203</v>
      </c>
      <c r="F43" s="3"/>
      <c r="G43" s="3" t="s">
        <v>58</v>
      </c>
      <c r="H43" s="3" t="s">
        <v>206</v>
      </c>
      <c r="I43" s="26" t="s">
        <v>207</v>
      </c>
      <c r="J43" s="2" t="s">
        <v>208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290</v>
      </c>
      <c r="C44" s="3" t="s">
        <v>291</v>
      </c>
      <c r="D44" s="3" t="s">
        <v>292</v>
      </c>
      <c r="E44" s="3" t="s">
        <v>293</v>
      </c>
      <c r="F44" s="3"/>
      <c r="G44" s="3" t="s">
        <v>58</v>
      </c>
      <c r="H44" s="34" t="s">
        <v>290</v>
      </c>
      <c r="I44" s="35" t="s">
        <v>294</v>
      </c>
      <c r="J44" s="36" t="s">
        <v>295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2</v>
      </c>
      <c r="B45" s="11" t="s">
        <v>288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119</v>
      </c>
      <c r="C46" s="12" t="s">
        <v>275</v>
      </c>
      <c r="D46" s="3" t="s">
        <v>276</v>
      </c>
      <c r="E46" s="3" t="s">
        <v>232</v>
      </c>
      <c r="F46" s="12"/>
      <c r="G46" s="12" t="s">
        <v>146</v>
      </c>
      <c r="H46" s="12" t="s">
        <v>275</v>
      </c>
      <c r="I46" s="12" t="s">
        <v>277</v>
      </c>
      <c r="J46" s="2" t="s">
        <v>278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251</v>
      </c>
      <c r="C47" s="12" t="s">
        <v>248</v>
      </c>
      <c r="D47" s="3" t="s">
        <v>247</v>
      </c>
      <c r="E47" s="3" t="s">
        <v>203</v>
      </c>
      <c r="F47" s="12"/>
      <c r="G47" s="12" t="s">
        <v>38</v>
      </c>
      <c r="H47" s="12" t="s">
        <v>248</v>
      </c>
      <c r="I47" s="12" t="s">
        <v>249</v>
      </c>
      <c r="J47" s="2" t="s">
        <v>250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213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216</v>
      </c>
      <c r="C50" s="12" t="s">
        <v>217</v>
      </c>
      <c r="D50" s="3" t="s">
        <v>215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210</v>
      </c>
      <c r="C51" s="12" t="s">
        <v>266</v>
      </c>
      <c r="D51" s="3" t="s">
        <v>267</v>
      </c>
      <c r="E51" s="3"/>
      <c r="F51" s="12"/>
      <c r="G51" s="12" t="s">
        <v>178</v>
      </c>
      <c r="H51" s="12" t="s">
        <v>268</v>
      </c>
      <c r="I51" s="12" t="s">
        <v>269</v>
      </c>
      <c r="J51" s="2" t="s">
        <v>270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211</v>
      </c>
      <c r="C52" s="12" t="s">
        <v>212</v>
      </c>
      <c r="D52" s="3" t="s">
        <v>271</v>
      </c>
      <c r="E52" s="3"/>
      <c r="F52" s="12"/>
      <c r="G52" s="12" t="s">
        <v>178</v>
      </c>
      <c r="H52" s="12" t="s">
        <v>272</v>
      </c>
      <c r="I52" s="12" t="s">
        <v>273</v>
      </c>
      <c r="J52" s="2" t="s">
        <v>274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7"/>
      <c r="G54" s="4"/>
      <c r="H54" s="32" t="s">
        <v>66</v>
      </c>
      <c r="I54" s="33"/>
      <c r="J54" s="28"/>
      <c r="K54" s="1" t="s">
        <v>64</v>
      </c>
      <c r="L54" s="1"/>
      <c r="M54" s="10">
        <f>SUM(M3:M52)</f>
        <v>80.670000000000016</v>
      </c>
      <c r="N54" s="10">
        <f>SUM(N3:N52)</f>
        <v>100.551</v>
      </c>
      <c r="O54" s="9" t="s">
        <v>65</v>
      </c>
    </row>
    <row r="58" spans="1:19">
      <c r="B58" t="s">
        <v>205</v>
      </c>
    </row>
    <row r="59" spans="1:19">
      <c r="B59" t="s">
        <v>240</v>
      </c>
    </row>
    <row r="60" spans="1:19">
      <c r="B60" t="s">
        <v>218</v>
      </c>
    </row>
    <row r="61" spans="1:19">
      <c r="B61" t="s">
        <v>239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2024-11-12T12:12:29Z</dcterms:modified>
</cp:coreProperties>
</file>