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-m40-m60_Pnp\Rev 2.3\"/>
    </mc:Choice>
  </mc:AlternateContent>
  <xr:revisionPtr revIDLastSave="0" documentId="13_ncr:1_{19995854-3BE9-40B6-9E22-4671CBC857D3}" xr6:coauthVersionLast="47" xr6:coauthVersionMax="47" xr10:uidLastSave="{00000000-0000-0000-0000-000000000000}"/>
  <bookViews>
    <workbookView xWindow="2235" yWindow="4515" windowWidth="31590" windowHeight="1686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S44" i="1" s="1"/>
  <c r="A46" i="1"/>
  <c r="R46" i="1" s="1"/>
  <c r="M44" i="1" l="1"/>
  <c r="P44" i="1"/>
  <c r="Q44" i="1"/>
  <c r="R44" i="1"/>
  <c r="N44" i="1"/>
  <c r="S46" i="1"/>
  <c r="P46" i="1"/>
  <c r="Q46" i="1"/>
  <c r="M46" i="1"/>
  <c r="N46" i="1"/>
  <c r="S21" i="1" l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32" i="1" l="1"/>
  <c r="A41" i="1" l="1"/>
  <c r="A42" i="1"/>
  <c r="A43" i="1"/>
  <c r="A45" i="1"/>
  <c r="A47" i="1"/>
  <c r="A36" i="1"/>
  <c r="A10" i="1" l="1"/>
  <c r="R10" i="1" s="1"/>
  <c r="S10" i="1" l="1"/>
  <c r="Q10" i="1"/>
  <c r="N10" i="1"/>
  <c r="M10" i="1"/>
  <c r="P10" i="1"/>
  <c r="A27" i="1" l="1"/>
  <c r="R27" i="1" l="1"/>
  <c r="P27" i="1"/>
  <c r="S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N32" i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5" i="1"/>
  <c r="S47" i="1"/>
  <c r="A3" i="1"/>
  <c r="S3" i="1" s="1"/>
  <c r="M18" i="1"/>
  <c r="M20" i="1"/>
  <c r="M36" i="1"/>
  <c r="M41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5" i="1"/>
  <c r="R48" i="1"/>
  <c r="N18" i="1"/>
  <c r="N20" i="1"/>
  <c r="N36" i="1"/>
  <c r="N41" i="1"/>
  <c r="N45" i="1"/>
  <c r="Q45" i="1"/>
  <c r="P45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8" i="1"/>
  <c r="P2" i="1"/>
  <c r="P39" i="1" l="1"/>
  <c r="S28" i="1"/>
  <c r="R28" i="1"/>
  <c r="P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3500131A-6D9B-471E-8F83-B820C37E3CF1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<sst xmlns="http://schemas.openxmlformats.org/spreadsheetml/2006/main" count="340" uniqueCount="296">
  <si>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</si>
  <si>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</si>
  <si>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</si>
  <si>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</si>
  <si>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</si>
  <si>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</si>
  <si>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</si>
  <si>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</si>
  <si>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</si>
  <si>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</si>
  <si>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</si>
  <si>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</si>
  <si>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</si>
  <si>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</si>
  <si>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</si>
  <si>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</si>
  <si>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</si>
  <si>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</si>
  <si>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</si>
  <si>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</si>
  <si>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</si>
  <si>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</si>
  <si>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</si>
  <si>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</si>
  <si>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</si>
  <si>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</si>
  <si>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</si>
  <si>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</si>
  <si>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</si>
  <si>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</si>
  <si>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</si>
  <si>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</si>
  <si>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</si>
  <si>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</si>
  <si>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</si>
  <si>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</si>
  <si>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</si>
  <si>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</si>
  <si>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</si>
  <si>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</si>
  <si>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</si>
  <si>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</si>
  <si>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</si>
  <si>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</si>
  <si>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</si>
  <si>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</si>
  <si>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</si>
  <si>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</si>
  <si>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</si>
  <si>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</si>
  <si>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</si>
  <si>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</si>
  <si>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</si>
  <si>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</si>
  <si>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</si>
  <si>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</si>
  <si>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</si>
  <si>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</si>
  <si>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</si>
  <si>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</si>
  <si>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</si>
  <si>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</si>
  <si>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</si>
  <si>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</si>
  <si>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</si>
  <si>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</si>
  <si>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</si>
  <si>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</si>
  <si>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</si>
  <si>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</si>
  <si>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</si>
  <si>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</si>
  <si>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</si>
  <si>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</si>
  <si>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</si>
  <si>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</si>
  <si>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</si>
  <si>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</si>
  <si>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</si>
  <si>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</si>
  <si>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</si>
  <si>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</si>
  <si>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</si>
  <si>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</si>
  <si>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</si>
  <si>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</si>
  <si>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</si>
  <si>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</si>
  <si>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</si>
  <si>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</si>
  <si>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</si>
  <si>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</si>
  <si>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</si>
  <si>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</si>
  <si>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</si>
  <si>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</si>
  <si>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</si>
  <si>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</si>
  <si>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</si>
  <si>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</si>
  <si>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</si>
  <si>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</si>
  <si>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</si>
  <si>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</si>
  <si>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</si>
  <si>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</si>
  <si>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</si>
  <si>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</si>
  <si>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</si>
  <si>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</si>
  <si>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</si>
  <si>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</si>
  <si>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</si>
  <si>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</si>
  <si>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</si>
  <si>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</si>
  <si>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</si>
  <si>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</si>
  <si>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</si>
  <si>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</si>
  <si>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</si>
  <si>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</si>
  <si>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</si>
  <si>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</si>
  <si>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</si>
  <si>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</si>
  <si>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</si>
  <si>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</si>
  <si>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</si>
  <si>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</si>
  <si>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</si>
  <si>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</si>
  <si>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</si>
  <si>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</si>
  <si>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</si>
  <si>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</si>
  <si>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</si>
  <si>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</si>
  <si>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</si>
  <si>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</si>
  <si>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</si>
  <si>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</si>
  <si>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</si>
  <si>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</si>
  <si>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</si>
  <si>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</si>
  <si>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</si>
  <si>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</si>
  <si>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</si>
  <si>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</si>
  <si>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</si>
  <si>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</si>
  <si>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</si>
  <si>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</si>
  <si>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</si>
  <si>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</si>
  <si>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</si>
  <si>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</si>
  <si>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</si>
  <si>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</si>
  <si>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</si>
  <si>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</si>
  <si>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</si>
  <si>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</si>
  <si>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</si>
  <si>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</si>
  <si>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</si>
  <si>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</si>
  <si>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</si>
  <si>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</si>
  <si>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</si>
  <si>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</si>
  <si>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</si>
  <si>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</si>
  <si>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</si>
  <si>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</si>
  <si>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</si>
  <si>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</si>
  <si>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</si>
  <si>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</si>
  <si>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</si>
  <si>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</si>
  <si>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</si>
  <si>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</si>
  <si>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</si>
  <si>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</si>
  <si>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</si>
  <si>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</si>
  <si>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</si>
  <si>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</si>
  <si>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</si>
  <si>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</si>
  <si>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</si>
  <si>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</si>
  <si>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</si>
  <si>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</si>
  <si>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</si>
  <si>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</si>
  <si>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</si>
  <si>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</si>
  <si>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</si>
  <si>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</si>
  <si>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</si>
  <si>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</si>
  <si>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</si>
  <si>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</si>
  <si>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</si>
  <si>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</si>
  <si>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</si>
  <si>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</si>
  <si>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</si>
  <si>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</si>
  <si>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</si>
  <si>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</si>
  <si>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</si>
  <si>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</si>
  <si>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</si>
  <si>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</si>
  <si>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</si>
  <si>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</si>
  <si>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</si>
  <si>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</si>
  <si>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</si>
  <si>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</si>
  <si>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</si>
  <si>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</si>
  <si>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</si>
  <si>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</si>
  <si>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</si>
  <si>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</si>
  <si>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</si>
  <si>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</si>
  <si>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</si>
  <si>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</si>
  <si>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</si>
  <si>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</si>
  <si>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</si>
  <si>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</si>
  <si>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</si>
  <si>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</si>
  <si>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</si>
  <si>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</si>
  <si>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</si>
  <si>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</si>
  <si>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</si>
  <si>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</si>
  <si>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</si>
  <si>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</si>
  <si>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</si>
  <si>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</si>
  <si>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</si>
  <si>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</si>
  <si>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</si>
  <si>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</si>
  <si>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</si>
  <si>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</si>
  <si>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</si>
  <si>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</si>
  <si>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</si>
  <si>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</si>
  <si>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</si>
  <si>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</si>
  <si>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</si>
  <si>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Q11,Q12,Q13,Q14</t>
  </si>
  <si>
    <t>NOTE! Do not install R39,R40,R60 and R59 unless you plan to use Hall type crank/cam sensor. Stock sensors are VR-type.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</si>
  <si>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</si>
  <si>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</si>
  <si>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</si>
  <si>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</si>
  <si>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</si>
  <si>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</si>
  <si>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</si>
  <si>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</si>
  <si>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</si>
  <si>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</si>
  <si>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</si>
  <si>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</si>
  <si>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</si>
  <si>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</si>
  <si>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</si>
  <si>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</si>
  <si>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R1,R3,R26,R28,R33,R34,R61,R65,R69</t>
  </si>
  <si>
    <t>SP720APP</t>
  </si>
  <si>
    <t>TVS ARRAY ESD 14 INPUT 30V 16-DIP</t>
  </si>
  <si>
    <t>F2718-ND</t>
  </si>
  <si>
    <t>576-SP720APP</t>
  </si>
  <si>
    <r>
      <t>C19,C24,</t>
    </r>
    <r>
      <rPr>
        <sz val="10"/>
        <color rgb="FFFF0000"/>
        <rFont val="Liberation Sans"/>
      </rPr>
      <t>C27</t>
    </r>
  </si>
  <si>
    <r>
      <t>D2,D3,D6,D7,D9,D10,D11,D12,D18,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</si>
  <si>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</si>
  <si>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</si>
  <si>
    <t>MPXH6400AC6U</t>
  </si>
  <si>
    <t>4-Bar MAP sensor</t>
  </si>
  <si>
    <t>SENSOR ABS PRESS 58 PSI MAX</t>
  </si>
  <si>
    <t>SSOP-8</t>
  </si>
  <si>
    <t>MPXH6400AC6U-ND</t>
  </si>
  <si>
    <t>841-MPXH6400AC6U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</si>
</sst>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search.digikey.com/us/en/products/MFR-25FBF-100K/100KXBK-ND/13473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/product-detail/en/C315C103K5R5TA/399-4148-ND/81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topLeftCell="A33" zoomScale="113" zoomScaleNormal="113" workbookViewId="0">
      <selection activeCell="A44" sqref="A44:XFD44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0.75" customWidth="1"/>
  </cols>
  <sheetData>
    <row r="1" spans="1:19" ht="26.25" thickBot="1">
      <c r="A1" s="14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141</v>
      </c>
      <c r="N1" s="1" t="s">
        <v>142</v>
      </c>
      <c r="O1" s="1" t="s">
        <v>6</v>
      </c>
      <c r="P1" s="18" t="s">
        <v>120</v>
      </c>
      <c r="Q1" s="18" t="s">
        <v>86</v>
      </c>
      <c r="R1" s="18" t="s">
        <v>121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126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186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157</v>
      </c>
      <c r="I4" s="2" t="s">
        <v>158</v>
      </c>
      <c r="J4" s="2" t="s">
        <v>159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289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127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128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204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129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286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130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257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131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240</v>
      </c>
      <c r="C10" s="3" t="s">
        <v>241</v>
      </c>
      <c r="D10" s="3" t="s">
        <v>243</v>
      </c>
      <c r="E10" s="3" t="s">
        <v>11</v>
      </c>
      <c r="F10" s="3"/>
      <c r="G10" s="3" t="s">
        <v>9</v>
      </c>
      <c r="H10" s="3" t="s">
        <v>242</v>
      </c>
      <c r="I10" s="2" t="s">
        <v>245</v>
      </c>
      <c r="J10" s="31" t="s">
        <v>244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132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218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221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133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262</v>
      </c>
      <c r="C15" s="3" t="s">
        <v>27</v>
      </c>
      <c r="D15" s="3" t="s">
        <v>72</v>
      </c>
      <c r="E15" s="3" t="s">
        <v>69</v>
      </c>
      <c r="F15" s="3"/>
      <c r="G15" s="3"/>
      <c r="H15" s="3" t="s">
        <v>148</v>
      </c>
      <c r="I15" s="2" t="s">
        <v>73</v>
      </c>
      <c r="J15" s="2" t="s">
        <v>143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287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134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135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163</v>
      </c>
      <c r="I20" s="2" t="s">
        <v>76</v>
      </c>
      <c r="J20" s="2" t="s">
        <v>164</v>
      </c>
      <c r="K20" s="6">
        <v>0.56000000000000005</v>
      </c>
      <c r="L20" s="21">
        <v>2.95</v>
      </c>
      <c r="M20" s="6">
        <f>K20*A20</f>
        <v>2.2400000000000002</v>
      </c>
      <c r="N20" s="6">
        <f>L20*A20</f>
        <v>11.8</v>
      </c>
      <c r="O20" s="4" t="s">
        <v>144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176</v>
      </c>
      <c r="C21" s="3" t="s">
        <v>274</v>
      </c>
      <c r="D21" s="3" t="s">
        <v>275</v>
      </c>
      <c r="E21" s="3"/>
      <c r="F21" s="3"/>
      <c r="G21" s="3" t="s">
        <v>178</v>
      </c>
      <c r="H21" s="22" t="s">
        <v>276</v>
      </c>
      <c r="I21" s="25" t="s">
        <v>277</v>
      </c>
      <c r="J21" s="2" t="s">
        <v>278</v>
      </c>
      <c r="K21" s="6">
        <v>1</v>
      </c>
      <c r="L21" s="23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187</v>
      </c>
      <c r="C22" s="3" t="s">
        <v>177</v>
      </c>
      <c r="D22" s="3" t="s">
        <v>189</v>
      </c>
      <c r="E22" s="3"/>
      <c r="F22" s="3"/>
      <c r="G22" s="3" t="s">
        <v>191</v>
      </c>
      <c r="H22" s="22" t="s">
        <v>192</v>
      </c>
      <c r="I22" s="25" t="s">
        <v>197</v>
      </c>
      <c r="J22" s="2" t="s">
        <v>196</v>
      </c>
      <c r="K22" s="6">
        <v>0.38</v>
      </c>
      <c r="L22" s="23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187</v>
      </c>
      <c r="C23" s="3" t="s">
        <v>188</v>
      </c>
      <c r="D23" s="3" t="s">
        <v>190</v>
      </c>
      <c r="E23" s="3"/>
      <c r="F23" s="3"/>
      <c r="G23" s="3" t="s">
        <v>191</v>
      </c>
      <c r="H23" s="22" t="s">
        <v>193</v>
      </c>
      <c r="I23" s="25" t="s">
        <v>195</v>
      </c>
      <c r="J23" s="2" t="s">
        <v>194</v>
      </c>
      <c r="K23" s="6">
        <v>0.23</v>
      </c>
      <c r="L23" s="23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258</v>
      </c>
      <c r="C25" s="3" t="s">
        <v>85</v>
      </c>
      <c r="D25" s="3" t="s">
        <v>162</v>
      </c>
      <c r="E25" s="3" t="s">
        <v>61</v>
      </c>
      <c r="F25" s="3"/>
      <c r="G25" s="3" t="s">
        <v>38</v>
      </c>
      <c r="H25" s="3" t="s">
        <v>160</v>
      </c>
      <c r="I25" s="2" t="s">
        <v>161</v>
      </c>
      <c r="J25" s="2" t="s">
        <v>136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4</v>
      </c>
      <c r="B26" s="4" t="s">
        <v>263</v>
      </c>
      <c r="C26" s="3" t="s">
        <v>171</v>
      </c>
      <c r="D26" s="3" t="s">
        <v>172</v>
      </c>
      <c r="E26" s="3" t="s">
        <v>173</v>
      </c>
      <c r="F26" s="3"/>
      <c r="G26" s="3" t="s">
        <v>20</v>
      </c>
      <c r="H26" s="3" t="s">
        <v>174</v>
      </c>
      <c r="I26" s="24" t="s">
        <v>184</v>
      </c>
      <c r="J26" s="2" t="s">
        <v>175</v>
      </c>
      <c r="K26" s="6">
        <v>2.62</v>
      </c>
      <c r="L26" s="6">
        <v>2.9</v>
      </c>
      <c r="M26" s="6">
        <f>K26*A26</f>
        <v>10.48</v>
      </c>
      <c r="N26" s="6">
        <f>L26*A26</f>
        <v>11.6</v>
      </c>
      <c r="O26" s="4"/>
      <c r="P26" s="4" t="str">
        <f t="shared" si="0"/>
        <v>4,ISL9V5036P3-F085-ND</v>
      </c>
      <c r="Q26" t="str">
        <f t="shared" si="7"/>
        <v>4x Ignition IGBT</v>
      </c>
      <c r="R26" t="str">
        <f t="shared" si="4"/>
        <v>512-ISL9V5036P3-F085
|4</v>
      </c>
      <c r="S26" t="str">
        <f t="shared" si="5"/>
        <v>ISL9V5036P3-F085 4</v>
      </c>
    </row>
    <row r="27" spans="1:19" ht="16.5" thickBot="1">
      <c r="A27" s="17">
        <f>LEN(B27)-LEN(SUBSTITUTE(B27,",",""))+1</f>
        <v>1</v>
      </c>
      <c r="B27" s="27" t="s">
        <v>222</v>
      </c>
      <c r="C27" s="3" t="s">
        <v>223</v>
      </c>
      <c r="D27" s="3" t="s">
        <v>224</v>
      </c>
      <c r="E27" s="3" t="s">
        <v>181</v>
      </c>
      <c r="F27" s="3"/>
      <c r="G27" s="3" t="s">
        <v>20</v>
      </c>
      <c r="H27" s="3" t="s">
        <v>225</v>
      </c>
      <c r="I27" s="25" t="s">
        <v>227</v>
      </c>
      <c r="J27" s="2" t="s">
        <v>226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198</v>
      </c>
      <c r="C28" s="3" t="s">
        <v>180</v>
      </c>
      <c r="D28" s="3" t="s">
        <v>179</v>
      </c>
      <c r="E28" s="3" t="s">
        <v>181</v>
      </c>
      <c r="F28" s="3"/>
      <c r="G28" s="3" t="s">
        <v>20</v>
      </c>
      <c r="H28" s="3" t="s">
        <v>182</v>
      </c>
      <c r="I28" s="25" t="s">
        <v>185</v>
      </c>
      <c r="J28" s="2" t="s">
        <v>183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156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150</v>
      </c>
      <c r="I30" s="2" t="s">
        <v>42</v>
      </c>
      <c r="J30" s="2" t="s">
        <v>199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0" t="s">
        <v>264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19</v>
      </c>
      <c r="B32" s="4" t="s">
        <v>279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149</v>
      </c>
      <c r="I32" s="2" t="s">
        <v>45</v>
      </c>
      <c r="J32" s="2" t="s">
        <v>200</v>
      </c>
      <c r="K32" s="5">
        <v>0.06</v>
      </c>
      <c r="L32" s="5">
        <v>0.11</v>
      </c>
      <c r="M32" s="6">
        <f t="shared" ref="M32:M39" si="8">K32*A32</f>
        <v>1.1399999999999999</v>
      </c>
      <c r="N32" s="6">
        <f t="shared" ref="N32:N39" si="9">L32*A32</f>
        <v>2.09</v>
      </c>
      <c r="O32" s="4"/>
      <c r="P32" s="4" t="str">
        <f t="shared" ref="P32:P41" si="10">IF(NOT(I32=""),A32&amp;","&amp;I32,"")</f>
        <v>19,1.00KXBK-ND</v>
      </c>
      <c r="Q32" t="str">
        <f t="shared" ref="Q32:Q39" si="11">"Resistor - " &amp; A32&amp;"x "&amp;C32</f>
        <v>Resistor - 19x 1k</v>
      </c>
      <c r="R32" t="str">
        <f t="shared" ref="R32:R41" si="12">IF(NOT(J32=""),J32&amp;"|"&amp;A32,"")</f>
        <v>603-MFR-25FBF52-1K|19</v>
      </c>
      <c r="S32" t="str">
        <f t="shared" ref="S32:S41" si="13">H32&amp;" "&amp;A32</f>
        <v>MFR-25FBF52-1K 19</v>
      </c>
    </row>
    <row r="33" spans="1:19" ht="16.5" thickBot="1">
      <c r="A33" s="17">
        <f>LEN(B33)-LEN(SUBSTITUTE(B33,",",""))+1</f>
        <v>4</v>
      </c>
      <c r="B33" s="11" t="s">
        <v>259</v>
      </c>
      <c r="C33" s="12">
        <v>680</v>
      </c>
      <c r="D33" s="7" t="s">
        <v>96</v>
      </c>
      <c r="E33" s="3"/>
      <c r="F33" s="12"/>
      <c r="G33" s="12" t="s">
        <v>97</v>
      </c>
      <c r="H33" s="7" t="s">
        <v>147</v>
      </c>
      <c r="I33" s="2" t="s">
        <v>95</v>
      </c>
      <c r="J33" s="2" t="s">
        <v>138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75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280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139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281</v>
      </c>
      <c r="C35" s="3" t="s">
        <v>152</v>
      </c>
      <c r="D35" s="3" t="s">
        <v>153</v>
      </c>
      <c r="E35" s="3" t="s">
        <v>50</v>
      </c>
      <c r="F35" s="3"/>
      <c r="G35" s="3" t="s">
        <v>41</v>
      </c>
      <c r="H35" s="3" t="s">
        <v>154</v>
      </c>
      <c r="I35" s="2" t="s">
        <v>151</v>
      </c>
      <c r="J35" s="2" t="s">
        <v>155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219</v>
      </c>
      <c r="C36" s="3" t="s">
        <v>87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140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74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261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165</v>
      </c>
      <c r="I37" s="2" t="s">
        <v>56</v>
      </c>
      <c r="J37" s="2" t="s">
        <v>166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260</v>
      </c>
      <c r="C38" s="3">
        <v>150</v>
      </c>
      <c r="D38" s="3" t="s">
        <v>251</v>
      </c>
      <c r="E38" s="3"/>
      <c r="F38" s="3"/>
      <c r="G38" s="3" t="s">
        <v>252</v>
      </c>
      <c r="H38" s="3" t="s">
        <v>254</v>
      </c>
      <c r="I38" s="2" t="s">
        <v>255</v>
      </c>
      <c r="J38" s="2" t="s">
        <v>253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220</v>
      </c>
      <c r="C39" s="3" t="s">
        <v>167</v>
      </c>
      <c r="D39" s="3" t="s">
        <v>168</v>
      </c>
      <c r="E39" s="3"/>
      <c r="F39" s="3"/>
      <c r="G39" s="3" t="s">
        <v>41</v>
      </c>
      <c r="H39" s="3" t="s">
        <v>169</v>
      </c>
      <c r="I39" s="2" t="s">
        <v>256</v>
      </c>
      <c r="J39" s="2" t="s">
        <v>170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137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228</v>
      </c>
      <c r="C42" s="3" t="s">
        <v>229</v>
      </c>
      <c r="D42" s="3" t="s">
        <v>230</v>
      </c>
      <c r="E42" s="3" t="s">
        <v>231</v>
      </c>
      <c r="F42" s="3"/>
      <c r="G42" s="3" t="s">
        <v>38</v>
      </c>
      <c r="H42" s="3" t="s">
        <v>229</v>
      </c>
      <c r="I42" s="29" t="s">
        <v>232</v>
      </c>
      <c r="J42" s="2" t="s">
        <v>233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234</v>
      </c>
      <c r="Q42" t="s">
        <v>235</v>
      </c>
      <c r="R42" t="s">
        <v>236</v>
      </c>
      <c r="S42" t="s">
        <v>237</v>
      </c>
    </row>
    <row r="43" spans="1:19" ht="26.25" thickBot="1">
      <c r="A43" s="17">
        <f t="shared" si="16"/>
        <v>1</v>
      </c>
      <c r="B43" s="20" t="s">
        <v>209</v>
      </c>
      <c r="C43" s="3" t="s">
        <v>201</v>
      </c>
      <c r="D43" s="3" t="s">
        <v>202</v>
      </c>
      <c r="E43" s="3" t="s">
        <v>203</v>
      </c>
      <c r="F43" s="3"/>
      <c r="G43" s="3" t="s">
        <v>58</v>
      </c>
      <c r="H43" s="3" t="s">
        <v>206</v>
      </c>
      <c r="I43" s="26" t="s">
        <v>207</v>
      </c>
      <c r="J43" s="2" t="s">
        <v>208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290</v>
      </c>
      <c r="C44" s="3" t="s">
        <v>291</v>
      </c>
      <c r="D44" s="3" t="s">
        <v>292</v>
      </c>
      <c r="E44" s="3" t="s">
        <v>293</v>
      </c>
      <c r="F44" s="3"/>
      <c r="G44" s="3" t="s">
        <v>58</v>
      </c>
      <c r="H44" s="34" t="s">
        <v>290</v>
      </c>
      <c r="I44" s="35" t="s">
        <v>294</v>
      </c>
      <c r="J44" s="36" t="s">
        <v>295</v>
      </c>
      <c r="K44" s="6">
        <v>15.41</v>
      </c>
      <c r="L44" s="6">
        <v>15.37</v>
      </c>
      <c r="M44" s="6">
        <f t="shared" ref="M44" si="19">K44*A44</f>
        <v>15.41</v>
      </c>
      <c r="N44" s="6">
        <f t="shared" ref="N44" si="20">L44*A44</f>
        <v>15.37</v>
      </c>
      <c r="O44" s="4"/>
      <c r="P44" s="4" t="str">
        <f t="shared" si="17"/>
        <v>1,MPXH6400AC6U-ND</v>
      </c>
      <c r="Q44" t="str">
        <f>A44&amp;"x "&amp;C44</f>
        <v>1x 4-Bar MAP sensor</v>
      </c>
      <c r="R44" t="str">
        <f t="shared" si="18"/>
        <v>841-MPXH6400AC6U|1</v>
      </c>
      <c r="S44" t="str">
        <f>H44&amp;" "&amp;A44</f>
        <v>MPXH6400AC6U 1</v>
      </c>
    </row>
    <row r="45" spans="1:19" ht="26.25" thickBot="1">
      <c r="A45" s="17">
        <f t="shared" si="16"/>
        <v>2</v>
      </c>
      <c r="B45" s="11" t="s">
        <v>288</v>
      </c>
      <c r="C45" s="12" t="s">
        <v>90</v>
      </c>
      <c r="D45" s="12" t="s">
        <v>91</v>
      </c>
      <c r="E45" s="3" t="s">
        <v>92</v>
      </c>
      <c r="F45" s="12"/>
      <c r="G45" s="12" t="s">
        <v>63</v>
      </c>
      <c r="H45" s="12" t="s">
        <v>90</v>
      </c>
      <c r="I45" s="12" t="s">
        <v>93</v>
      </c>
      <c r="J45" s="12" t="s">
        <v>125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119</v>
      </c>
      <c r="C46" s="12" t="s">
        <v>282</v>
      </c>
      <c r="D46" s="3" t="s">
        <v>283</v>
      </c>
      <c r="E46" s="3" t="s">
        <v>231</v>
      </c>
      <c r="F46" s="12"/>
      <c r="G46" s="12" t="s">
        <v>146</v>
      </c>
      <c r="H46" s="12" t="s">
        <v>282</v>
      </c>
      <c r="I46" s="12" t="s">
        <v>284</v>
      </c>
      <c r="J46" s="2" t="s">
        <v>285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250</v>
      </c>
      <c r="C47" s="12" t="s">
        <v>247</v>
      </c>
      <c r="D47" s="3" t="s">
        <v>246</v>
      </c>
      <c r="E47" s="3" t="s">
        <v>203</v>
      </c>
      <c r="F47" s="12"/>
      <c r="G47" s="12" t="s">
        <v>38</v>
      </c>
      <c r="H47" s="12" t="s">
        <v>247</v>
      </c>
      <c r="I47" s="12" t="s">
        <v>248</v>
      </c>
      <c r="J47" s="2" t="s">
        <v>249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213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215</v>
      </c>
      <c r="C50" s="12" t="s">
        <v>216</v>
      </c>
      <c r="D50" s="3" t="s">
        <v>214</v>
      </c>
      <c r="E50" s="3" t="s">
        <v>92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210</v>
      </c>
      <c r="C51" s="12" t="s">
        <v>265</v>
      </c>
      <c r="D51" s="3" t="s">
        <v>266</v>
      </c>
      <c r="E51" s="3"/>
      <c r="F51" s="12"/>
      <c r="G51" s="12" t="s">
        <v>178</v>
      </c>
      <c r="H51" s="12" t="s">
        <v>267</v>
      </c>
      <c r="I51" s="12" t="s">
        <v>268</v>
      </c>
      <c r="J51" s="2" t="s">
        <v>269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211</v>
      </c>
      <c r="C52" s="12" t="s">
        <v>212</v>
      </c>
      <c r="D52" s="3" t="s">
        <v>270</v>
      </c>
      <c r="E52" s="3"/>
      <c r="F52" s="12"/>
      <c r="G52" s="12" t="s">
        <v>178</v>
      </c>
      <c r="H52" s="12" t="s">
        <v>271</v>
      </c>
      <c r="I52" s="12" t="s">
        <v>272</v>
      </c>
      <c r="J52" s="2" t="s">
        <v>273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7"/>
      <c r="G54" s="4"/>
      <c r="H54" s="32" t="s">
        <v>66</v>
      </c>
      <c r="I54" s="33"/>
      <c r="J54" s="28"/>
      <c r="K54" s="1" t="s">
        <v>64</v>
      </c>
      <c r="L54" s="1"/>
      <c r="M54" s="10">
        <f>SUM(M3:M52)</f>
        <v>96.81</v>
      </c>
      <c r="N54" s="10">
        <f>SUM(N3:N52)</f>
        <v>115.81099999999999</v>
      </c>
      <c r="O54" s="9" t="s">
        <v>65</v>
      </c>
    </row>
    <row r="58" spans="1:19">
      <c r="B58" t="s">
        <v>205</v>
      </c>
    </row>
    <row r="59" spans="1:19">
      <c r="B59" t="s">
        <v>239</v>
      </c>
    </row>
    <row r="60" spans="1:19">
      <c r="B60" t="s">
        <v>217</v>
      </c>
    </row>
    <row r="61" spans="1:19">
      <c r="B61" t="s">
        <v>238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3" r:id="rId7" display="478-1842-ND" xr:uid="{00000000-0004-0000-0000-000007000000}"/>
    <hyperlink ref="I7" r:id="rId8" display="445-5312-ND" xr:uid="{00000000-0004-0000-0000-000008000000}"/>
    <hyperlink ref="I8" r:id="rId9" display="399-4148-ND" xr:uid="{00000000-0004-0000-0000-000009000000}"/>
    <hyperlink ref="I37" r:id="rId10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2024-11-12T12:13:27Z</dcterms:modified>
</cp:coreProperties>
</file>