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Documents\GitHub\Speeduino-M5x-PCBs\m52_PnP\Rev2.1 documents\"/>
    </mc:Choice>
  </mc:AlternateContent>
  <xr:revisionPtr revIDLastSave="0" documentId="13_ncr:1_{C9485DE7-427C-4B81-94B0-E2A5500C50C8}" xr6:coauthVersionLast="47" xr6:coauthVersionMax="47" xr10:uidLastSave="{00000000-0000-0000-0000-000000000000}"/>
  <bookViews>
    <workbookView xWindow="17670" yWindow="5805" windowWidth="31590" windowHeight="16860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2" i="1" l="1"/>
  <c r="S42" i="1" s="1"/>
  <c r="M42" i="1" l="1"/>
  <c r="P42" i="1"/>
  <c r="N42" i="1"/>
  <c r="Q42" i="1"/>
  <c r="R42" i="1"/>
  <c r="S48" i="1"/>
  <c r="R48" i="1"/>
  <c r="Q48" i="1"/>
  <c r="P48" i="1"/>
  <c r="N48" i="1"/>
  <c r="M48" i="1"/>
  <c r="A39" i="1" l="1"/>
  <c r="A40" i="1"/>
  <c r="A41" i="1"/>
  <c r="A43" i="1"/>
  <c r="A44" i="1"/>
  <c r="A45" i="1"/>
  <c r="A34" i="1"/>
  <c r="S44" i="1" l="1"/>
  <c r="R44" i="1"/>
  <c r="Q44" i="1"/>
  <c r="P44" i="1"/>
  <c r="N44" i="1"/>
  <c r="M44" i="1"/>
  <c r="A10" i="1" l="1"/>
  <c r="R10" i="1" s="1"/>
  <c r="S10" i="1" l="1"/>
  <c r="Q10" i="1"/>
  <c r="N10" i="1"/>
  <c r="M10" i="1"/>
  <c r="P10" i="1"/>
  <c r="M50" i="1" l="1"/>
  <c r="N50" i="1"/>
  <c r="P50" i="1"/>
  <c r="Q50" i="1"/>
  <c r="R50" i="1"/>
  <c r="S50" i="1"/>
  <c r="A26" i="1" l="1"/>
  <c r="S26" i="1" l="1"/>
  <c r="Q26" i="1"/>
  <c r="R26" i="1"/>
  <c r="P26" i="1"/>
  <c r="N26" i="1"/>
  <c r="M26" i="1"/>
  <c r="S49" i="1"/>
  <c r="R49" i="1"/>
  <c r="Q49" i="1"/>
  <c r="P49" i="1"/>
  <c r="N49" i="1"/>
  <c r="M49" i="1"/>
  <c r="R47" i="1"/>
  <c r="P47" i="1"/>
  <c r="S41" i="1" l="1"/>
  <c r="R41" i="1"/>
  <c r="Q41" i="1"/>
  <c r="P41" i="1"/>
  <c r="N41" i="1"/>
  <c r="M41" i="1"/>
  <c r="S22" i="1" l="1"/>
  <c r="R22" i="1"/>
  <c r="Q22" i="1"/>
  <c r="P22" i="1"/>
  <c r="N22" i="1"/>
  <c r="M22" i="1"/>
  <c r="A27" i="1"/>
  <c r="A25" i="1"/>
  <c r="S21" i="1"/>
  <c r="R21" i="1"/>
  <c r="Q21" i="1"/>
  <c r="P21" i="1"/>
  <c r="N21" i="1"/>
  <c r="M21" i="1"/>
  <c r="A37" i="1"/>
  <c r="S37" i="1" s="1"/>
  <c r="A4" i="1"/>
  <c r="R4" i="1" s="1"/>
  <c r="A5" i="1"/>
  <c r="M5" i="1" s="1"/>
  <c r="A6" i="1"/>
  <c r="Q6" i="1" s="1"/>
  <c r="A7" i="1"/>
  <c r="R7" i="1" s="1"/>
  <c r="A8" i="1"/>
  <c r="M8" i="1" s="1"/>
  <c r="A9" i="1"/>
  <c r="M9" i="1" s="1"/>
  <c r="A11" i="1"/>
  <c r="S11" i="1" s="1"/>
  <c r="S12" i="1"/>
  <c r="A13" i="1"/>
  <c r="S13" i="1" s="1"/>
  <c r="A14" i="1"/>
  <c r="Q14" i="1" s="1"/>
  <c r="A15" i="1"/>
  <c r="S15" i="1" s="1"/>
  <c r="A16" i="1"/>
  <c r="M16" i="1" s="1"/>
  <c r="S17" i="1"/>
  <c r="S18" i="1"/>
  <c r="S19" i="1"/>
  <c r="S20" i="1"/>
  <c r="S23" i="1"/>
  <c r="A24" i="1"/>
  <c r="S24" i="1" s="1"/>
  <c r="A29" i="1"/>
  <c r="S29" i="1" s="1"/>
  <c r="A30" i="1"/>
  <c r="N30" i="1" s="1"/>
  <c r="A31" i="1"/>
  <c r="S31" i="1" s="1"/>
  <c r="A32" i="1"/>
  <c r="R32" i="1" s="1"/>
  <c r="A33" i="1"/>
  <c r="S33" i="1" s="1"/>
  <c r="S34" i="1"/>
  <c r="A35" i="1"/>
  <c r="P35" i="1" s="1"/>
  <c r="A36" i="1"/>
  <c r="P36" i="1" s="1"/>
  <c r="S38" i="1"/>
  <c r="S39" i="1"/>
  <c r="S43" i="1"/>
  <c r="S45" i="1"/>
  <c r="A3" i="1"/>
  <c r="S3" i="1" s="1"/>
  <c r="M18" i="1"/>
  <c r="M20" i="1"/>
  <c r="M34" i="1"/>
  <c r="M39" i="1"/>
  <c r="M43" i="1"/>
  <c r="M45" i="1"/>
  <c r="R45" i="1"/>
  <c r="Q45" i="1"/>
  <c r="P45" i="1"/>
  <c r="N45" i="1"/>
  <c r="R12" i="1"/>
  <c r="R17" i="1"/>
  <c r="R18" i="1"/>
  <c r="R19" i="1"/>
  <c r="R20" i="1"/>
  <c r="R23" i="1"/>
  <c r="R34" i="1"/>
  <c r="R38" i="1"/>
  <c r="R39" i="1"/>
  <c r="R43" i="1"/>
  <c r="R46" i="1"/>
  <c r="N18" i="1"/>
  <c r="N20" i="1"/>
  <c r="N34" i="1"/>
  <c r="N39" i="1"/>
  <c r="N43" i="1"/>
  <c r="Q43" i="1"/>
  <c r="P43" i="1"/>
  <c r="Q39" i="1"/>
  <c r="Q34" i="1"/>
  <c r="Q18" i="1"/>
  <c r="Q20" i="1"/>
  <c r="Q2" i="1"/>
  <c r="P12" i="1"/>
  <c r="P17" i="1"/>
  <c r="P18" i="1"/>
  <c r="P19" i="1"/>
  <c r="P20" i="1"/>
  <c r="P23" i="1"/>
  <c r="P34" i="1"/>
  <c r="P38" i="1"/>
  <c r="P39" i="1"/>
  <c r="P46" i="1"/>
  <c r="P2" i="1"/>
  <c r="R25" i="1" l="1"/>
  <c r="P25" i="1"/>
  <c r="S27" i="1"/>
  <c r="P27" i="1"/>
  <c r="R27" i="1"/>
  <c r="Q27" i="1"/>
  <c r="P37" i="1"/>
  <c r="P7" i="1"/>
  <c r="N29" i="1"/>
  <c r="Q7" i="1"/>
  <c r="M4" i="1"/>
  <c r="N4" i="1"/>
  <c r="N15" i="1"/>
  <c r="N6" i="1"/>
  <c r="Q4" i="1"/>
  <c r="P4" i="1"/>
  <c r="P9" i="1"/>
  <c r="P24" i="1"/>
  <c r="Q5" i="1"/>
  <c r="N9" i="1"/>
  <c r="N35" i="1"/>
  <c r="N24" i="1"/>
  <c r="N14" i="1"/>
  <c r="R5" i="1"/>
  <c r="P5" i="1"/>
  <c r="Q35" i="1"/>
  <c r="Q9" i="1"/>
  <c r="N5" i="1"/>
  <c r="R9" i="1"/>
  <c r="M35" i="1"/>
  <c r="M7" i="1"/>
  <c r="N25" i="1"/>
  <c r="S25" i="1"/>
  <c r="Q24" i="1"/>
  <c r="R24" i="1"/>
  <c r="M24" i="1"/>
  <c r="R35" i="1"/>
  <c r="R6" i="1"/>
  <c r="M36" i="1"/>
  <c r="M6" i="1"/>
  <c r="S6" i="1"/>
  <c r="S4" i="1"/>
  <c r="P31" i="1"/>
  <c r="P15" i="1"/>
  <c r="P6" i="1"/>
  <c r="N7" i="1"/>
  <c r="R31" i="1"/>
  <c r="M13" i="1"/>
  <c r="M3" i="1"/>
  <c r="S35" i="1"/>
  <c r="S7" i="1"/>
  <c r="S5" i="1"/>
  <c r="M37" i="1"/>
  <c r="R37" i="1"/>
  <c r="Q25" i="1"/>
  <c r="P11" i="1"/>
  <c r="N11" i="1"/>
  <c r="M11" i="1"/>
  <c r="R11" i="1"/>
  <c r="Q11" i="1"/>
  <c r="S8" i="1"/>
  <c r="R33" i="1"/>
  <c r="M30" i="1"/>
  <c r="S9" i="1"/>
  <c r="Q8" i="1"/>
  <c r="N8" i="1"/>
  <c r="R8" i="1"/>
  <c r="P8" i="1"/>
  <c r="P33" i="1"/>
  <c r="R36" i="1"/>
  <c r="P3" i="1"/>
  <c r="N33" i="1"/>
  <c r="N13" i="1"/>
  <c r="N3" i="1"/>
  <c r="P29" i="1"/>
  <c r="P16" i="1"/>
  <c r="Q36" i="1"/>
  <c r="Q31" i="1"/>
  <c r="Q15" i="1"/>
  <c r="N36" i="1"/>
  <c r="N31" i="1"/>
  <c r="M15" i="1"/>
  <c r="S36" i="1"/>
  <c r="P13" i="1"/>
  <c r="Q29" i="1"/>
  <c r="Q33" i="1"/>
  <c r="Q3" i="1"/>
  <c r="Q13" i="1"/>
  <c r="R29" i="1"/>
  <c r="R16" i="1"/>
  <c r="M27" i="1"/>
  <c r="N27" i="1"/>
  <c r="P14" i="1"/>
  <c r="N16" i="1"/>
  <c r="M32" i="1"/>
  <c r="R14" i="1"/>
  <c r="P30" i="1"/>
  <c r="Q30" i="1"/>
  <c r="Q16" i="1"/>
  <c r="N32" i="1"/>
  <c r="R3" i="1"/>
  <c r="R30" i="1"/>
  <c r="R13" i="1"/>
  <c r="M31" i="1"/>
  <c r="M14" i="1"/>
  <c r="S32" i="1"/>
  <c r="S30" i="1"/>
  <c r="S16" i="1"/>
  <c r="S14" i="1"/>
  <c r="N37" i="1"/>
  <c r="Q37" i="1"/>
  <c r="M25" i="1"/>
  <c r="P32" i="1"/>
  <c r="Q32" i="1"/>
  <c r="R15" i="1"/>
  <c r="M33" i="1"/>
  <c r="M29" i="1"/>
  <c r="M52" i="1" l="1"/>
  <c r="N5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</authors>
  <commentList>
    <comment ref="H24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H25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H42" authorId="0" shapeId="0" xr:uid="{02D736C1-06A5-458F-9229-0A4B30C7ADE3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
There is also option to use SOP (MPXA4250AC6U) and SSOP (MPXH6250AC6U) package ones.
SSOP 4bar version is: MPXH6400AC6U </t>
        </r>
      </text>
    </comment>
    <comment ref="H43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<sst xmlns="http://schemas.openxmlformats.org/spreadsheetml/2006/main" count="333" uniqueCount="292">
  <si>
    <t>Value</t>
  </si>
  <si>
    <t>Type</t>
  </si>
  <si>
    <t>Information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</si>
  <si>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</si>
  <si>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</si>
  <si>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</si>
  <si>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</si>
  <si>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</si>
  <si>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</si>
  <si>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</si>
  <si>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</si>
  <si>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</si>
  <si>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</si>
  <si>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</si>
  <si>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</si>
  <si>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</si>
  <si>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</si>
  <si>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</si>
  <si>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</si>
  <si>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</si>
  <si>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</si>
  <si>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</si>
  <si>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</si>
  <si>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</si>
  <si>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</si>
  <si>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</si>
  <si>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</si>
  <si>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</si>
  <si>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</si>
  <si>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</si>
  <si>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</si>
  <si>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</si>
  <si>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</si>
  <si>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</si>
  <si>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</si>
  <si>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</si>
  <si>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</si>
  <si>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</si>
  <si>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</si>
  <si>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</si>
  <si>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</si>
  <si>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</si>
  <si>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</si>
  <si>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</si>
  <si>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</si>
  <si>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</si>
  <si>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</si>
  <si>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</si>
  <si>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</si>
  <si>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</si>
  <si>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</si>
  <si>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</si>
  <si>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</si>
  <si>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</si>
  <si>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</si>
  <si>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</si>
  <si>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</si>
  <si>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</si>
  <si>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</si>
  <si>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</si>
  <si>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</si>
  <si>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</si>
  <si>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</si>
  <si>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</si>
  <si>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</si>
  <si>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</si>
  <si>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</si>
  <si>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C16</t>
  </si>
  <si>
    <t>C14</t>
  </si>
  <si>
    <t>5mm-LED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</si>
  <si>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</si>
  <si>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</si>
  <si>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</si>
  <si>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</si>
  <si>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</si>
  <si>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</si>
  <si>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</si>
  <si>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</si>
  <si>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</si>
  <si>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</si>
  <si>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</si>
  <si>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</si>
  <si>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</si>
  <si>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</si>
  <si>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</si>
  <si>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</si>
  <si>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</si>
  <si>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</si>
  <si>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</si>
  <si>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</si>
  <si>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</si>
  <si>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</si>
  <si>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</si>
  <si>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</si>
  <si>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</si>
  <si>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</si>
  <si>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</si>
  <si>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</si>
  <si>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</si>
  <si>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</si>
  <si>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</si>
  <si>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</si>
  <si>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</si>
  <si>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</si>
  <si>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</si>
  <si>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</si>
  <si>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</si>
  <si>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</si>
  <si>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</si>
  <si>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</si>
  <si>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</si>
  <si>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</si>
  <si>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</si>
  <si>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</si>
  <si>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</si>
  <si>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</si>
  <si>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</si>
  <si>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QTY Full</t>
  </si>
  <si>
    <t>Board Reference Full</t>
  </si>
  <si>
    <t>IC4</t>
  </si>
  <si>
    <t>Full Digikey import</t>
  </si>
  <si>
    <t>Mouser Full</t>
  </si>
  <si>
    <t>Mouser P/N</t>
  </si>
  <si>
    <t>Digikey Price (USD)</t>
  </si>
  <si>
    <t>Mouser Price (USD)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</si>
  <si>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</si>
  <si>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</si>
  <si>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</si>
  <si>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</si>
  <si>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</si>
  <si>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</si>
  <si>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</si>
  <si>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</si>
  <si>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</si>
  <si>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</si>
  <si>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</si>
  <si>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</si>
  <si>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</si>
  <si>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</si>
  <si>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</si>
  <si>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</si>
  <si>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CTM Full Digikey</t>
  </si>
  <si>
    <t>CTM Full Mouser</t>
  </si>
  <si>
    <t>859-LTL-4221N</t>
  </si>
  <si>
    <t>Mouser price is crazy</t>
  </si>
  <si>
    <t>863-1N5919BRLG</t>
  </si>
  <si>
    <t>Littelfuse Inc.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</si>
  <si>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</si>
  <si>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</si>
  <si>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</si>
  <si>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</si>
  <si>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</si>
  <si>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</si>
  <si>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</si>
  <si>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</si>
  <si>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</si>
  <si>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R54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</si>
  <si>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</si>
  <si>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</si>
  <si>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</si>
  <si>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</si>
  <si>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</si>
  <si>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</si>
  <si>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</si>
  <si>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</si>
  <si>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</si>
  <si>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</si>
  <si>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7.5k</t>
  </si>
  <si>
    <t>RES 7.5K OHM 1/4W 1% METAL FILM</t>
  </si>
  <si>
    <t>MFR-25FBF52-7K5</t>
  </si>
  <si>
    <t xml:space="preserve">603-MFR-25FBF52-7K5
</t>
  </si>
  <si>
    <t>Q11,Q12,Q13,Q14,Q15,Q16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</si>
  <si>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</si>
  <si>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</si>
  <si>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</si>
  <si>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</si>
  <si>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</si>
  <si>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</si>
  <si>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</si>
  <si>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</si>
  <si>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</si>
  <si>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</si>
  <si>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</si>
  <si>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</si>
  <si>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</si>
  <si>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</si>
  <si>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</si>
  <si>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</si>
  <si>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</si>
  <si>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CONN HEADER .100" SNGL STR 4POS</t>
  </si>
  <si>
    <t>Samtec</t>
  </si>
  <si>
    <t>SSW-104-01-T-S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</si>
  <si>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</si>
  <si>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</si>
  <si>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</si>
  <si>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</si>
  <si>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</si>
  <si>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</si>
  <si>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</si>
  <si>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</si>
  <si>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</si>
  <si>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</si>
  <si>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</si>
  <si>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</si>
  <si>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</si>
  <si>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External connector</t>
  </si>
  <si>
    <t>Pins for external connector</t>
  </si>
  <si>
    <t>Female pin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</si>
  <si>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</si>
  <si>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</si>
  <si>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</si>
  <si>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</si>
  <si>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</si>
  <si>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</si>
  <si>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</si>
  <si>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</si>
  <si>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</si>
  <si>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</si>
  <si>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</si>
  <si>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</si>
  <si>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</si>
  <si>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</si>
  <si>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</si>
  <si>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</si>
  <si>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</si>
  <si>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</si>
  <si>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t>C25</t>
  </si>
  <si>
    <t>1nF</t>
  </si>
  <si>
    <t>SR211C102KARTR1</t>
  </si>
  <si>
    <t>CAP CER 1000PF 50V 10% RADIAL</t>
  </si>
  <si>
    <t>581-SR211C102KARTR1</t>
  </si>
  <si>
    <t>478-11030-1-ND</t>
  </si>
  <si>
    <t>IC1,IC2,IC3</t>
  </si>
  <si>
    <t>R11,R14,R17,R20,R35,R36,R37,R38,R43,R48,R49,R52,R55,R56,R70,R75</t>
  </si>
  <si>
    <t>LED1,LED2,LED3,LED4,LED5,LED6,LED7,LED8,LED9,LED10,LED11,LED12</t>
  </si>
  <si>
    <t>R25,R27,R31,R32,R45,R74</t>
  </si>
  <si>
    <t>R9,R12,R15,R18,R46,R53</t>
  </si>
  <si>
    <r>
      <t>D3,D4,D9,D10,D11,D12,D18,</t>
    </r>
    <r>
      <rPr>
        <sz val="10"/>
        <color rgb="FF0070C0"/>
        <rFont val="Liberation Sans"/>
      </rPr>
      <t>D20</t>
    </r>
  </si>
  <si>
    <t>Gate Drivers</t>
  </si>
  <si>
    <t>VNLD5090TR-E</t>
  </si>
  <si>
    <t>497-14323-1-ND</t>
  </si>
  <si>
    <t>511-VNLD5090TR-E</t>
  </si>
  <si>
    <t>U6,U7</t>
  </si>
  <si>
    <t>RES 150 OHM 1W 1% AXIAL</t>
  </si>
  <si>
    <t>Vishay</t>
  </si>
  <si>
    <t>594-5073NW150R0J</t>
  </si>
  <si>
    <t>PR01000101500JR500</t>
  </si>
  <si>
    <t>PPC150W-1CT-ND</t>
  </si>
  <si>
    <t xml:space="preserve">7.50KXBK-ND	</t>
  </si>
  <si>
    <r>
      <t>C11,C12,C17,C20,</t>
    </r>
    <r>
      <rPr>
        <sz val="10"/>
        <color rgb="FFFF0000"/>
        <rFont val="Liberation Sans"/>
      </rPr>
      <t>C28</t>
    </r>
  </si>
  <si>
    <t>Q1,Q2,Q3,Q4,Q5,Q6</t>
  </si>
  <si>
    <t>Hardware for ms41 case</t>
  </si>
  <si>
    <t>SP720APP</t>
  </si>
  <si>
    <t>TVS ARRAY ESD 14 INPUT 30V 16-DIP</t>
  </si>
  <si>
    <t>576-SP720APP</t>
  </si>
  <si>
    <t>F2718-ND</t>
  </si>
  <si>
    <t>43045-1600</t>
  </si>
  <si>
    <t>16 POS Header</t>
  </si>
  <si>
    <t>HEADER 16P MICROFIT</t>
  </si>
  <si>
    <t>538-43045-1600</t>
  </si>
  <si>
    <t>WM4724-ND</t>
  </si>
  <si>
    <t>Thermal pads</t>
  </si>
  <si>
    <t>Thermal pad</t>
  </si>
  <si>
    <t>Adhesive Thermal Pad for TO-220</t>
  </si>
  <si>
    <t>Aavid</t>
  </si>
  <si>
    <t>53-77-9ACG</t>
  </si>
  <si>
    <t>53-77-9ACG-ND</t>
  </si>
  <si>
    <t>532-53-77-9ACG</t>
  </si>
  <si>
    <t>16-POS connector</t>
  </si>
  <si>
    <t>16 CKT RCPT HOUSING</t>
  </si>
  <si>
    <t>43025-1600</t>
  </si>
  <si>
    <t>538-43025-1600</t>
  </si>
  <si>
    <t>WM2490-ND</t>
  </si>
  <si>
    <t>SOCKET 18 AWG BULK</t>
  </si>
  <si>
    <t>43030-0038</t>
  </si>
  <si>
    <t>538-43030-0038</t>
  </si>
  <si>
    <t>WM13070CT-ND</t>
  </si>
  <si>
    <t>R1,R3,R5,R26,R28,R33,R34,R44,R61,R65,R69,R76,R80,R83</t>
  </si>
  <si>
    <t>C1,C3,C5,C7,C9,C13,C15,C30,C31,C22,C21,C29</t>
  </si>
  <si>
    <r>
      <t>R10,R13,R16,R19,R21,R23,R24,R29,R30,</t>
    </r>
    <r>
      <rPr>
        <sz val="10"/>
        <color theme="1"/>
        <rFont val="Liberation Sans"/>
      </rPr>
      <t>R39</t>
    </r>
    <r>
      <rPr>
        <sz val="10"/>
        <color rgb="FF000000"/>
        <rFont val="Liberation Sans"/>
      </rPr>
      <t>,R40,R42,R47,R50,R51,R57,R58,</t>
    </r>
    <r>
      <rPr>
        <sz val="10"/>
        <color theme="1"/>
        <rFont val="Liberation Sans"/>
      </rPr>
      <t>R59,R60</t>
    </r>
    <r>
      <rPr>
        <sz val="10"/>
        <color rgb="FF000000"/>
        <rFont val="Liberation Sans"/>
      </rPr>
      <t>,R62</t>
    </r>
    <r>
      <rPr>
        <sz val="10"/>
        <color rgb="FF000000"/>
        <rFont val="Liberation Sans"/>
      </rPr>
      <t>,R71,R73,R79</t>
    </r>
  </si>
  <si>
    <r>
      <t>R2,R4,R6,R8,R22,R41,</t>
    </r>
    <r>
      <rPr>
        <sz val="10"/>
        <color rgb="FFFF0000"/>
        <rFont val="Liberation Sans"/>
      </rPr>
      <t>R64</t>
    </r>
    <r>
      <rPr>
        <sz val="10"/>
        <color rgb="FF000000"/>
        <rFont val="Liberation Sans"/>
      </rPr>
      <t>,R77,R72,R78,R81,R82,R84</t>
    </r>
  </si>
  <si>
    <r>
      <t>C18,</t>
    </r>
    <r>
      <rPr>
        <sz val="10"/>
        <color rgb="FFFF0000"/>
        <rFont val="Liberation Sans"/>
      </rPr>
      <t>C26</t>
    </r>
    <r>
      <rPr>
        <sz val="10"/>
        <color theme="1"/>
        <rFont val="Liberation Sans"/>
      </rPr>
      <t>,C32</t>
    </r>
  </si>
  <si>
    <t>SSOP-8</t>
  </si>
  <si>
    <r>
      <t>R7,</t>
    </r>
    <r>
      <rPr>
        <sz val="10"/>
        <color rgb="FF0070C0"/>
        <rFont val="Liberation Sans"/>
      </rPr>
      <t>R67,R68</t>
    </r>
    <r>
      <rPr>
        <sz val="10"/>
        <color theme="1"/>
        <rFont val="Liberation Sans"/>
      </rPr>
      <t>,R86</t>
    </r>
  </si>
  <si>
    <r>
      <t>R63,</t>
    </r>
    <r>
      <rPr>
        <sz val="10"/>
        <color rgb="FF0070C0"/>
        <rFont val="Liberation Sans"/>
      </rPr>
      <t>R66</t>
    </r>
    <r>
      <rPr>
        <sz val="10"/>
        <color theme="1"/>
        <rFont val="Liberation Sans"/>
      </rPr>
      <t>,R85</t>
    </r>
  </si>
  <si>
    <r>
      <t>C19,</t>
    </r>
    <r>
      <rPr>
        <sz val="10"/>
        <color rgb="FFFF0000"/>
        <rFont val="Liberation Sans"/>
      </rPr>
      <t>C27</t>
    </r>
    <r>
      <rPr>
        <sz val="10"/>
        <color theme="1"/>
        <rFont val="Liberation Sans"/>
      </rPr>
      <t>,C24</t>
    </r>
  </si>
  <si>
    <r>
      <t>D2,D16,</t>
    </r>
    <r>
      <rPr>
        <sz val="10"/>
        <color rgb="FF0070C0"/>
        <rFont val="Liberation Sans"/>
      </rPr>
      <t>D19</t>
    </r>
  </si>
  <si>
    <t>MPXH6400AC6U</t>
  </si>
  <si>
    <t>4-Bar MAP sensor</t>
  </si>
  <si>
    <t>SENSOR ABS PRESS 58 PSI MAX</t>
  </si>
  <si>
    <t>MPXH6400AC6U-ND</t>
  </si>
  <si>
    <t>841-MPXH6400AC6U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</si>
</sst>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4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0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earch.digikey.com/us/en/products/FK14X7R1H334K/445-5312-ND/2256792" TargetMode="External"/><Relationship Id="rId13" Type="http://schemas.openxmlformats.org/officeDocument/2006/relationships/comments" Target="../comments1.x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/product-detail/en/TAP106K035SCS/478-1842-ND/563945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search.digikey.com/us/en/products/MFR-25FBF-100K/100KXBK-ND/13473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www.digikey.com/product-detail/en/C315C103K5R5TA/399-4148-ND/8179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7"/>
  <sheetViews>
    <sheetView tabSelected="1" topLeftCell="A35" zoomScale="113" zoomScaleNormal="113" workbookViewId="0">
      <selection activeCell="A42" sqref="A42:XFD42"/>
    </sheetView>
  </sheetViews>
  <sheetFormatPr defaultColWidth="11" defaultRowHeight="15.75"/>
  <cols>
    <col min="1" max="1" width="18.875" style="16" customWidth="1"/>
    <col min="2" max="2" width="52.125" customWidth="1"/>
    <col min="3" max="3" width="15" customWidth="1"/>
    <col min="4" max="4" width="53.125" customWidth="1"/>
    <col min="7" max="7" width="15.5" customWidth="1"/>
    <col min="8" max="8" width="19" customWidth="1"/>
    <col min="9" max="10" width="28" customWidth="1"/>
    <col min="15" max="15" width="25.75" customWidth="1"/>
    <col min="16" max="16" width="27.375" customWidth="1"/>
    <col min="17" max="17" width="28" customWidth="1"/>
    <col min="18" max="18" width="22.375" customWidth="1"/>
  </cols>
  <sheetData>
    <row r="1" spans="1:19" ht="26.25" thickBot="1">
      <c r="A1" s="14" t="s">
        <v>117</v>
      </c>
      <c r="B1" s="1" t="s">
        <v>118</v>
      </c>
      <c r="C1" s="1" t="s">
        <v>0</v>
      </c>
      <c r="D1" s="1" t="s">
        <v>1</v>
      </c>
      <c r="E1" s="1" t="s">
        <v>2</v>
      </c>
      <c r="F1" s="1" t="s">
        <v>94</v>
      </c>
      <c r="G1" s="1" t="s">
        <v>3</v>
      </c>
      <c r="H1" s="1" t="s">
        <v>4</v>
      </c>
      <c r="I1" s="1" t="s">
        <v>5</v>
      </c>
      <c r="J1" s="1" t="s">
        <v>122</v>
      </c>
      <c r="K1" s="1" t="s">
        <v>123</v>
      </c>
      <c r="L1" s="1" t="s">
        <v>124</v>
      </c>
      <c r="M1" s="1" t="s">
        <v>141</v>
      </c>
      <c r="N1" s="1" t="s">
        <v>142</v>
      </c>
      <c r="O1" s="1" t="s">
        <v>6</v>
      </c>
      <c r="P1" s="18" t="s">
        <v>120</v>
      </c>
      <c r="Q1" s="18" t="s">
        <v>86</v>
      </c>
      <c r="R1" s="18" t="s">
        <v>121</v>
      </c>
    </row>
    <row r="2" spans="1:19" ht="16.5" thickBot="1">
      <c r="A2" s="15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4" t="str">
        <f t="shared" ref="P2:P24" si="0">IF(NOT(I2=""),A2&amp;","&amp;I2,"")</f>
        <v/>
      </c>
      <c r="Q2" t="str">
        <f>A2&amp;"x "&amp;C2</f>
        <v xml:space="preserve">x </v>
      </c>
    </row>
    <row r="3" spans="1:19" ht="16.5" thickBot="1">
      <c r="A3" s="17">
        <f>LEN(B3)-LEN(SUBSTITUTE(B3,",",""))+1</f>
        <v>1</v>
      </c>
      <c r="B3" s="4" t="s">
        <v>67</v>
      </c>
      <c r="C3" s="3" t="s">
        <v>7</v>
      </c>
      <c r="D3" s="3" t="s">
        <v>105</v>
      </c>
      <c r="E3" s="3" t="s">
        <v>8</v>
      </c>
      <c r="F3" s="3"/>
      <c r="G3" s="3" t="s">
        <v>12</v>
      </c>
      <c r="H3" s="3" t="s">
        <v>106</v>
      </c>
      <c r="I3" s="2" t="s">
        <v>107</v>
      </c>
      <c r="J3" s="2" t="s">
        <v>126</v>
      </c>
      <c r="K3" s="5">
        <v>1.7</v>
      </c>
      <c r="L3" s="5">
        <v>1.7</v>
      </c>
      <c r="M3" s="6">
        <f t="shared" ref="M3:M11" si="1">K3*A3</f>
        <v>1.7</v>
      </c>
      <c r="N3" s="6">
        <f t="shared" ref="N3:N11" si="2">L3*A3</f>
        <v>1.7</v>
      </c>
      <c r="O3" s="4"/>
      <c r="P3" s="4" t="str">
        <f t="shared" si="0"/>
        <v>1,399-3654-ND</v>
      </c>
      <c r="Q3" t="str">
        <f t="shared" ref="Q3:Q11" si="3">"Capacitor - " &amp;A3&amp;"x "&amp;C3</f>
        <v>Capacitor - 1x 10uF</v>
      </c>
      <c r="R3" t="str">
        <f t="shared" ref="R3:R27" si="4">IF(NOT(J3=""),J3&amp;"|"&amp;A3,"")</f>
        <v>80-T356G106K035AT|1</v>
      </c>
      <c r="S3" t="str">
        <f t="shared" ref="S3:S27" si="5">H3&amp;" "&amp;A3</f>
        <v>T356G106K035AT 1</v>
      </c>
    </row>
    <row r="4" spans="1:19" ht="16.5" thickBot="1">
      <c r="A4" s="17">
        <f>LEN(B4)-LEN(SUBSTITUTE(B4,",",""))+1</f>
        <v>5</v>
      </c>
      <c r="B4" s="4" t="s">
        <v>187</v>
      </c>
      <c r="C4" s="3" t="s">
        <v>10</v>
      </c>
      <c r="D4" s="2" t="s">
        <v>104</v>
      </c>
      <c r="E4" s="3" t="s">
        <v>11</v>
      </c>
      <c r="F4" s="3"/>
      <c r="G4" s="3" t="s">
        <v>12</v>
      </c>
      <c r="H4" s="3" t="s">
        <v>157</v>
      </c>
      <c r="I4" s="2" t="s">
        <v>158</v>
      </c>
      <c r="J4" s="2" t="s">
        <v>159</v>
      </c>
      <c r="K4" s="5">
        <v>0.66</v>
      </c>
      <c r="L4" s="5">
        <v>0.66</v>
      </c>
      <c r="M4" s="6">
        <f t="shared" si="1"/>
        <v>3.3000000000000003</v>
      </c>
      <c r="N4" s="6">
        <f t="shared" si="2"/>
        <v>3.3000000000000003</v>
      </c>
      <c r="O4" s="4"/>
      <c r="P4" s="4" t="str">
        <f t="shared" si="0"/>
        <v>5,BC2678CT-ND</v>
      </c>
      <c r="Q4" t="str">
        <f t="shared" si="3"/>
        <v>Capacitor - 5x 0.22uF</v>
      </c>
      <c r="R4" t="str">
        <f t="shared" si="4"/>
        <v>594-K224K20X7RF5UH5|5</v>
      </c>
      <c r="S4" t="str">
        <f t="shared" si="5"/>
        <v>K224K20X7RF5UH5 5</v>
      </c>
    </row>
    <row r="5" spans="1:19" ht="16.5" thickBot="1">
      <c r="A5" s="17">
        <f>LEN(B5)-LEN(SUBSTITUTE(B5,",",""))+1</f>
        <v>12</v>
      </c>
      <c r="B5" s="4" t="s">
        <v>278</v>
      </c>
      <c r="C5" s="3" t="s">
        <v>13</v>
      </c>
      <c r="D5" s="3" t="s">
        <v>101</v>
      </c>
      <c r="E5" s="3" t="s">
        <v>11</v>
      </c>
      <c r="F5" s="3"/>
      <c r="G5" s="3" t="s">
        <v>12</v>
      </c>
      <c r="H5" s="3" t="s">
        <v>102</v>
      </c>
      <c r="I5" s="2" t="s">
        <v>103</v>
      </c>
      <c r="J5" s="2" t="s">
        <v>127</v>
      </c>
      <c r="K5" s="5">
        <v>0.32</v>
      </c>
      <c r="L5" s="5">
        <v>0.32</v>
      </c>
      <c r="M5" s="6">
        <f t="shared" si="1"/>
        <v>3.84</v>
      </c>
      <c r="N5" s="6">
        <f t="shared" si="2"/>
        <v>3.84</v>
      </c>
      <c r="O5" s="4"/>
      <c r="P5" s="4" t="str">
        <f t="shared" si="0"/>
        <v>12,399-9879-1-ND</v>
      </c>
      <c r="Q5" t="str">
        <f t="shared" si="3"/>
        <v>Capacitor - 12x 0.1uF / 100nF</v>
      </c>
      <c r="R5" t="str">
        <f t="shared" si="4"/>
        <v>80-C322C104M5R-TR|12</v>
      </c>
      <c r="S5" t="str">
        <f t="shared" si="5"/>
        <v>C322C104M5R5TA7301 12</v>
      </c>
    </row>
    <row r="6" spans="1:19" ht="16.5" thickBot="1">
      <c r="A6" s="17">
        <f>LEN(B6)-LEN(SUBSTITUTE(B6,",",""))+1</f>
        <v>1</v>
      </c>
      <c r="B6" s="4" t="s">
        <v>68</v>
      </c>
      <c r="C6" s="3" t="s">
        <v>14</v>
      </c>
      <c r="D6" s="3" t="s">
        <v>108</v>
      </c>
      <c r="E6" s="3" t="s">
        <v>8</v>
      </c>
      <c r="F6" s="3"/>
      <c r="G6" s="3" t="s">
        <v>12</v>
      </c>
      <c r="H6" s="3" t="s">
        <v>109</v>
      </c>
      <c r="I6" s="2" t="s">
        <v>110</v>
      </c>
      <c r="J6" s="2" t="s">
        <v>128</v>
      </c>
      <c r="K6" s="5">
        <v>1.57</v>
      </c>
      <c r="L6" s="5">
        <v>1.57</v>
      </c>
      <c r="M6" s="6">
        <f t="shared" si="1"/>
        <v>1.57</v>
      </c>
      <c r="N6" s="6">
        <f t="shared" si="2"/>
        <v>1.57</v>
      </c>
      <c r="O6" s="4"/>
      <c r="P6" s="4" t="str">
        <f t="shared" si="0"/>
        <v>1,399-3652-ND</v>
      </c>
      <c r="Q6" t="str">
        <f t="shared" si="3"/>
        <v>Capacitor - 1x 47uF</v>
      </c>
      <c r="R6" t="str">
        <f t="shared" si="4"/>
        <v>80-T356F476K6AT|1</v>
      </c>
      <c r="S6" t="str">
        <f t="shared" si="5"/>
        <v>T356F476K006AT 1</v>
      </c>
    </row>
    <row r="7" spans="1:19" ht="16.5" thickBot="1">
      <c r="A7" s="17">
        <f t="shared" ref="A7:A10" si="6">LEN(B7)-LEN(SUBSTITUTE(B7,",",""))+1</f>
        <v>3</v>
      </c>
      <c r="B7" s="4" t="s">
        <v>281</v>
      </c>
      <c r="C7" s="3" t="s">
        <v>15</v>
      </c>
      <c r="D7" s="2" t="s">
        <v>113</v>
      </c>
      <c r="E7" s="3" t="s">
        <v>11</v>
      </c>
      <c r="F7" s="3"/>
      <c r="G7" s="3" t="s">
        <v>9</v>
      </c>
      <c r="H7" s="3" t="s">
        <v>111</v>
      </c>
      <c r="I7" s="2" t="s">
        <v>112</v>
      </c>
      <c r="J7" s="2" t="s">
        <v>129</v>
      </c>
      <c r="K7" s="5">
        <v>0.62</v>
      </c>
      <c r="L7" s="5">
        <v>0.43</v>
      </c>
      <c r="M7" s="6">
        <f t="shared" si="1"/>
        <v>1.8599999999999999</v>
      </c>
      <c r="N7" s="6">
        <f t="shared" si="2"/>
        <v>1.29</v>
      </c>
      <c r="O7" s="4"/>
      <c r="P7" s="4" t="str">
        <f t="shared" si="0"/>
        <v>3,478-5120-ND</v>
      </c>
      <c r="Q7" t="str">
        <f t="shared" si="3"/>
        <v>Capacitor - 3x 0.33uF</v>
      </c>
      <c r="R7" t="str">
        <f t="shared" si="4"/>
        <v>581-AR215F334K4R|3</v>
      </c>
      <c r="S7" t="str">
        <f t="shared" si="5"/>
        <v>AR215F334K4R 3</v>
      </c>
    </row>
    <row r="8" spans="1:19" ht="16.5" thickBot="1">
      <c r="A8" s="17">
        <f t="shared" si="6"/>
        <v>3</v>
      </c>
      <c r="B8" s="4" t="s">
        <v>285</v>
      </c>
      <c r="C8" s="3" t="s">
        <v>16</v>
      </c>
      <c r="D8" s="2" t="s">
        <v>114</v>
      </c>
      <c r="E8" s="3" t="s">
        <v>11</v>
      </c>
      <c r="F8" s="3"/>
      <c r="G8" s="3" t="s">
        <v>12</v>
      </c>
      <c r="H8" s="3" t="s">
        <v>115</v>
      </c>
      <c r="I8" s="2" t="s">
        <v>116</v>
      </c>
      <c r="J8" s="2" t="s">
        <v>130</v>
      </c>
      <c r="K8" s="5">
        <v>0.24</v>
      </c>
      <c r="L8" s="5">
        <v>0.24</v>
      </c>
      <c r="M8" s="6">
        <f t="shared" si="1"/>
        <v>0.72</v>
      </c>
      <c r="N8" s="6">
        <f t="shared" si="2"/>
        <v>0.72</v>
      </c>
      <c r="O8" s="4"/>
      <c r="P8" s="4" t="str">
        <f t="shared" si="0"/>
        <v>3,399-4206-ND</v>
      </c>
      <c r="Q8" t="str">
        <f t="shared" si="3"/>
        <v>Capacitor - 3x 0.01uF</v>
      </c>
      <c r="R8" t="str">
        <f t="shared" si="4"/>
        <v>80-C317C103K5R|3</v>
      </c>
      <c r="S8" t="str">
        <f t="shared" si="5"/>
        <v>C317C103K5R5TA 3</v>
      </c>
    </row>
    <row r="9" spans="1:19" ht="16.5" thickBot="1">
      <c r="A9" s="17">
        <f t="shared" si="6"/>
        <v>5</v>
      </c>
      <c r="B9" s="4" t="s">
        <v>249</v>
      </c>
      <c r="C9" s="3" t="s">
        <v>17</v>
      </c>
      <c r="D9" s="3" t="s">
        <v>98</v>
      </c>
      <c r="E9" s="3" t="s">
        <v>11</v>
      </c>
      <c r="F9" s="3"/>
      <c r="G9" s="3" t="s">
        <v>12</v>
      </c>
      <c r="H9" s="3" t="s">
        <v>99</v>
      </c>
      <c r="I9" s="2" t="s">
        <v>100</v>
      </c>
      <c r="J9" s="2" t="s">
        <v>131</v>
      </c>
      <c r="K9" s="5">
        <v>0.66</v>
      </c>
      <c r="L9" s="5">
        <v>0.66</v>
      </c>
      <c r="M9" s="6">
        <f t="shared" si="1"/>
        <v>3.3000000000000003</v>
      </c>
      <c r="N9" s="6">
        <f t="shared" si="2"/>
        <v>3.3000000000000003</v>
      </c>
      <c r="O9" s="4"/>
      <c r="P9" s="4" t="str">
        <f t="shared" si="0"/>
        <v>5,399-4390-ND</v>
      </c>
      <c r="Q9" t="str">
        <f t="shared" si="3"/>
        <v>Capacitor - 5x 1uF</v>
      </c>
      <c r="R9" t="str">
        <f t="shared" si="4"/>
        <v>80-C330C105M5U|5</v>
      </c>
      <c r="S9" t="str">
        <f t="shared" si="5"/>
        <v>C330C105M5U5TA 5</v>
      </c>
    </row>
    <row r="10" spans="1:19" ht="16.5" thickBot="1">
      <c r="A10" s="17">
        <f t="shared" si="6"/>
        <v>1</v>
      </c>
      <c r="B10" s="4" t="s">
        <v>226</v>
      </c>
      <c r="C10" s="3" t="s">
        <v>227</v>
      </c>
      <c r="D10" s="3" t="s">
        <v>229</v>
      </c>
      <c r="E10" s="3" t="s">
        <v>11</v>
      </c>
      <c r="F10" s="3"/>
      <c r="G10" s="3" t="s">
        <v>9</v>
      </c>
      <c r="H10" s="3" t="s">
        <v>228</v>
      </c>
      <c r="I10" s="2" t="s">
        <v>231</v>
      </c>
      <c r="J10" s="30" t="s">
        <v>230</v>
      </c>
      <c r="K10" s="5">
        <v>0.3</v>
      </c>
      <c r="L10" s="5">
        <v>0.13</v>
      </c>
      <c r="M10" s="6">
        <f t="shared" si="1"/>
        <v>0.3</v>
      </c>
      <c r="N10" s="6">
        <f t="shared" si="2"/>
        <v>0.13</v>
      </c>
      <c r="O10" s="4"/>
      <c r="P10" s="4" t="str">
        <f t="shared" si="0"/>
        <v>1,478-11030-1-ND</v>
      </c>
      <c r="Q10" t="str">
        <f t="shared" si="3"/>
        <v>Capacitor - 1x 1nF</v>
      </c>
      <c r="R10" t="str">
        <f t="shared" si="4"/>
        <v>581-SR211C102KARTR1|1</v>
      </c>
      <c r="S10" t="str">
        <f t="shared" si="5"/>
        <v>SR211C102KARTR1 1</v>
      </c>
    </row>
    <row r="11" spans="1:19" ht="16.5" thickBot="1">
      <c r="A11" s="17">
        <f>LEN(B11)-LEN(SUBSTITUTE(B11,",",""))+1</f>
        <v>1</v>
      </c>
      <c r="B11" s="4" t="s">
        <v>79</v>
      </c>
      <c r="C11" s="3" t="s">
        <v>80</v>
      </c>
      <c r="D11" s="3" t="s">
        <v>83</v>
      </c>
      <c r="E11" s="3" t="s">
        <v>11</v>
      </c>
      <c r="F11" s="3"/>
      <c r="G11" s="3" t="s">
        <v>12</v>
      </c>
      <c r="H11" s="3" t="s">
        <v>82</v>
      </c>
      <c r="I11" s="2" t="s">
        <v>81</v>
      </c>
      <c r="J11" s="2" t="s">
        <v>132</v>
      </c>
      <c r="K11" s="5">
        <v>0.25</v>
      </c>
      <c r="L11" s="5">
        <v>0.25</v>
      </c>
      <c r="M11" s="6">
        <f t="shared" si="1"/>
        <v>0.25</v>
      </c>
      <c r="N11" s="6">
        <f t="shared" si="2"/>
        <v>0.25</v>
      </c>
      <c r="O11" s="4"/>
      <c r="P11" s="4" t="str">
        <f t="shared" si="0"/>
        <v>1,399-4243-ND</v>
      </c>
      <c r="Q11" t="str">
        <f t="shared" si="3"/>
        <v>Capacitor - 1x 4.7nF</v>
      </c>
      <c r="R11" t="str">
        <f t="shared" si="4"/>
        <v>80-C317C472K1R|1</v>
      </c>
      <c r="S11" t="str">
        <f t="shared" si="5"/>
        <v>C317C472K1R5TA 1</v>
      </c>
    </row>
    <row r="12" spans="1:19" ht="16.5" thickBot="1">
      <c r="A12" s="15"/>
      <c r="B12" s="4"/>
      <c r="C12" s="3"/>
      <c r="D12" s="3"/>
      <c r="E12" s="3"/>
      <c r="F12" s="3"/>
      <c r="G12" s="3"/>
      <c r="H12" s="3"/>
      <c r="I12" s="2"/>
      <c r="J12" s="2"/>
      <c r="K12" s="3"/>
      <c r="L12" s="3"/>
      <c r="M12" s="3"/>
      <c r="N12" s="6"/>
      <c r="O12" s="4"/>
      <c r="P12" s="4" t="str">
        <f t="shared" si="0"/>
        <v/>
      </c>
      <c r="R12" t="str">
        <f t="shared" si="4"/>
        <v/>
      </c>
      <c r="S12" t="str">
        <f t="shared" si="5"/>
        <v xml:space="preserve"> </v>
      </c>
    </row>
    <row r="13" spans="1:19" ht="16.5" thickBot="1">
      <c r="A13" s="17">
        <f>LEN(B13)-LEN(SUBSTITUTE(B13,",",""))+1</f>
        <v>3</v>
      </c>
      <c r="B13" s="4" t="s">
        <v>286</v>
      </c>
      <c r="C13" s="3" t="s">
        <v>88</v>
      </c>
      <c r="D13" s="7" t="s">
        <v>18</v>
      </c>
      <c r="E13" s="3" t="s">
        <v>19</v>
      </c>
      <c r="F13" s="3"/>
      <c r="G13" s="3" t="s">
        <v>20</v>
      </c>
      <c r="H13" s="7" t="s">
        <v>21</v>
      </c>
      <c r="I13" s="2" t="s">
        <v>22</v>
      </c>
      <c r="J13" s="2" t="s">
        <v>145</v>
      </c>
      <c r="K13" s="5">
        <v>0.34</v>
      </c>
      <c r="L13" s="5">
        <v>0.43</v>
      </c>
      <c r="M13" s="6">
        <f>K13*A13</f>
        <v>1.02</v>
      </c>
      <c r="N13" s="6">
        <f>L13*A13</f>
        <v>1.29</v>
      </c>
      <c r="O13" s="4"/>
      <c r="P13" s="4" t="str">
        <f t="shared" si="0"/>
        <v>3,1N5919BGOS-ND</v>
      </c>
      <c r="Q13" t="str">
        <f>"Diode - " &amp;A13&amp;"x "&amp;C13</f>
        <v>Diode - 3x 1N5919BG Zener</v>
      </c>
      <c r="R13" t="str">
        <f t="shared" si="4"/>
        <v>863-1N5919BRLG|3</v>
      </c>
      <c r="S13" t="str">
        <f t="shared" si="5"/>
        <v>1N5919BG 3</v>
      </c>
    </row>
    <row r="14" spans="1:19" ht="26.25" thickBot="1">
      <c r="A14" s="17">
        <f>LEN(B14)-LEN(SUBSTITUTE(B14,",",""))+1</f>
        <v>3</v>
      </c>
      <c r="B14" s="4" t="s">
        <v>209</v>
      </c>
      <c r="C14" s="3" t="s">
        <v>89</v>
      </c>
      <c r="D14" s="3" t="s">
        <v>24</v>
      </c>
      <c r="E14" s="3" t="s">
        <v>19</v>
      </c>
      <c r="F14" s="3"/>
      <c r="G14" s="3" t="s">
        <v>25</v>
      </c>
      <c r="H14" s="3" t="s">
        <v>23</v>
      </c>
      <c r="I14" s="2" t="s">
        <v>26</v>
      </c>
      <c r="J14" s="2" t="s">
        <v>133</v>
      </c>
      <c r="K14" s="5">
        <v>0.39</v>
      </c>
      <c r="L14" s="5">
        <v>0.39</v>
      </c>
      <c r="M14" s="6">
        <f>K14*A14</f>
        <v>1.17</v>
      </c>
      <c r="N14" s="6">
        <f>L14*A14</f>
        <v>1.17</v>
      </c>
      <c r="O14" s="4"/>
      <c r="P14" s="4" t="str">
        <f t="shared" si="0"/>
        <v>3,1N5818-TPCT-ND</v>
      </c>
      <c r="Q14" t="str">
        <f>"Diode - " &amp;A14&amp;"x "&amp;C14</f>
        <v>Diode - 3x 1N5818-TP Schottky</v>
      </c>
      <c r="R14" t="str">
        <f t="shared" si="4"/>
        <v>833-1N5818-TP|3</v>
      </c>
      <c r="S14" t="str">
        <f t="shared" si="5"/>
        <v>1N5818-TP 3</v>
      </c>
    </row>
    <row r="15" spans="1:19" ht="26.25" thickBot="1">
      <c r="A15" s="17">
        <f>LEN(B15)-LEN(SUBSTITUTE(B15,",",""))+1</f>
        <v>12</v>
      </c>
      <c r="B15" s="4" t="s">
        <v>234</v>
      </c>
      <c r="C15" s="3" t="s">
        <v>27</v>
      </c>
      <c r="D15" s="3" t="s">
        <v>72</v>
      </c>
      <c r="E15" s="3" t="s">
        <v>69</v>
      </c>
      <c r="F15" s="3"/>
      <c r="G15" s="3"/>
      <c r="H15" s="3" t="s">
        <v>148</v>
      </c>
      <c r="I15" s="2" t="s">
        <v>73</v>
      </c>
      <c r="J15" s="2" t="s">
        <v>143</v>
      </c>
      <c r="K15" s="5">
        <v>0.47</v>
      </c>
      <c r="L15" s="5">
        <v>0.1</v>
      </c>
      <c r="M15" s="6">
        <f>K15*A15</f>
        <v>5.64</v>
      </c>
      <c r="N15" s="6">
        <f>L15*A15</f>
        <v>1.2000000000000002</v>
      </c>
      <c r="O15" s="4"/>
      <c r="P15" s="4" t="str">
        <f t="shared" si="0"/>
        <v>12,160-1139-ND</v>
      </c>
      <c r="Q15" t="str">
        <f>"Diode - " &amp;A15&amp;"x "&amp;C15</f>
        <v>Diode - 12x LED-Red</v>
      </c>
      <c r="R15" t="str">
        <f t="shared" si="4"/>
        <v>859-LTL-4221N|12</v>
      </c>
      <c r="S15" t="str">
        <f t="shared" si="5"/>
        <v>LTL-4221N 12</v>
      </c>
    </row>
    <row r="16" spans="1:19" ht="26.25" thickBot="1">
      <c r="A16" s="17">
        <f>LEN(B16)-LEN(SUBSTITUTE(B16,",",""))+1</f>
        <v>8</v>
      </c>
      <c r="B16" s="4" t="s">
        <v>237</v>
      </c>
      <c r="C16" s="3" t="s">
        <v>28</v>
      </c>
      <c r="D16" s="3" t="s">
        <v>29</v>
      </c>
      <c r="E16" s="3" t="s">
        <v>19</v>
      </c>
      <c r="F16" s="3"/>
      <c r="G16" s="3" t="s">
        <v>25</v>
      </c>
      <c r="H16" s="3" t="s">
        <v>30</v>
      </c>
      <c r="I16" s="2" t="s">
        <v>31</v>
      </c>
      <c r="J16" s="2" t="s">
        <v>134</v>
      </c>
      <c r="K16" s="5">
        <v>0.11</v>
      </c>
      <c r="L16" s="5">
        <v>0.11</v>
      </c>
      <c r="M16" s="6">
        <f>K16*A16</f>
        <v>0.88</v>
      </c>
      <c r="N16" s="6">
        <f>L16*A16</f>
        <v>0.88</v>
      </c>
      <c r="O16" s="4"/>
      <c r="P16" s="4" t="str">
        <f t="shared" si="0"/>
        <v>8,1N4004-TPMSCT-ND</v>
      </c>
      <c r="Q16" t="str">
        <f>"Diode - " &amp;A16&amp;"x "&amp;C16</f>
        <v>Diode - 8x 1N4004</v>
      </c>
      <c r="R16" t="str">
        <f t="shared" si="4"/>
        <v>833-1N4004-TP|8</v>
      </c>
      <c r="S16" t="str">
        <f t="shared" si="5"/>
        <v>1N4004-TP 8</v>
      </c>
    </row>
    <row r="17" spans="1:19" ht="16.5" thickBot="1">
      <c r="A17" s="15"/>
      <c r="B17" s="4"/>
      <c r="C17" s="3"/>
      <c r="D17" s="3"/>
      <c r="E17" s="3"/>
      <c r="F17" s="3"/>
      <c r="G17" s="3"/>
      <c r="H17" s="3"/>
      <c r="I17" s="2"/>
      <c r="J17" s="2"/>
      <c r="K17" s="3"/>
      <c r="L17" s="3"/>
      <c r="M17" s="3"/>
      <c r="N17" s="6"/>
      <c r="O17" s="4"/>
      <c r="P17" s="4" t="str">
        <f t="shared" si="0"/>
        <v/>
      </c>
      <c r="R17" t="str">
        <f t="shared" si="4"/>
        <v/>
      </c>
      <c r="S17" t="str">
        <f t="shared" si="5"/>
        <v xml:space="preserve"> </v>
      </c>
    </row>
    <row r="18" spans="1:19" ht="16.5" thickBot="1">
      <c r="A18" s="17">
        <v>1</v>
      </c>
      <c r="B18" s="4" t="s">
        <v>71</v>
      </c>
      <c r="C18" s="3" t="s">
        <v>32</v>
      </c>
      <c r="D18" s="3" t="s">
        <v>33</v>
      </c>
      <c r="E18" s="3" t="s">
        <v>34</v>
      </c>
      <c r="F18" s="3"/>
      <c r="G18" s="3" t="s">
        <v>35</v>
      </c>
      <c r="H18" s="3" t="s">
        <v>36</v>
      </c>
      <c r="I18" s="2" t="s">
        <v>37</v>
      </c>
      <c r="J18" s="2" t="s">
        <v>135</v>
      </c>
      <c r="K18" s="5">
        <v>0.72</v>
      </c>
      <c r="L18" s="5">
        <v>0.72</v>
      </c>
      <c r="M18" s="6">
        <f>K18*A18</f>
        <v>0.72</v>
      </c>
      <c r="N18" s="6">
        <f>L18*A18</f>
        <v>0.72</v>
      </c>
      <c r="O18" s="4"/>
      <c r="P18" s="4" t="str">
        <f t="shared" si="0"/>
        <v>1,P7307-ND</v>
      </c>
      <c r="Q18" t="str">
        <f t="shared" ref="Q18:Q27" si="7">A18&amp;"x "&amp;C18</f>
        <v>1x Surge Protection</v>
      </c>
      <c r="R18" t="str">
        <f t="shared" si="4"/>
        <v>667-ERZ-V14D220|1</v>
      </c>
      <c r="S18" t="str">
        <f t="shared" si="5"/>
        <v>ERZ-V14D220 1</v>
      </c>
    </row>
    <row r="19" spans="1:19" ht="16.5" thickBot="1">
      <c r="A19" s="15"/>
      <c r="B19" s="4"/>
      <c r="C19" s="3"/>
      <c r="D19" s="3"/>
      <c r="E19" s="3"/>
      <c r="F19" s="3"/>
      <c r="G19" s="3"/>
      <c r="H19" s="3"/>
      <c r="I19" s="2"/>
      <c r="J19" s="2"/>
      <c r="K19" s="3"/>
      <c r="L19" s="3"/>
      <c r="M19" s="3"/>
      <c r="N19" s="6"/>
      <c r="O19" s="4"/>
      <c r="P19" s="4" t="str">
        <f t="shared" si="0"/>
        <v/>
      </c>
      <c r="R19" t="str">
        <f t="shared" si="4"/>
        <v/>
      </c>
      <c r="S19" t="str">
        <f t="shared" si="5"/>
        <v xml:space="preserve"> </v>
      </c>
    </row>
    <row r="20" spans="1:19" ht="26.25" thickBot="1">
      <c r="A20" s="17">
        <v>4</v>
      </c>
      <c r="B20" s="4" t="s">
        <v>70</v>
      </c>
      <c r="C20" s="3" t="s">
        <v>84</v>
      </c>
      <c r="D20" s="3" t="s">
        <v>78</v>
      </c>
      <c r="E20" s="3"/>
      <c r="F20" s="3"/>
      <c r="G20" s="3" t="s">
        <v>77</v>
      </c>
      <c r="H20" s="3" t="s">
        <v>163</v>
      </c>
      <c r="I20" s="2" t="s">
        <v>76</v>
      </c>
      <c r="J20" s="2" t="s">
        <v>164</v>
      </c>
      <c r="K20" s="6">
        <v>0.56000000000000005</v>
      </c>
      <c r="L20" s="21">
        <v>2.95</v>
      </c>
      <c r="M20" s="6">
        <f>K20*A20</f>
        <v>2.2400000000000002</v>
      </c>
      <c r="N20" s="6">
        <f>L20*A20</f>
        <v>11.8</v>
      </c>
      <c r="O20" s="4" t="s">
        <v>144</v>
      </c>
      <c r="P20" s="4" t="str">
        <f t="shared" si="0"/>
        <v>4,S1012EC-40-ND</v>
      </c>
      <c r="Q20" t="str">
        <f t="shared" si="7"/>
        <v>4x 40 POS 0.100 Pin Header</v>
      </c>
      <c r="R20" t="str">
        <f t="shared" si="4"/>
        <v>571-41037410|4</v>
      </c>
      <c r="S20" t="str">
        <f t="shared" si="5"/>
        <v>PREC040SAAN-RC.. 4</v>
      </c>
    </row>
    <row r="21" spans="1:19" ht="16.5" thickBot="1">
      <c r="A21" s="17">
        <v>1</v>
      </c>
      <c r="B21" s="4" t="s">
        <v>177</v>
      </c>
      <c r="C21" s="3" t="s">
        <v>257</v>
      </c>
      <c r="D21" s="3" t="s">
        <v>258</v>
      </c>
      <c r="E21" s="3"/>
      <c r="F21" s="3"/>
      <c r="G21" s="3" t="s">
        <v>179</v>
      </c>
      <c r="H21" s="22" t="s">
        <v>256</v>
      </c>
      <c r="I21" s="25" t="s">
        <v>260</v>
      </c>
      <c r="J21" s="2" t="s">
        <v>259</v>
      </c>
      <c r="K21" s="6">
        <v>1</v>
      </c>
      <c r="L21" s="23">
        <v>0.88200000000000001</v>
      </c>
      <c r="M21" s="6">
        <f>K21*A21</f>
        <v>1</v>
      </c>
      <c r="N21" s="6">
        <f>L21*A21</f>
        <v>0.88200000000000001</v>
      </c>
      <c r="O21" s="4"/>
      <c r="P21" s="4" t="str">
        <f t="shared" si="0"/>
        <v>1,WM4724-ND</v>
      </c>
      <c r="Q21" t="str">
        <f t="shared" si="7"/>
        <v>1x 16 POS Header</v>
      </c>
      <c r="R21" t="str">
        <f t="shared" si="4"/>
        <v>538-43045-1600|1</v>
      </c>
      <c r="S21" t="str">
        <f t="shared" si="5"/>
        <v>43045-1600 1</v>
      </c>
    </row>
    <row r="22" spans="1:19" ht="16.5" thickBot="1">
      <c r="A22" s="17">
        <v>1</v>
      </c>
      <c r="B22" s="4" t="s">
        <v>188</v>
      </c>
      <c r="C22" s="3" t="s">
        <v>178</v>
      </c>
      <c r="D22" s="3" t="s">
        <v>189</v>
      </c>
      <c r="E22" s="3"/>
      <c r="F22" s="3"/>
      <c r="G22" s="3" t="s">
        <v>190</v>
      </c>
      <c r="H22" s="22" t="s">
        <v>191</v>
      </c>
      <c r="I22" s="25" t="s">
        <v>193</v>
      </c>
      <c r="J22" s="2" t="s">
        <v>192</v>
      </c>
      <c r="K22" s="6">
        <v>0.38</v>
      </c>
      <c r="L22" s="23">
        <v>0.76</v>
      </c>
      <c r="M22" s="6">
        <f>K22*A22</f>
        <v>0.38</v>
      </c>
      <c r="N22" s="6">
        <f>L22*A22</f>
        <v>0.76</v>
      </c>
      <c r="O22" s="4"/>
      <c r="P22" s="4" t="str">
        <f t="shared" si="0"/>
        <v>1,SAM1213-04-ND</v>
      </c>
      <c r="Q22" t="str">
        <f t="shared" si="7"/>
        <v>1x 4 POS Header</v>
      </c>
      <c r="R22" t="str">
        <f t="shared" si="4"/>
        <v>200-SSW10401TS|1</v>
      </c>
      <c r="S22" t="str">
        <f t="shared" si="5"/>
        <v>SSW-104-01-T-S 1</v>
      </c>
    </row>
    <row r="23" spans="1:19" ht="16.5" thickBot="1">
      <c r="A23" s="15"/>
      <c r="B23" s="4"/>
      <c r="C23" s="3"/>
      <c r="D23" s="3"/>
      <c r="E23" s="3"/>
      <c r="F23" s="3"/>
      <c r="G23" s="3"/>
      <c r="H23" s="3"/>
      <c r="I23" s="2"/>
      <c r="J23" s="2"/>
      <c r="K23" s="3"/>
      <c r="L23" s="3"/>
      <c r="M23" s="6"/>
      <c r="N23" s="6"/>
      <c r="O23" s="4"/>
      <c r="P23" s="4" t="str">
        <f t="shared" si="0"/>
        <v/>
      </c>
      <c r="R23" t="str">
        <f t="shared" si="4"/>
        <v/>
      </c>
      <c r="S23" t="str">
        <f t="shared" si="5"/>
        <v xml:space="preserve"> </v>
      </c>
    </row>
    <row r="24" spans="1:19" ht="26.25" thickBot="1">
      <c r="A24" s="17">
        <f>LEN(B24)-LEN(SUBSTITUTE(B24,",",""))+1</f>
        <v>6</v>
      </c>
      <c r="B24" s="4" t="s">
        <v>250</v>
      </c>
      <c r="C24" s="3" t="s">
        <v>85</v>
      </c>
      <c r="D24" s="3" t="s">
        <v>162</v>
      </c>
      <c r="E24" s="3" t="s">
        <v>61</v>
      </c>
      <c r="F24" s="3"/>
      <c r="G24" s="3" t="s">
        <v>38</v>
      </c>
      <c r="H24" s="3" t="s">
        <v>160</v>
      </c>
      <c r="I24" s="2" t="s">
        <v>161</v>
      </c>
      <c r="J24" s="2" t="s">
        <v>136</v>
      </c>
      <c r="K24" s="6">
        <v>1.51</v>
      </c>
      <c r="L24" s="6">
        <v>1.51</v>
      </c>
      <c r="M24" s="6">
        <f>K24*A24</f>
        <v>9.06</v>
      </c>
      <c r="N24" s="6">
        <f>L24*A24</f>
        <v>9.06</v>
      </c>
      <c r="O24" s="4"/>
      <c r="P24" s="4" t="str">
        <f t="shared" si="0"/>
        <v>6,497-5981-5-ND</v>
      </c>
      <c r="Q24" t="str">
        <f t="shared" si="7"/>
        <v>6x 62A MOSFET N-CH</v>
      </c>
      <c r="R24" t="str">
        <f t="shared" si="4"/>
        <v>511-STP62NS04Z|6</v>
      </c>
      <c r="S24" t="str">
        <f t="shared" si="5"/>
        <v>STP75NS04Z 6</v>
      </c>
    </row>
    <row r="25" spans="1:19" ht="26.25" thickBot="1">
      <c r="A25" s="17">
        <f>LEN(B25)-LEN(SUBSTITUTE(B25,",",""))+1</f>
        <v>6</v>
      </c>
      <c r="B25" s="4" t="s">
        <v>171</v>
      </c>
      <c r="C25" s="3" t="s">
        <v>172</v>
      </c>
      <c r="D25" s="3" t="s">
        <v>173</v>
      </c>
      <c r="E25" s="3" t="s">
        <v>174</v>
      </c>
      <c r="F25" s="3"/>
      <c r="G25" s="3" t="s">
        <v>20</v>
      </c>
      <c r="H25" s="3" t="s">
        <v>175</v>
      </c>
      <c r="I25" s="24" t="s">
        <v>185</v>
      </c>
      <c r="J25" s="2" t="s">
        <v>176</v>
      </c>
      <c r="K25" s="6">
        <v>2.62</v>
      </c>
      <c r="L25" s="6">
        <v>2.9</v>
      </c>
      <c r="M25" s="6">
        <f>K25*A25</f>
        <v>15.72</v>
      </c>
      <c r="N25" s="6">
        <f>L25*A25</f>
        <v>17.399999999999999</v>
      </c>
      <c r="O25" s="4"/>
      <c r="P25" s="4" t="str">
        <f>IF(NOT(I25=""),A25&amp;","&amp;I25,"")</f>
        <v>6,ISL9V5036P3-F085-ND</v>
      </c>
      <c r="Q25" t="str">
        <f t="shared" si="7"/>
        <v>6x Ignition IGBT</v>
      </c>
      <c r="R25" t="str">
        <f t="shared" si="4"/>
        <v>512-ISL9V5036P3-F085
|6</v>
      </c>
      <c r="S25" t="str">
        <f t="shared" si="5"/>
        <v>ISL9V5036P3-F085 6</v>
      </c>
    </row>
    <row r="26" spans="1:19" ht="16.5" thickBot="1">
      <c r="A26" s="17">
        <f>LEN(B26)-LEN(SUBSTITUTE(B26,",",""))+1</f>
        <v>1</v>
      </c>
      <c r="B26" s="27" t="s">
        <v>210</v>
      </c>
      <c r="C26" s="3" t="s">
        <v>211</v>
      </c>
      <c r="D26" s="3" t="s">
        <v>212</v>
      </c>
      <c r="E26" s="3" t="s">
        <v>182</v>
      </c>
      <c r="F26" s="3"/>
      <c r="G26" s="3" t="s">
        <v>20</v>
      </c>
      <c r="H26" s="3" t="s">
        <v>213</v>
      </c>
      <c r="I26" s="25" t="s">
        <v>215</v>
      </c>
      <c r="J26" s="2" t="s">
        <v>214</v>
      </c>
      <c r="K26" s="6">
        <v>0.25</v>
      </c>
      <c r="L26" s="6">
        <v>0.28999999999999998</v>
      </c>
      <c r="M26" s="6">
        <f>K26*A26</f>
        <v>0.25</v>
      </c>
      <c r="N26" s="6">
        <f>L26*A26</f>
        <v>0.28999999999999998</v>
      </c>
      <c r="O26" s="4"/>
      <c r="P26" s="4" t="str">
        <f>IF(NOT(I26=""),A26&amp;","&amp;I26,"")</f>
        <v>1,PN2907ABUFS-ND</v>
      </c>
      <c r="Q26" t="str">
        <f t="shared" si="7"/>
        <v>1x PNP transistor</v>
      </c>
      <c r="R26" t="str">
        <f t="shared" si="4"/>
        <v>512-PN2907ABU|1</v>
      </c>
      <c r="S26" t="str">
        <f t="shared" si="5"/>
        <v>PN2907ABU 1</v>
      </c>
    </row>
    <row r="27" spans="1:19" ht="16.5" thickBot="1">
      <c r="A27" s="17">
        <f>LEN(B27)-LEN(SUBSTITUTE(B27,",",""))+1</f>
        <v>1</v>
      </c>
      <c r="B27" s="4" t="s">
        <v>194</v>
      </c>
      <c r="C27" s="3" t="s">
        <v>181</v>
      </c>
      <c r="D27" s="3" t="s">
        <v>180</v>
      </c>
      <c r="E27" s="3" t="s">
        <v>182</v>
      </c>
      <c r="F27" s="3"/>
      <c r="G27" s="3" t="s">
        <v>20</v>
      </c>
      <c r="H27" s="3" t="s">
        <v>183</v>
      </c>
      <c r="I27" s="25" t="s">
        <v>186</v>
      </c>
      <c r="J27" s="2" t="s">
        <v>184</v>
      </c>
      <c r="K27" s="6">
        <v>0.25</v>
      </c>
      <c r="L27" s="6">
        <v>0.28999999999999998</v>
      </c>
      <c r="M27" s="6">
        <f>K27*A27</f>
        <v>0.25</v>
      </c>
      <c r="N27" s="6">
        <f>L27*A27</f>
        <v>0.28999999999999998</v>
      </c>
      <c r="O27" s="4"/>
      <c r="P27" s="4" t="str">
        <f>IF(NOT(I27=""),A27&amp;","&amp;I27,"")</f>
        <v>1,PN2222AFS-ND</v>
      </c>
      <c r="Q27" t="str">
        <f t="shared" si="7"/>
        <v>1x NPN transistor</v>
      </c>
      <c r="R27" t="str">
        <f t="shared" si="4"/>
        <v>512-PN2222ABU|1</v>
      </c>
      <c r="S27" t="str">
        <f t="shared" si="5"/>
        <v>PN2222ABU 1</v>
      </c>
    </row>
    <row r="28" spans="1:19" ht="16.5" thickBot="1">
      <c r="A28" s="15"/>
      <c r="B28" s="4"/>
      <c r="C28" s="3"/>
      <c r="D28" s="3"/>
      <c r="E28" s="3"/>
      <c r="F28" s="3"/>
      <c r="G28" s="3"/>
      <c r="K28" s="3"/>
      <c r="L28" s="3"/>
      <c r="M28" s="3"/>
      <c r="N28" s="6"/>
      <c r="O28" s="4"/>
      <c r="P28" s="4"/>
    </row>
    <row r="29" spans="1:19" ht="16.5" thickBot="1">
      <c r="A29" s="17">
        <f>LEN(B29)-LEN(SUBSTITUTE(B29,",",""))+1</f>
        <v>1</v>
      </c>
      <c r="B29" s="4" t="s">
        <v>156</v>
      </c>
      <c r="C29" s="3" t="s">
        <v>39</v>
      </c>
      <c r="D29" s="3" t="s">
        <v>40</v>
      </c>
      <c r="E29" s="3"/>
      <c r="F29" s="3"/>
      <c r="G29" s="3" t="s">
        <v>41</v>
      </c>
      <c r="H29" s="3" t="s">
        <v>150</v>
      </c>
      <c r="I29" s="2" t="s">
        <v>42</v>
      </c>
      <c r="J29" s="2" t="s">
        <v>195</v>
      </c>
      <c r="K29" s="5">
        <v>0.08</v>
      </c>
      <c r="L29" s="5">
        <v>0.11</v>
      </c>
      <c r="M29" s="6">
        <f>K29*A29</f>
        <v>0.08</v>
      </c>
      <c r="N29" s="6">
        <f>L29*A29</f>
        <v>0.11</v>
      </c>
      <c r="O29" s="4"/>
      <c r="P29" s="4" t="str">
        <f>IF(NOT(I29=""),A29&amp;","&amp;I29,"")</f>
        <v>1,10.0KXBK-ND</v>
      </c>
      <c r="Q29" t="str">
        <f>"Resistor - " &amp; A29&amp;"x "&amp;C29</f>
        <v>Resistor - 1x 10k</v>
      </c>
      <c r="R29" t="str">
        <f>IF(NOT(J29=""),J29&amp;"|"&amp;A29,"")</f>
        <v>603-MFR-25FBF52-10K|1</v>
      </c>
      <c r="S29" t="str">
        <f>H29&amp;" "&amp;A29</f>
        <v>MFR-25FBF52-10K 1</v>
      </c>
    </row>
    <row r="30" spans="1:19" ht="26.25" thickBot="1">
      <c r="A30" s="17">
        <f>LEN(B30)-LEN(SUBSTITUTE(B30,",",""))+1</f>
        <v>23</v>
      </c>
      <c r="B30" s="4" t="s">
        <v>279</v>
      </c>
      <c r="C30" s="3" t="s">
        <v>43</v>
      </c>
      <c r="D30" s="3" t="s">
        <v>44</v>
      </c>
      <c r="E30" s="3"/>
      <c r="F30" s="3"/>
      <c r="G30" s="3" t="s">
        <v>41</v>
      </c>
      <c r="H30" s="3" t="s">
        <v>149</v>
      </c>
      <c r="I30" s="2" t="s">
        <v>45</v>
      </c>
      <c r="J30" s="2" t="s">
        <v>196</v>
      </c>
      <c r="K30" s="5">
        <v>0.06</v>
      </c>
      <c r="L30" s="5">
        <v>0.11</v>
      </c>
      <c r="M30" s="6">
        <f t="shared" ref="M30:M37" si="8">K30*A30</f>
        <v>1.38</v>
      </c>
      <c r="N30" s="6">
        <f t="shared" ref="N30:N37" si="9">L30*A30</f>
        <v>2.5299999999999998</v>
      </c>
      <c r="O30" s="4"/>
      <c r="P30" s="4" t="str">
        <f t="shared" ref="P30:P39" si="10">IF(NOT(I30=""),A30&amp;","&amp;I30,"")</f>
        <v>23,1.00KXBK-ND</v>
      </c>
      <c r="Q30" t="str">
        <f t="shared" ref="Q30:Q37" si="11">"Resistor - " &amp; A30&amp;"x "&amp;C30</f>
        <v>Resistor - 23x 1k</v>
      </c>
      <c r="R30" t="str">
        <f t="shared" ref="R30:R39" si="12">IF(NOT(J30=""),J30&amp;"|"&amp;A30,"")</f>
        <v>603-MFR-25FBF52-1K|23</v>
      </c>
      <c r="S30" t="str">
        <f t="shared" ref="S30:S39" si="13">H30&amp;" "&amp;A30</f>
        <v>MFR-25FBF52-1K 23</v>
      </c>
    </row>
    <row r="31" spans="1:19" ht="16.5" thickBot="1">
      <c r="A31" s="17">
        <f>LEN(B31)-LEN(SUBSTITUTE(B31,",",""))+1</f>
        <v>6</v>
      </c>
      <c r="B31" s="11" t="s">
        <v>236</v>
      </c>
      <c r="C31" s="12">
        <v>680</v>
      </c>
      <c r="D31" s="7" t="s">
        <v>96</v>
      </c>
      <c r="E31" s="3"/>
      <c r="F31" s="12"/>
      <c r="G31" s="12" t="s">
        <v>97</v>
      </c>
      <c r="H31" s="7" t="s">
        <v>147</v>
      </c>
      <c r="I31" s="2" t="s">
        <v>95</v>
      </c>
      <c r="J31" s="2" t="s">
        <v>138</v>
      </c>
      <c r="K31" s="13">
        <v>0.22</v>
      </c>
      <c r="L31" s="13">
        <v>0.15</v>
      </c>
      <c r="M31" s="6">
        <f t="shared" si="8"/>
        <v>1.32</v>
      </c>
      <c r="N31" s="6">
        <f t="shared" si="9"/>
        <v>0.89999999999999991</v>
      </c>
      <c r="O31" s="11" t="s">
        <v>75</v>
      </c>
      <c r="P31" s="4" t="str">
        <f t="shared" si="10"/>
        <v>6,A105963CT-ND</v>
      </c>
      <c r="Q31" t="str">
        <f t="shared" si="11"/>
        <v>Resistor - 6x 680</v>
      </c>
      <c r="R31" t="str">
        <f t="shared" si="12"/>
        <v>279-LR1F680R|6</v>
      </c>
      <c r="S31" t="str">
        <f t="shared" si="13"/>
        <v>1622545-1 6</v>
      </c>
    </row>
    <row r="32" spans="1:19" ht="26.25" thickBot="1">
      <c r="A32" s="17">
        <f>LEN(B32)-LEN(SUBSTITUTE(B32,",",""))+1</f>
        <v>13</v>
      </c>
      <c r="B32" s="4" t="s">
        <v>280</v>
      </c>
      <c r="C32" s="3">
        <v>470</v>
      </c>
      <c r="D32" s="3" t="s">
        <v>46</v>
      </c>
      <c r="E32" s="3"/>
      <c r="F32" s="3"/>
      <c r="G32" s="3" t="s">
        <v>47</v>
      </c>
      <c r="H32" s="7" t="s">
        <v>48</v>
      </c>
      <c r="I32" s="2" t="s">
        <v>49</v>
      </c>
      <c r="J32" s="2" t="s">
        <v>139</v>
      </c>
      <c r="K32" s="5">
        <v>0.11</v>
      </c>
      <c r="L32" s="13">
        <v>0.15</v>
      </c>
      <c r="M32" s="6">
        <f t="shared" si="8"/>
        <v>1.43</v>
      </c>
      <c r="N32" s="6">
        <f t="shared" si="9"/>
        <v>1.95</v>
      </c>
      <c r="O32" s="4"/>
      <c r="P32" s="4" t="str">
        <f t="shared" si="10"/>
        <v>13,RNF14FTD470RCT-ND</v>
      </c>
      <c r="Q32" t="str">
        <f t="shared" si="11"/>
        <v>Resistor - 13x 470</v>
      </c>
      <c r="R32" t="str">
        <f t="shared" si="12"/>
        <v>279-LR1F470R|13</v>
      </c>
      <c r="S32" t="str">
        <f t="shared" si="13"/>
        <v>RNF14FTD470R 13</v>
      </c>
    </row>
    <row r="33" spans="1:19" ht="26.25" thickBot="1">
      <c r="A33" s="17">
        <f t="shared" ref="A33:A34" si="14">LEN(B33)-LEN(SUBSTITUTE(B33,",",""))+1</f>
        <v>14</v>
      </c>
      <c r="B33" s="4" t="s">
        <v>277</v>
      </c>
      <c r="C33" s="3" t="s">
        <v>152</v>
      </c>
      <c r="D33" s="3" t="s">
        <v>153</v>
      </c>
      <c r="E33" s="3" t="s">
        <v>50</v>
      </c>
      <c r="F33" s="3"/>
      <c r="G33" s="3" t="s">
        <v>41</v>
      </c>
      <c r="H33" s="3" t="s">
        <v>154</v>
      </c>
      <c r="I33" s="2" t="s">
        <v>151</v>
      </c>
      <c r="J33" s="2" t="s">
        <v>155</v>
      </c>
      <c r="K33" s="5">
        <v>0.14000000000000001</v>
      </c>
      <c r="L33" s="5">
        <v>0.16</v>
      </c>
      <c r="M33" s="6">
        <f t="shared" si="8"/>
        <v>1.9600000000000002</v>
      </c>
      <c r="N33" s="6">
        <f t="shared" si="9"/>
        <v>2.2400000000000002</v>
      </c>
      <c r="O33" s="4"/>
      <c r="P33" s="4" t="str">
        <f t="shared" si="10"/>
        <v>14,2.49KXBK-ND</v>
      </c>
      <c r="Q33" t="str">
        <f t="shared" si="11"/>
        <v>Resistor - 14x 1% 2.49k</v>
      </c>
      <c r="R33" t="str">
        <f t="shared" si="12"/>
        <v>603-MFR-25FBF52-2K49|14</v>
      </c>
      <c r="S33" t="str">
        <f t="shared" si="13"/>
        <v>MFR-25FBF52-2K49 14</v>
      </c>
    </row>
    <row r="34" spans="1:19" ht="16.5" thickBot="1">
      <c r="A34" s="17">
        <f t="shared" si="14"/>
        <v>4</v>
      </c>
      <c r="B34" s="4" t="s">
        <v>283</v>
      </c>
      <c r="C34" s="3" t="s">
        <v>87</v>
      </c>
      <c r="D34" s="3" t="s">
        <v>51</v>
      </c>
      <c r="E34" s="3"/>
      <c r="F34" s="3"/>
      <c r="G34" s="3" t="s">
        <v>41</v>
      </c>
      <c r="H34" s="3" t="s">
        <v>52</v>
      </c>
      <c r="I34" s="2" t="s">
        <v>53</v>
      </c>
      <c r="J34" s="2" t="s">
        <v>140</v>
      </c>
      <c r="K34" s="5">
        <v>0.46</v>
      </c>
      <c r="L34" s="5">
        <v>1.1000000000000001</v>
      </c>
      <c r="M34" s="6">
        <f t="shared" si="8"/>
        <v>1.84</v>
      </c>
      <c r="N34" s="6">
        <f t="shared" si="9"/>
        <v>4.4000000000000004</v>
      </c>
      <c r="O34" s="4" t="s">
        <v>74</v>
      </c>
      <c r="P34" s="4" t="str">
        <f t="shared" si="10"/>
        <v>4,3.9KADCT-ND</v>
      </c>
      <c r="Q34" t="str">
        <f t="shared" si="11"/>
        <v>Resistor - 4x 0.1% 3.9k</v>
      </c>
      <c r="R34" t="str">
        <f t="shared" si="12"/>
        <v>279-H83K9BDA|4</v>
      </c>
      <c r="S34" t="str">
        <f t="shared" si="13"/>
        <v>MFP-25BRD52-3K9 4</v>
      </c>
    </row>
    <row r="35" spans="1:19" ht="26.25" thickBot="1">
      <c r="A35" s="17">
        <f t="shared" ref="A35" si="15">LEN(B35)-LEN(SUBSTITUTE(B35,",",""))+1</f>
        <v>16</v>
      </c>
      <c r="B35" s="4" t="s">
        <v>233</v>
      </c>
      <c r="C35" s="3" t="s">
        <v>54</v>
      </c>
      <c r="D35" s="3" t="s">
        <v>55</v>
      </c>
      <c r="E35" s="3"/>
      <c r="F35" s="3"/>
      <c r="G35" s="3" t="s">
        <v>41</v>
      </c>
      <c r="H35" s="3" t="s">
        <v>165</v>
      </c>
      <c r="I35" s="2" t="s">
        <v>56</v>
      </c>
      <c r="J35" s="2" t="s">
        <v>166</v>
      </c>
      <c r="K35" s="5">
        <v>0.1</v>
      </c>
      <c r="L35" s="5">
        <v>0.1</v>
      </c>
      <c r="M35" s="6">
        <f t="shared" si="8"/>
        <v>1.6</v>
      </c>
      <c r="N35" s="6">
        <f t="shared" si="9"/>
        <v>1.6</v>
      </c>
      <c r="O35" s="4"/>
      <c r="P35" s="4" t="str">
        <f t="shared" si="10"/>
        <v>16,100KXBK-ND</v>
      </c>
      <c r="Q35" t="str">
        <f t="shared" si="11"/>
        <v>Resistor - 16x 100k</v>
      </c>
      <c r="R35" t="str">
        <f t="shared" si="12"/>
        <v>603-FMF-25FTF52100K|16</v>
      </c>
      <c r="S35" t="str">
        <f t="shared" si="13"/>
        <v>MFR-25FBF52-100K 16</v>
      </c>
    </row>
    <row r="36" spans="1:19" ht="16.5" thickBot="1">
      <c r="A36" s="17">
        <f>LEN(B36)-LEN(SUBSTITUTE(B36,",",""))+1</f>
        <v>6</v>
      </c>
      <c r="B36" s="4" t="s">
        <v>235</v>
      </c>
      <c r="C36" s="3">
        <v>150</v>
      </c>
      <c r="D36" s="3" t="s">
        <v>243</v>
      </c>
      <c r="E36" s="3"/>
      <c r="F36" s="3"/>
      <c r="G36" s="3" t="s">
        <v>244</v>
      </c>
      <c r="H36" s="3" t="s">
        <v>246</v>
      </c>
      <c r="I36" s="2" t="s">
        <v>247</v>
      </c>
      <c r="J36" s="2" t="s">
        <v>245</v>
      </c>
      <c r="K36" s="5">
        <v>0.27</v>
      </c>
      <c r="L36" s="5">
        <v>0.23</v>
      </c>
      <c r="M36" s="6">
        <f t="shared" si="8"/>
        <v>1.62</v>
      </c>
      <c r="N36" s="6">
        <f t="shared" si="9"/>
        <v>1.3800000000000001</v>
      </c>
      <c r="O36" s="4"/>
      <c r="P36" s="4" t="str">
        <f t="shared" si="10"/>
        <v>6,PPC150W-1CT-ND</v>
      </c>
      <c r="Q36" t="str">
        <f t="shared" si="11"/>
        <v>Resistor - 6x 150</v>
      </c>
      <c r="R36" t="str">
        <f t="shared" si="12"/>
        <v>594-5073NW150R0J|6</v>
      </c>
      <c r="S36" t="str">
        <f t="shared" si="13"/>
        <v>PR01000101500JR500 6</v>
      </c>
    </row>
    <row r="37" spans="1:19" ht="26.25" thickBot="1">
      <c r="A37" s="17">
        <f>LEN(B37)-LEN(SUBSTITUTE(B37,",",""))+1</f>
        <v>3</v>
      </c>
      <c r="B37" s="4" t="s">
        <v>284</v>
      </c>
      <c r="C37" s="3" t="s">
        <v>167</v>
      </c>
      <c r="D37" s="3" t="s">
        <v>168</v>
      </c>
      <c r="E37" s="3"/>
      <c r="F37" s="3"/>
      <c r="G37" s="3" t="s">
        <v>41</v>
      </c>
      <c r="H37" s="3" t="s">
        <v>169</v>
      </c>
      <c r="I37" s="2" t="s">
        <v>248</v>
      </c>
      <c r="J37" s="2" t="s">
        <v>170</v>
      </c>
      <c r="K37" s="5"/>
      <c r="L37" s="5">
        <v>0.1</v>
      </c>
      <c r="M37" s="6">
        <f t="shared" si="8"/>
        <v>0</v>
      </c>
      <c r="N37" s="6">
        <f t="shared" si="9"/>
        <v>0.30000000000000004</v>
      </c>
      <c r="O37" s="4"/>
      <c r="P37" s="4" t="str">
        <f t="shared" si="10"/>
        <v xml:space="preserve">3,7.50KXBK-ND	</v>
      </c>
      <c r="Q37" t="str">
        <f t="shared" si="11"/>
        <v>Resistor - 3x 7.5k</v>
      </c>
      <c r="R37" t="str">
        <f t="shared" si="12"/>
        <v>603-MFR-25FBF52-7K5
|3</v>
      </c>
      <c r="S37" t="str">
        <f t="shared" si="13"/>
        <v>MFR-25FBF52-7K5 3</v>
      </c>
    </row>
    <row r="38" spans="1:19" ht="16.5" thickBot="1">
      <c r="A38" s="17"/>
      <c r="B38" s="4"/>
      <c r="C38" s="3"/>
      <c r="D38" s="3"/>
      <c r="E38" s="3"/>
      <c r="F38" s="3"/>
      <c r="G38" s="3"/>
      <c r="H38" s="3"/>
      <c r="I38" s="2"/>
      <c r="J38" s="2"/>
      <c r="K38" s="3"/>
      <c r="L38" s="3"/>
      <c r="M38" s="3"/>
      <c r="N38" s="6"/>
      <c r="O38" s="4"/>
      <c r="P38" s="4" t="str">
        <f t="shared" si="10"/>
        <v/>
      </c>
      <c r="R38" t="str">
        <f t="shared" si="12"/>
        <v/>
      </c>
      <c r="S38" t="str">
        <f t="shared" si="13"/>
        <v xml:space="preserve"> </v>
      </c>
    </row>
    <row r="39" spans="1:19" ht="26.25" thickBot="1">
      <c r="A39" s="17">
        <f t="shared" ref="A39:A45" si="16">LEN(B39)-LEN(SUBSTITUTE(B39,",",""))+1</f>
        <v>1</v>
      </c>
      <c r="B39" s="4" t="s">
        <v>57</v>
      </c>
      <c r="C39" s="3" t="s">
        <v>59</v>
      </c>
      <c r="D39" s="3" t="s">
        <v>60</v>
      </c>
      <c r="E39" s="3" t="s">
        <v>61</v>
      </c>
      <c r="F39" s="3"/>
      <c r="G39" s="3" t="s">
        <v>62</v>
      </c>
      <c r="H39" s="3" t="s">
        <v>59</v>
      </c>
      <c r="I39" s="2" t="s">
        <v>59</v>
      </c>
      <c r="J39" s="2" t="s">
        <v>137</v>
      </c>
      <c r="K39" s="5">
        <v>1.68</v>
      </c>
      <c r="L39" s="5">
        <v>1.67</v>
      </c>
      <c r="M39" s="6">
        <f>K39*A39</f>
        <v>1.68</v>
      </c>
      <c r="N39" s="6">
        <f>L39*A39</f>
        <v>1.67</v>
      </c>
      <c r="O39" s="4"/>
      <c r="P39" s="4" t="str">
        <f t="shared" si="10"/>
        <v>1,LM2940T-5.0/NOPB</v>
      </c>
      <c r="Q39" t="str">
        <f>A39&amp;"x "&amp;C39</f>
        <v>1x LM2940T-5.0/NOPB</v>
      </c>
      <c r="R39" t="str">
        <f t="shared" si="12"/>
        <v>926-LM2940T-5.0/NOPB|1</v>
      </c>
      <c r="S39" t="str">
        <f t="shared" si="13"/>
        <v>LM2940T-5.0/NOPB 1</v>
      </c>
    </row>
    <row r="40" spans="1:19" ht="16.5" thickBot="1">
      <c r="A40" s="17">
        <f t="shared" si="16"/>
        <v>1</v>
      </c>
      <c r="B40" s="4" t="s">
        <v>216</v>
      </c>
      <c r="C40" s="3" t="s">
        <v>217</v>
      </c>
      <c r="D40" s="3" t="s">
        <v>218</v>
      </c>
      <c r="E40" s="3" t="s">
        <v>219</v>
      </c>
      <c r="F40" s="3"/>
      <c r="G40" s="3" t="s">
        <v>38</v>
      </c>
      <c r="H40" s="3" t="s">
        <v>217</v>
      </c>
      <c r="I40" s="29" t="s">
        <v>220</v>
      </c>
      <c r="J40" s="2" t="s">
        <v>221</v>
      </c>
      <c r="K40" s="5">
        <v>0.59</v>
      </c>
      <c r="L40" s="5">
        <v>0.56999999999999995</v>
      </c>
      <c r="M40" s="6">
        <v>0.59</v>
      </c>
      <c r="N40" s="6">
        <v>0.56999999999999995</v>
      </c>
      <c r="O40" s="4"/>
      <c r="P40" s="4" t="s">
        <v>222</v>
      </c>
      <c r="Q40" t="s">
        <v>223</v>
      </c>
      <c r="R40" t="s">
        <v>224</v>
      </c>
      <c r="S40" t="s">
        <v>225</v>
      </c>
    </row>
    <row r="41" spans="1:19" ht="26.25" thickBot="1">
      <c r="A41" s="17">
        <f t="shared" si="16"/>
        <v>1</v>
      </c>
      <c r="B41" s="20" t="s">
        <v>204</v>
      </c>
      <c r="C41" s="3" t="s">
        <v>197</v>
      </c>
      <c r="D41" s="3" t="s">
        <v>198</v>
      </c>
      <c r="E41" s="3" t="s">
        <v>282</v>
      </c>
      <c r="F41" s="3"/>
      <c r="G41" s="3" t="s">
        <v>58</v>
      </c>
      <c r="H41" s="3" t="s">
        <v>201</v>
      </c>
      <c r="I41" s="26" t="s">
        <v>202</v>
      </c>
      <c r="J41" s="2" t="s">
        <v>203</v>
      </c>
      <c r="K41" s="6">
        <v>12.79</v>
      </c>
      <c r="L41" s="6">
        <v>19.739999999999998</v>
      </c>
      <c r="M41" s="6">
        <f>K41*A41</f>
        <v>12.79</v>
      </c>
      <c r="N41" s="6">
        <f>L41*A41</f>
        <v>19.739999999999998</v>
      </c>
      <c r="O41" s="4"/>
      <c r="P41" s="4" t="str">
        <f t="shared" ref="P41:P48" si="17">IF(NOT(I41=""),A41&amp;","&amp;I41,"")</f>
        <v>1,MPXH6115A6U-ND</v>
      </c>
      <c r="Q41" t="str">
        <f>A41&amp;"x "&amp;C41</f>
        <v>1x Baro sensor</v>
      </c>
      <c r="R41" t="str">
        <f t="shared" ref="R41:R48" si="18">IF(NOT(J41=""),J41&amp;"|"&amp;A41,"")</f>
        <v>841-MPXH6115A6U|1</v>
      </c>
      <c r="S41" t="str">
        <f>H41&amp;" "&amp;A41</f>
        <v>MPXH6115A6U 1</v>
      </c>
    </row>
    <row r="42" spans="1:19" ht="26.25" thickBot="1">
      <c r="A42" s="17">
        <f t="shared" si="16"/>
        <v>1</v>
      </c>
      <c r="B42" s="4" t="s">
        <v>287</v>
      </c>
      <c r="C42" s="3" t="s">
        <v>288</v>
      </c>
      <c r="D42" s="3" t="s">
        <v>289</v>
      </c>
      <c r="E42" s="3" t="s">
        <v>282</v>
      </c>
      <c r="F42" s="3"/>
      <c r="G42" s="3" t="s">
        <v>58</v>
      </c>
      <c r="H42" s="33" t="s">
        <v>287</v>
      </c>
      <c r="I42" s="34" t="s">
        <v>290</v>
      </c>
      <c r="J42" s="35" t="s">
        <v>291</v>
      </c>
      <c r="K42" s="6">
        <v>15.41</v>
      </c>
      <c r="L42" s="6">
        <v>15.37</v>
      </c>
      <c r="M42" s="6">
        <f t="shared" ref="M42" si="19">K42*A42</f>
        <v>15.41</v>
      </c>
      <c r="N42" s="6">
        <f t="shared" ref="N42" si="20">L42*A42</f>
        <v>15.37</v>
      </c>
      <c r="O42" s="4"/>
      <c r="P42" s="4" t="str">
        <f t="shared" si="17"/>
        <v>1,MPXH6400AC6U-ND</v>
      </c>
      <c r="Q42" t="str">
        <f>A42&amp;"x "&amp;C42</f>
        <v>1x 4-Bar MAP sensor</v>
      </c>
      <c r="R42" t="str">
        <f t="shared" si="18"/>
        <v>841-MPXH6400AC6U|1</v>
      </c>
      <c r="S42" t="str">
        <f>H42&amp;" "&amp;A42</f>
        <v>MPXH6400AC6U 1</v>
      </c>
    </row>
    <row r="43" spans="1:19" ht="26.25" thickBot="1">
      <c r="A43" s="17">
        <f t="shared" si="16"/>
        <v>3</v>
      </c>
      <c r="B43" s="11" t="s">
        <v>232</v>
      </c>
      <c r="C43" s="12" t="s">
        <v>90</v>
      </c>
      <c r="D43" s="12" t="s">
        <v>91</v>
      </c>
      <c r="E43" s="3" t="s">
        <v>92</v>
      </c>
      <c r="F43" s="12"/>
      <c r="G43" s="12" t="s">
        <v>63</v>
      </c>
      <c r="H43" s="12" t="s">
        <v>90</v>
      </c>
      <c r="I43" s="12" t="s">
        <v>93</v>
      </c>
      <c r="J43" s="12" t="s">
        <v>125</v>
      </c>
      <c r="K43" s="19">
        <v>2.92</v>
      </c>
      <c r="L43" s="19">
        <v>2.92</v>
      </c>
      <c r="M43" s="6">
        <f>K43*A43</f>
        <v>8.76</v>
      </c>
      <c r="N43" s="6">
        <f>L43*A43</f>
        <v>8.76</v>
      </c>
      <c r="O43" s="11"/>
      <c r="P43" s="4" t="str">
        <f t="shared" si="17"/>
        <v>3,TC4424EPA-ND</v>
      </c>
      <c r="Q43" t="str">
        <f>A43&amp;"x "&amp;C43</f>
        <v>3x TC4424EPA</v>
      </c>
      <c r="R43" t="str">
        <f t="shared" si="18"/>
        <v>579-TC4424EPA|3</v>
      </c>
      <c r="S43" t="str">
        <f>H43&amp;" "&amp;A43</f>
        <v>TC4424EPA 3</v>
      </c>
    </row>
    <row r="44" spans="1:19" ht="16.5" thickBot="1">
      <c r="A44" s="17">
        <f t="shared" si="16"/>
        <v>1</v>
      </c>
      <c r="B44" s="11" t="s">
        <v>119</v>
      </c>
      <c r="C44" s="12" t="s">
        <v>252</v>
      </c>
      <c r="D44" s="3" t="s">
        <v>253</v>
      </c>
      <c r="E44" s="3" t="s">
        <v>219</v>
      </c>
      <c r="F44" s="12"/>
      <c r="G44" s="12" t="s">
        <v>146</v>
      </c>
      <c r="H44" s="12" t="s">
        <v>252</v>
      </c>
      <c r="I44" s="12" t="s">
        <v>255</v>
      </c>
      <c r="J44" s="2" t="s">
        <v>254</v>
      </c>
      <c r="K44" s="6">
        <v>2.4</v>
      </c>
      <c r="L44" s="6">
        <v>2.4</v>
      </c>
      <c r="M44" s="6">
        <f>K44*A44</f>
        <v>2.4</v>
      </c>
      <c r="N44" s="6">
        <f>L44*A44</f>
        <v>2.4</v>
      </c>
      <c r="O44" s="4"/>
      <c r="P44" s="4" t="str">
        <f t="shared" si="17"/>
        <v>1,F2718-ND</v>
      </c>
      <c r="Q44" t="str">
        <f>A44&amp;"x "&amp;C44</f>
        <v>1x SP720APP</v>
      </c>
      <c r="R44" t="str">
        <f t="shared" si="18"/>
        <v>576-SP720APP|1</v>
      </c>
      <c r="S44" t="str">
        <f>H44&amp;" "&amp;A44</f>
        <v>SP720APP 1</v>
      </c>
    </row>
    <row r="45" spans="1:19" ht="16.5" thickBot="1">
      <c r="A45" s="17">
        <f t="shared" si="16"/>
        <v>2</v>
      </c>
      <c r="B45" s="11" t="s">
        <v>242</v>
      </c>
      <c r="C45" s="12" t="s">
        <v>239</v>
      </c>
      <c r="D45" s="3" t="s">
        <v>238</v>
      </c>
      <c r="E45" s="3" t="s">
        <v>199</v>
      </c>
      <c r="F45" s="12"/>
      <c r="G45" s="12" t="s">
        <v>38</v>
      </c>
      <c r="H45" s="12" t="s">
        <v>239</v>
      </c>
      <c r="I45" s="12" t="s">
        <v>240</v>
      </c>
      <c r="J45" s="2" t="s">
        <v>241</v>
      </c>
      <c r="K45" s="6">
        <v>1.41</v>
      </c>
      <c r="L45" s="6">
        <v>1.54</v>
      </c>
      <c r="M45" s="6">
        <f>K45*A45</f>
        <v>2.82</v>
      </c>
      <c r="N45" s="6">
        <f>L45*A45</f>
        <v>3.08</v>
      </c>
      <c r="O45" s="4"/>
      <c r="P45" s="4" t="str">
        <f t="shared" si="17"/>
        <v>2,497-14323-1-ND</v>
      </c>
      <c r="Q45" t="str">
        <f>A45&amp;"x "&amp;C45</f>
        <v>2x VNLD5090TR-E</v>
      </c>
      <c r="R45" t="str">
        <f t="shared" si="18"/>
        <v>511-VNLD5090TR-E|2</v>
      </c>
      <c r="S45" t="str">
        <f>H45&amp;" "&amp;A45</f>
        <v>VNLD5090TR-E 2</v>
      </c>
    </row>
    <row r="46" spans="1:19" ht="16.5" thickBot="1">
      <c r="A46" s="15"/>
      <c r="B46" s="4"/>
      <c r="C46" s="3"/>
      <c r="D46" s="3"/>
      <c r="E46" s="3"/>
      <c r="F46" s="3"/>
      <c r="G46" s="4"/>
      <c r="H46" s="8"/>
      <c r="I46" s="3"/>
      <c r="J46" s="3"/>
      <c r="K46" s="1"/>
      <c r="L46" s="1"/>
      <c r="M46" s="9"/>
      <c r="N46" s="6"/>
      <c r="O46" s="9"/>
      <c r="P46" s="4" t="str">
        <f t="shared" si="17"/>
        <v/>
      </c>
      <c r="R46" t="str">
        <f t="shared" si="18"/>
        <v/>
      </c>
    </row>
    <row r="47" spans="1:19" ht="16.5" thickBot="1">
      <c r="A47" s="15"/>
      <c r="B47" s="4" t="s">
        <v>251</v>
      </c>
      <c r="C47" s="3"/>
      <c r="D47" s="3"/>
      <c r="E47" s="3"/>
      <c r="F47" s="3"/>
      <c r="G47" s="4"/>
      <c r="H47" s="8"/>
      <c r="I47" s="3"/>
      <c r="J47" s="3"/>
      <c r="K47" s="1"/>
      <c r="L47" s="1"/>
      <c r="M47" s="9"/>
      <c r="N47" s="6"/>
      <c r="O47" s="9"/>
      <c r="P47" s="4" t="str">
        <f t="shared" si="17"/>
        <v/>
      </c>
      <c r="R47" t="str">
        <f t="shared" si="18"/>
        <v/>
      </c>
    </row>
    <row r="48" spans="1:19" ht="16.5" customHeight="1" thickBot="1">
      <c r="A48" s="17">
        <v>13</v>
      </c>
      <c r="B48" s="11" t="s">
        <v>261</v>
      </c>
      <c r="C48" s="12" t="s">
        <v>262</v>
      </c>
      <c r="D48" s="3" t="s">
        <v>263</v>
      </c>
      <c r="E48" s="3"/>
      <c r="F48" s="12"/>
      <c r="G48" s="12" t="s">
        <v>264</v>
      </c>
      <c r="H48" s="12" t="s">
        <v>265</v>
      </c>
      <c r="I48" s="12" t="s">
        <v>266</v>
      </c>
      <c r="J48" s="2" t="s">
        <v>267</v>
      </c>
      <c r="K48" s="6">
        <v>0.55000000000000004</v>
      </c>
      <c r="L48" s="6">
        <v>0.67300000000000004</v>
      </c>
      <c r="M48" s="6">
        <f>K48*A48</f>
        <v>7.15</v>
      </c>
      <c r="N48" s="6">
        <f>L48*A48</f>
        <v>8.7490000000000006</v>
      </c>
      <c r="O48" s="4"/>
      <c r="P48" s="4" t="str">
        <f t="shared" si="17"/>
        <v>13,53-77-9ACG-ND</v>
      </c>
      <c r="Q48" t="str">
        <f>A48&amp;"x "&amp;C48</f>
        <v>13x Thermal pad</v>
      </c>
      <c r="R48" t="str">
        <f t="shared" si="18"/>
        <v>532-53-77-9ACG|13</v>
      </c>
      <c r="S48" t="str">
        <f>H48&amp;" "&amp;A48</f>
        <v>53-77-9ACG 13</v>
      </c>
    </row>
    <row r="49" spans="1:19" ht="16.5" thickBot="1">
      <c r="A49" s="17">
        <v>1</v>
      </c>
      <c r="B49" s="11" t="s">
        <v>205</v>
      </c>
      <c r="C49" s="12" t="s">
        <v>268</v>
      </c>
      <c r="D49" s="3" t="s">
        <v>269</v>
      </c>
      <c r="E49" s="3"/>
      <c r="F49" s="12"/>
      <c r="G49" s="12" t="s">
        <v>179</v>
      </c>
      <c r="H49" s="12" t="s">
        <v>270</v>
      </c>
      <c r="I49" s="12" t="s">
        <v>272</v>
      </c>
      <c r="J49" s="2" t="s">
        <v>271</v>
      </c>
      <c r="K49" s="6">
        <v>0.33</v>
      </c>
      <c r="L49" s="6">
        <v>0.38200000000000001</v>
      </c>
      <c r="M49" s="6">
        <f>K49*A49</f>
        <v>0.33</v>
      </c>
      <c r="N49" s="6">
        <f>L49*A49</f>
        <v>0.38200000000000001</v>
      </c>
      <c r="O49" s="4"/>
      <c r="P49" s="4" t="str">
        <f>IF(NOT(I49=""),A49&amp;","&amp;I49,"")</f>
        <v>1,WM2490-ND</v>
      </c>
      <c r="Q49" t="str">
        <f>A49&amp;"x "&amp;C49</f>
        <v>1x 16-POS connector</v>
      </c>
      <c r="R49" t="str">
        <f>IF(NOT(J49=""),J49&amp;"|"&amp;A49,"")</f>
        <v>538-43025-1600|1</v>
      </c>
      <c r="S49" t="str">
        <f>H49&amp;" "&amp;A49</f>
        <v>43025-1600 1</v>
      </c>
    </row>
    <row r="50" spans="1:19" ht="16.5" thickBot="1">
      <c r="A50" s="17">
        <v>17</v>
      </c>
      <c r="B50" s="11" t="s">
        <v>206</v>
      </c>
      <c r="C50" s="12" t="s">
        <v>207</v>
      </c>
      <c r="D50" s="3" t="s">
        <v>273</v>
      </c>
      <c r="E50" s="3"/>
      <c r="F50" s="12"/>
      <c r="G50" s="12" t="s">
        <v>179</v>
      </c>
      <c r="H50" s="12" t="s">
        <v>274</v>
      </c>
      <c r="I50" s="12" t="s">
        <v>276</v>
      </c>
      <c r="J50" s="2" t="s">
        <v>275</v>
      </c>
      <c r="K50" s="6">
        <v>0.16</v>
      </c>
      <c r="L50" s="6">
        <v>0.18099999999999999</v>
      </c>
      <c r="M50" s="6">
        <f>K50*A50</f>
        <v>2.72</v>
      </c>
      <c r="N50" s="6">
        <f>L50*A50</f>
        <v>3.077</v>
      </c>
      <c r="O50" s="4"/>
      <c r="P50" s="4" t="str">
        <f>IF(NOT(I50=""),A50&amp;","&amp;I50,"")</f>
        <v>17,WM13070CT-ND</v>
      </c>
      <c r="Q50" t="str">
        <f>A50&amp;"x "&amp;C50</f>
        <v>17x Female pin</v>
      </c>
      <c r="R50" t="str">
        <f>IF(NOT(J50=""),J50&amp;"|"&amp;A50,"")</f>
        <v>538-43030-0038|17</v>
      </c>
      <c r="S50" t="str">
        <f>H50&amp;" "&amp;A50</f>
        <v>43030-0038 17</v>
      </c>
    </row>
    <row r="51" spans="1:19" ht="16.5" thickBot="1">
      <c r="A51" s="15"/>
      <c r="B51" s="11"/>
      <c r="C51" s="12"/>
      <c r="D51" s="3"/>
      <c r="E51" s="3"/>
      <c r="F51" s="12"/>
      <c r="G51" s="12"/>
      <c r="H51" s="12"/>
      <c r="I51" s="12"/>
      <c r="J51" s="2"/>
      <c r="K51" s="6"/>
      <c r="L51" s="6"/>
      <c r="M51" s="6"/>
      <c r="N51" s="6"/>
      <c r="O51" s="4"/>
      <c r="P51" s="4"/>
    </row>
    <row r="52" spans="1:19" ht="24" customHeight="1" thickBot="1">
      <c r="A52" s="15"/>
      <c r="B52" s="4"/>
      <c r="C52" s="3"/>
      <c r="D52" s="3"/>
      <c r="E52" s="3"/>
      <c r="F52" s="7"/>
      <c r="G52" s="4"/>
      <c r="H52" s="31" t="s">
        <v>66</v>
      </c>
      <c r="I52" s="32"/>
      <c r="J52" s="28"/>
      <c r="K52" s="1" t="s">
        <v>64</v>
      </c>
      <c r="L52" s="1"/>
      <c r="M52" s="10">
        <f>SUM(M3:M50)</f>
        <v>121.05000000000001</v>
      </c>
      <c r="N52" s="10">
        <f>SUM(N3:N50)</f>
        <v>141.04999999999998</v>
      </c>
      <c r="O52" s="9" t="s">
        <v>65</v>
      </c>
    </row>
    <row r="56" spans="1:19">
      <c r="B56" t="s">
        <v>200</v>
      </c>
    </row>
    <row r="57" spans="1:19">
      <c r="B57" t="s">
        <v>208</v>
      </c>
    </row>
  </sheetData>
  <mergeCells count="1">
    <mergeCell ref="H52:I52"/>
  </mergeCells>
  <phoneticPr fontId="5" type="noConversion"/>
  <hyperlinks>
    <hyperlink ref="I6" r:id="rId1" display="478-1910-ND" xr:uid="{00000000-0004-0000-0000-000000000000}"/>
    <hyperlink ref="I14" r:id="rId2" xr:uid="{00000000-0004-0000-0000-000001000000}"/>
    <hyperlink ref="I18" r:id="rId3" xr:uid="{00000000-0004-0000-0000-000002000000}"/>
    <hyperlink ref="I29" r:id="rId4" xr:uid="{00000000-0004-0000-0000-000003000000}"/>
    <hyperlink ref="I33" r:id="rId5" display="985-1047-1-ND" xr:uid="{00000000-0004-0000-0000-000004000000}"/>
    <hyperlink ref="I34" r:id="rId6" xr:uid="{00000000-0004-0000-0000-000005000000}"/>
    <hyperlink ref="I3" r:id="rId7" display="478-1842-ND" xr:uid="{00000000-0004-0000-0000-000007000000}"/>
    <hyperlink ref="I7" r:id="rId8" display="445-5312-ND" xr:uid="{00000000-0004-0000-0000-000008000000}"/>
    <hyperlink ref="I8" r:id="rId9" display="399-4148-ND" xr:uid="{00000000-0004-0000-0000-000009000000}"/>
    <hyperlink ref="I35" r:id="rId10" xr:uid="{00000000-0004-0000-0000-00000A000000}"/>
  </hyperlinks>
  <pageMargins left="0.25" right="0.25" top="0.75" bottom="0.75" header="0.3" footer="0.3"/>
  <pageSetup paperSize="9" scale="21" orientation="portrait" r:id="rId11"/>
  <legacy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 Kemppainen</cp:lastModifiedBy>
  <cp:lastPrinted>2020-01-11T14:22:13Z</cp:lastPrinted>
  <dcterms:created xsi:type="dcterms:W3CDTF">2014-08-24T22:56:25Z</dcterms:created>
  <dcterms:modified xsi:type="dcterms:W3CDTF">2024-11-12T12:20:57Z</dcterms:modified>
</cp:coreProperties>
</file>