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_PnP\Rev3.0B documents\"/>
    </mc:Choice>
  </mc:AlternateContent>
  <xr:revisionPtr revIDLastSave="0" documentId="13_ncr:1_{28A8A21A-43A5-410A-AC9D-107622C0CE66}" xr6:coauthVersionLast="47" xr6:coauthVersionMax="47" xr10:uidLastSave="{00000000-0000-0000-0000-000000000000}"/>
  <bookViews>
    <workbookView xWindow="3465" yWindow="2490" windowWidth="31590" windowHeight="1686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" i="1" l="1"/>
  <c r="R20" i="1"/>
  <c r="Q20" i="1"/>
  <c r="P20" i="1"/>
  <c r="N20" i="1"/>
  <c r="M20" i="1"/>
  <c r="S14" i="1" l="1"/>
  <c r="R14" i="1"/>
  <c r="Q14" i="1"/>
  <c r="P14" i="1"/>
  <c r="N14" i="1"/>
  <c r="M14" i="1"/>
  <c r="A9" i="1" l="1"/>
  <c r="A10" i="1"/>
  <c r="A11" i="1"/>
  <c r="M16" i="1" l="1"/>
  <c r="N16" i="1"/>
  <c r="P16" i="1"/>
  <c r="Q16" i="1"/>
  <c r="R16" i="1"/>
  <c r="S16" i="1"/>
  <c r="S15" i="1" l="1"/>
  <c r="R15" i="1"/>
  <c r="Q15" i="1"/>
  <c r="P15" i="1"/>
  <c r="N15" i="1"/>
  <c r="M15" i="1"/>
  <c r="R13" i="1"/>
  <c r="P13" i="1"/>
  <c r="S10" i="1" l="1"/>
  <c r="R10" i="1"/>
  <c r="Q10" i="1"/>
  <c r="P10" i="1"/>
  <c r="N10" i="1"/>
  <c r="M10" i="1"/>
  <c r="S6" i="1" l="1"/>
  <c r="R6" i="1"/>
  <c r="Q6" i="1"/>
  <c r="P6" i="1"/>
  <c r="N6" i="1"/>
  <c r="M6" i="1"/>
  <c r="A8" i="1"/>
  <c r="S5" i="1"/>
  <c r="R5" i="1"/>
  <c r="Q5" i="1"/>
  <c r="P5" i="1"/>
  <c r="N5" i="1"/>
  <c r="M5" i="1"/>
  <c r="S3" i="1"/>
  <c r="S4" i="1"/>
  <c r="A7" i="1"/>
  <c r="S7" i="1" s="1"/>
  <c r="S9" i="1"/>
  <c r="S11" i="1"/>
  <c r="M3" i="1"/>
  <c r="M4" i="1"/>
  <c r="M9" i="1"/>
  <c r="M11" i="1"/>
  <c r="R3" i="1"/>
  <c r="R4" i="1"/>
  <c r="R9" i="1"/>
  <c r="R11" i="1"/>
  <c r="R12" i="1"/>
  <c r="N3" i="1"/>
  <c r="N4" i="1"/>
  <c r="N9" i="1"/>
  <c r="N11" i="1"/>
  <c r="Q11" i="1"/>
  <c r="Q9" i="1"/>
  <c r="Q3" i="1"/>
  <c r="Q4" i="1"/>
  <c r="Q2" i="1"/>
  <c r="P3" i="1"/>
  <c r="P4" i="1"/>
  <c r="P9" i="1"/>
  <c r="P11" i="1"/>
  <c r="P12" i="1"/>
  <c r="P2" i="1"/>
  <c r="R8" i="1" l="1"/>
  <c r="P8" i="1"/>
  <c r="P7" i="1"/>
  <c r="N7" i="1"/>
  <c r="N8" i="1"/>
  <c r="S8" i="1"/>
  <c r="Q7" i="1"/>
  <c r="R7" i="1"/>
  <c r="M7" i="1"/>
  <c r="Q8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7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8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11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</commentList>
</comments>
</file>

<file path=xl/sharedStrings.xml><?xml version="1.0" encoding="utf-8"?>
<sst xmlns="http://schemas.openxmlformats.org/spreadsheetml/2006/main" count="125" uniqueCount="115">
  <si>
    <t>Value</t>
  </si>
  <si>
    <t>Type</t>
  </si>
  <si>
    <t>Information</t>
  </si>
  <si>
    <t>Manufacturer</t>
  </si>
  <si>
    <t>Model#</t>
  </si>
  <si>
    <t>Digikey P/N</t>
  </si>
  <si>
    <t>Note</t>
  </si>
  <si>
    <t>ON Semiconductor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</si>
  <si>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</si>
  <si>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</si>
  <si>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</si>
  <si>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</si>
  <si>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</si>
  <si>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</si>
  <si>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</si>
  <si>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</si>
  <si>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</si>
  <si>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</si>
  <si>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</si>
  <si>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</si>
  <si>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</si>
  <si>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Male pins</t>
  </si>
  <si>
    <t>U2</t>
  </si>
  <si>
    <t>S1012EC-40-ND</t>
  </si>
  <si>
    <t>Sullins Connector Solutions</t>
  </si>
  <si>
    <t>CONN HEADER .100" SNGL STR 40POS</t>
  </si>
  <si>
    <t>40 POS 0.100 Pin Header</t>
  </si>
  <si>
    <t>62A MOSFET N-CH</t>
  </si>
  <si>
    <t>General Description</t>
  </si>
  <si>
    <t>Included</t>
  </si>
  <si>
    <t>QTY Full</t>
  </si>
  <si>
    <t>Board Reference Full</t>
  </si>
  <si>
    <t>Full Digikey import</t>
  </si>
  <si>
    <t>Mouser Full</t>
  </si>
  <si>
    <t>Mouser P/N</t>
  </si>
  <si>
    <t>Digikey Price (USD)</t>
  </si>
  <si>
    <t>Mouser Price (USD)</t>
  </si>
  <si>
    <t>667-ERZ-V14D220</t>
  </si>
  <si>
    <t>511-STP62NS04Z</t>
  </si>
  <si>
    <t>926-LM2940T-5.0/NOPB</t>
  </si>
  <si>
    <t>CTM Full Digikey</t>
  </si>
  <si>
    <t>CTM Full Mouser</t>
  </si>
  <si>
    <t>Mouser price is crazy</t>
  </si>
  <si>
    <t>STP75NS04Z</t>
  </si>
  <si>
    <t>497-5981-5-ND</t>
  </si>
  <si>
    <t>MOSFET N-CH 33V TO-220</t>
  </si>
  <si>
    <t>PREC040SAAN-RC..</t>
  </si>
  <si>
    <t>571-41037410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</si>
  <si>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</si>
  <si>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</si>
  <si>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</si>
  <si>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</si>
  <si>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</si>
  <si>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</si>
  <si>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</si>
  <si>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</si>
  <si>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</si>
  <si>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ISL9V5036P3-F085-ND</t>
  </si>
  <si>
    <t>Female pins</t>
  </si>
  <si>
    <t>CONN HEADER .100" SNGL STR 4POS</t>
  </si>
  <si>
    <t>Samtec</t>
  </si>
  <si>
    <t>SSW-104-01-T-S</t>
  </si>
  <si>
    <t>200-SSW10401TS</t>
  </si>
  <si>
    <t>SAM1213-04-ND</t>
  </si>
  <si>
    <t>Baro sensor</t>
  </si>
  <si>
    <t>SENSOR ABS PRESS 16.7 PSI MAX</t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</si>
  <si>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</si>
  <si>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</si>
  <si>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</si>
  <si>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</si>
  <si>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</si>
  <si>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</si>
  <si>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</si>
  <si>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</si>
  <si>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ms41 case</t>
  </si>
  <si>
    <t>43045-1600</t>
  </si>
  <si>
    <t>16 POS Header</t>
  </si>
  <si>
    <t>HEADER 16P MICROFIT</t>
  </si>
  <si>
    <t>538-43045-1600</t>
  </si>
  <si>
    <t>WM4724-ND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</si>
  <si>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</si>
  <si>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</si>
  <si>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</si>
  <si>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</si>
  <si>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</si>
  <si>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</si>
  <si>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</si>
  <si>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16-POS connector</t>
  </si>
  <si>
    <t>16 CKT RCPT HOUSING</t>
  </si>
  <si>
    <t>43025-1600</t>
  </si>
  <si>
    <t>538-43025-1600</t>
  </si>
  <si>
    <t>WM2490-ND</t>
  </si>
  <si>
    <t>SOCKET 18 AWG BULK</t>
  </si>
  <si>
    <t>43030-0038</t>
  </si>
  <si>
    <t>538-43030-0038</t>
  </si>
  <si>
    <t>WM13070CT-ND</t>
  </si>
  <si>
    <t>SSOP-8</t>
  </si>
  <si>
    <t/>
  </si>
  <si>
    <t>Optional Wideband controller</t>
  </si>
  <si>
    <t>WB Controller</t>
  </si>
  <si>
    <t>DIY-EFI TinyWB</t>
  </si>
  <si>
    <t>https://diy-efi.co.uk/product/tinywb_module</t>
  </si>
  <si>
    <t>DIY-EFI.uk</t>
  </si>
  <si>
    <t>Wideband connector</t>
  </si>
  <si>
    <t>6 POS Header</t>
  </si>
  <si>
    <t>HEADER 6P MINIFIT</t>
  </si>
  <si>
    <t>39-30-1060</t>
  </si>
  <si>
    <t>WM1353-ND</t>
  </si>
  <si>
    <t>538-39-30-1060</t>
  </si>
  <si>
    <t>Q1,Q2,Q3,Q4,Q5,Q6,Q8,Q9</t>
  </si>
  <si>
    <t>MPXH6400AC6U</t>
  </si>
  <si>
    <t>4-Bar MAP sensor</t>
  </si>
  <si>
    <t>SENSOR ABS PRESS 58 PSI MAX</t>
  </si>
  <si>
    <t>841-MPXH6400AC6U</t>
  </si>
  <si>
    <t>MPXH6400AC6U-ND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</si>
</sst>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2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1" xfId="54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5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5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iy-efi.co.uk/product/tinywb_module" TargetMode="External"/><Relationship Id="rId1" Type="http://schemas.openxmlformats.org/officeDocument/2006/relationships/hyperlink" Target="http://search.digikey.com/us/en/products/ERZ-V14D220/P7307-ND/227567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2"/>
  <sheetViews>
    <sheetView tabSelected="1" zoomScale="113" zoomScaleNormal="113" workbookViewId="0">
      <selection activeCell="I26" sqref="I26"/>
    </sheetView>
  </sheetViews>
  <sheetFormatPr defaultColWidth="11" defaultRowHeight="15.75"/>
  <cols>
    <col min="1" max="1" width="18.875" style="13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16.125" customWidth="1"/>
  </cols>
  <sheetData>
    <row r="1" spans="1:19" ht="26.25" thickBot="1">
      <c r="A1" s="11" t="s">
        <v>30</v>
      </c>
      <c r="B1" s="1" t="s">
        <v>31</v>
      </c>
      <c r="C1" s="1" t="s">
        <v>0</v>
      </c>
      <c r="D1" s="1" t="s">
        <v>1</v>
      </c>
      <c r="E1" s="1" t="s">
        <v>2</v>
      </c>
      <c r="F1" s="1" t="s">
        <v>29</v>
      </c>
      <c r="G1" s="1" t="s">
        <v>3</v>
      </c>
      <c r="H1" s="1" t="s">
        <v>4</v>
      </c>
      <c r="I1" s="1" t="s">
        <v>5</v>
      </c>
      <c r="J1" s="1" t="s">
        <v>34</v>
      </c>
      <c r="K1" s="1" t="s">
        <v>35</v>
      </c>
      <c r="L1" s="1" t="s">
        <v>36</v>
      </c>
      <c r="M1" s="1" t="s">
        <v>40</v>
      </c>
      <c r="N1" s="1" t="s">
        <v>41</v>
      </c>
      <c r="O1" s="1" t="s">
        <v>6</v>
      </c>
      <c r="P1" s="15" t="s">
        <v>32</v>
      </c>
      <c r="Q1" s="15" t="s">
        <v>28</v>
      </c>
      <c r="R1" s="15" t="s">
        <v>33</v>
      </c>
    </row>
    <row r="2" spans="1:19" ht="16.5" thickBot="1">
      <c r="A2" s="12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7" si="0">IF(NOT(I2=""),A2&amp;","&amp;I2,"")</f>
        <v/>
      </c>
      <c r="Q2" t="str">
        <f>A2&amp;"x "&amp;C2</f>
        <v xml:space="preserve">x </v>
      </c>
    </row>
    <row r="3" spans="1:19" ht="16.5" thickBot="1">
      <c r="A3" s="14">
        <v>1</v>
      </c>
      <c r="B3" s="4" t="s">
        <v>22</v>
      </c>
      <c r="C3" s="3" t="s">
        <v>8</v>
      </c>
      <c r="D3" s="3" t="s">
        <v>9</v>
      </c>
      <c r="E3" s="3" t="s">
        <v>10</v>
      </c>
      <c r="F3" s="3"/>
      <c r="G3" s="3" t="s">
        <v>11</v>
      </c>
      <c r="H3" s="3" t="s">
        <v>12</v>
      </c>
      <c r="I3" s="2" t="s">
        <v>13</v>
      </c>
      <c r="J3" s="2" t="s">
        <v>37</v>
      </c>
      <c r="K3" s="5">
        <v>0.72</v>
      </c>
      <c r="L3" s="5">
        <v>0.72</v>
      </c>
      <c r="M3" s="6">
        <f t="shared" ref="M3:M11" si="1">K3*A3</f>
        <v>0.72</v>
      </c>
      <c r="N3" s="6">
        <f t="shared" ref="N3:N11" si="2">L3*A3</f>
        <v>0.72</v>
      </c>
      <c r="O3" s="4"/>
      <c r="P3" s="4" t="str">
        <f t="shared" si="0"/>
        <v>1,P7307-ND</v>
      </c>
      <c r="Q3" t="str">
        <f t="shared" ref="Q3:Q8" si="3">A3&amp;"x "&amp;C3</f>
        <v>1x Surge Protection</v>
      </c>
      <c r="R3" t="str">
        <f t="shared" ref="R3:R8" si="4">IF(NOT(J3=""),J3&amp;"|"&amp;A3,"")</f>
        <v>667-ERZ-V14D220|1</v>
      </c>
      <c r="S3" t="str">
        <f t="shared" ref="S3:S8" si="5">H3&amp;" "&amp;A3</f>
        <v>ERZ-V14D220 1</v>
      </c>
    </row>
    <row r="4" spans="1:19" ht="26.25" thickBot="1">
      <c r="A4" s="14">
        <v>4</v>
      </c>
      <c r="B4" s="4" t="s">
        <v>21</v>
      </c>
      <c r="C4" s="3" t="s">
        <v>26</v>
      </c>
      <c r="D4" s="3" t="s">
        <v>25</v>
      </c>
      <c r="E4" s="3"/>
      <c r="F4" s="3"/>
      <c r="G4" s="3" t="s">
        <v>24</v>
      </c>
      <c r="H4" s="3" t="s">
        <v>46</v>
      </c>
      <c r="I4" s="2" t="s">
        <v>23</v>
      </c>
      <c r="J4" s="2" t="s">
        <v>47</v>
      </c>
      <c r="K4" s="6">
        <v>0.56000000000000005</v>
      </c>
      <c r="L4" s="17">
        <v>2.95</v>
      </c>
      <c r="M4" s="6">
        <f t="shared" si="1"/>
        <v>2.2400000000000002</v>
      </c>
      <c r="N4" s="6">
        <f t="shared" si="2"/>
        <v>11.8</v>
      </c>
      <c r="O4" s="4" t="s">
        <v>42</v>
      </c>
      <c r="P4" s="4" t="str">
        <f t="shared" si="0"/>
        <v>4,S1012EC-40-ND</v>
      </c>
      <c r="Q4" t="str">
        <f t="shared" si="3"/>
        <v>4x 40 POS 0.100 Pin Header</v>
      </c>
      <c r="R4" t="str">
        <f t="shared" si="4"/>
        <v>571-41037410|4</v>
      </c>
      <c r="S4" t="str">
        <f t="shared" si="5"/>
        <v>PREC040SAAN-RC.. 4</v>
      </c>
    </row>
    <row r="5" spans="1:19" ht="16.5" thickBot="1">
      <c r="A5" s="14">
        <v>1</v>
      </c>
      <c r="B5" s="4" t="s">
        <v>54</v>
      </c>
      <c r="C5" s="3" t="s">
        <v>76</v>
      </c>
      <c r="D5" s="3" t="s">
        <v>77</v>
      </c>
      <c r="E5" s="3"/>
      <c r="F5" s="3"/>
      <c r="G5" s="3" t="s">
        <v>56</v>
      </c>
      <c r="H5" s="18" t="s">
        <v>75</v>
      </c>
      <c r="I5" s="21" t="s">
        <v>79</v>
      </c>
      <c r="J5" s="2" t="s">
        <v>78</v>
      </c>
      <c r="K5" s="6">
        <v>1</v>
      </c>
      <c r="L5" s="19">
        <v>0.88200000000000001</v>
      </c>
      <c r="M5" s="6">
        <f t="shared" si="1"/>
        <v>1</v>
      </c>
      <c r="N5" s="6">
        <f t="shared" si="2"/>
        <v>0.88200000000000001</v>
      </c>
      <c r="O5" s="4"/>
      <c r="P5" s="4" t="str">
        <f t="shared" si="0"/>
        <v>1,WM4724-ND</v>
      </c>
      <c r="Q5" t="str">
        <f t="shared" si="3"/>
        <v>1x 16 POS Header</v>
      </c>
      <c r="R5" t="str">
        <f t="shared" si="4"/>
        <v>538-43045-1600|1</v>
      </c>
      <c r="S5" t="str">
        <f t="shared" si="5"/>
        <v>43045-1600 1</v>
      </c>
    </row>
    <row r="6" spans="1:19" ht="16.5" thickBot="1">
      <c r="A6" s="14">
        <v>1</v>
      </c>
      <c r="B6" s="4" t="s">
        <v>58</v>
      </c>
      <c r="C6" s="3" t="s">
        <v>55</v>
      </c>
      <c r="D6" s="3" t="s">
        <v>59</v>
      </c>
      <c r="E6" s="3"/>
      <c r="F6" s="3"/>
      <c r="G6" s="3" t="s">
        <v>60</v>
      </c>
      <c r="H6" s="18" t="s">
        <v>61</v>
      </c>
      <c r="I6" s="21" t="s">
        <v>63</v>
      </c>
      <c r="J6" s="2" t="s">
        <v>62</v>
      </c>
      <c r="K6" s="6">
        <v>0.38</v>
      </c>
      <c r="L6" s="19">
        <v>0.76</v>
      </c>
      <c r="M6" s="6">
        <f t="shared" si="1"/>
        <v>0.38</v>
      </c>
      <c r="N6" s="6">
        <f t="shared" si="2"/>
        <v>0.76</v>
      </c>
      <c r="O6" s="4"/>
      <c r="P6" s="4" t="str">
        <f t="shared" si="0"/>
        <v>1,SAM1213-04-ND</v>
      </c>
      <c r="Q6" t="str">
        <f t="shared" si="3"/>
        <v>1x 4 POS Header</v>
      </c>
      <c r="R6" t="str">
        <f t="shared" si="4"/>
        <v>200-SSW10401TS|1</v>
      </c>
      <c r="S6" t="str">
        <f t="shared" si="5"/>
        <v>SSW-104-01-T-S 1</v>
      </c>
    </row>
    <row r="7" spans="1:19" ht="26.25" thickBot="1">
      <c r="A7" s="14">
        <f>LEN(B7)-LEN(SUBSTITUTE(B7,",",""))+1</f>
        <v>8</v>
      </c>
      <c r="B7" s="4" t="s">
        <v>109</v>
      </c>
      <c r="C7" s="3" t="s">
        <v>27</v>
      </c>
      <c r="D7" s="3" t="s">
        <v>45</v>
      </c>
      <c r="E7" s="3" t="s">
        <v>19</v>
      </c>
      <c r="F7" s="3"/>
      <c r="G7" s="3" t="s">
        <v>14</v>
      </c>
      <c r="H7" s="3" t="s">
        <v>43</v>
      </c>
      <c r="I7" s="2" t="s">
        <v>44</v>
      </c>
      <c r="J7" s="2" t="s">
        <v>38</v>
      </c>
      <c r="K7" s="6">
        <v>1.51</v>
      </c>
      <c r="L7" s="6">
        <v>1.51</v>
      </c>
      <c r="M7" s="6">
        <f t="shared" si="1"/>
        <v>12.08</v>
      </c>
      <c r="N7" s="6">
        <f t="shared" si="2"/>
        <v>12.08</v>
      </c>
      <c r="O7" s="4"/>
      <c r="P7" s="4" t="str">
        <f t="shared" si="0"/>
        <v>8,497-5981-5-ND</v>
      </c>
      <c r="Q7" t="str">
        <f t="shared" si="3"/>
        <v>8x 62A MOSFET N-CH</v>
      </c>
      <c r="R7" t="str">
        <f t="shared" si="4"/>
        <v>511-STP62NS04Z|8</v>
      </c>
      <c r="S7" t="str">
        <f t="shared" si="5"/>
        <v>STP75NS04Z 8</v>
      </c>
    </row>
    <row r="8" spans="1:19" ht="26.25" thickBot="1">
      <c r="A8" s="14">
        <f>LEN(B8)-LEN(SUBSTITUTE(B8,",",""))+1</f>
        <v>6</v>
      </c>
      <c r="B8" s="4" t="s">
        <v>48</v>
      </c>
      <c r="C8" s="3" t="s">
        <v>49</v>
      </c>
      <c r="D8" s="3" t="s">
        <v>50</v>
      </c>
      <c r="E8" s="3" t="s">
        <v>51</v>
      </c>
      <c r="F8" s="3"/>
      <c r="G8" s="3" t="s">
        <v>7</v>
      </c>
      <c r="H8" s="3" t="s">
        <v>52</v>
      </c>
      <c r="I8" s="20" t="s">
        <v>57</v>
      </c>
      <c r="J8" s="2" t="s">
        <v>53</v>
      </c>
      <c r="K8" s="6">
        <v>2.62</v>
      </c>
      <c r="L8" s="6">
        <v>2.9</v>
      </c>
      <c r="M8" s="6">
        <f t="shared" si="1"/>
        <v>15.72</v>
      </c>
      <c r="N8" s="6">
        <f t="shared" si="2"/>
        <v>17.399999999999999</v>
      </c>
      <c r="O8" s="4"/>
      <c r="P8" s="4" t="str">
        <f>IF(NOT(I8=""),A8&amp;","&amp;I8,"")</f>
        <v>6,ISL9V5036P3-F085-ND</v>
      </c>
      <c r="Q8" t="str">
        <f t="shared" si="3"/>
        <v>6x Ignition IGBT</v>
      </c>
      <c r="R8" t="str">
        <f t="shared" si="4"/>
        <v>512-ISL9V5036P3-F085
|6</v>
      </c>
      <c r="S8" t="str">
        <f t="shared" si="5"/>
        <v>ISL9V5036P3-F085 6</v>
      </c>
    </row>
    <row r="9" spans="1:19" ht="26.25" thickBot="1">
      <c r="A9" s="14">
        <f t="shared" ref="A9:A11" si="6">LEN(B9)-LEN(SUBSTITUTE(B9,",",""))+1</f>
        <v>1</v>
      </c>
      <c r="B9" s="4" t="s">
        <v>15</v>
      </c>
      <c r="C9" s="3" t="s">
        <v>17</v>
      </c>
      <c r="D9" s="3" t="s">
        <v>18</v>
      </c>
      <c r="E9" s="3" t="s">
        <v>19</v>
      </c>
      <c r="F9" s="3"/>
      <c r="G9" s="3" t="s">
        <v>20</v>
      </c>
      <c r="H9" s="3" t="s">
        <v>17</v>
      </c>
      <c r="I9" s="2" t="s">
        <v>17</v>
      </c>
      <c r="J9" s="2" t="s">
        <v>39</v>
      </c>
      <c r="K9" s="5">
        <v>1.68</v>
      </c>
      <c r="L9" s="5">
        <v>1.67</v>
      </c>
      <c r="M9" s="6">
        <f t="shared" si="1"/>
        <v>1.68</v>
      </c>
      <c r="N9" s="6">
        <f t="shared" si="2"/>
        <v>1.67</v>
      </c>
      <c r="O9" s="4"/>
      <c r="P9" s="4" t="str">
        <f t="shared" ref="P9" si="7">IF(NOT(I9=""),A9&amp;","&amp;I9,"")</f>
        <v>1,LM2940T-5.0/NOPB</v>
      </c>
      <c r="Q9" t="str">
        <f>A9&amp;"x "&amp;C9</f>
        <v>1x LM2940T-5.0/NOPB</v>
      </c>
      <c r="R9" t="str">
        <f t="shared" ref="R9" si="8">IF(NOT(J9=""),J9&amp;"|"&amp;A9,"")</f>
        <v>926-LM2940T-5.0/NOPB|1</v>
      </c>
      <c r="S9" t="str">
        <f t="shared" ref="S9" si="9">H9&amp;" "&amp;A9</f>
        <v>LM2940T-5.0/NOPB 1</v>
      </c>
    </row>
    <row r="10" spans="1:19" ht="26.25" thickBot="1">
      <c r="A10" s="14">
        <f t="shared" si="6"/>
        <v>1</v>
      </c>
      <c r="B10" s="16" t="s">
        <v>70</v>
      </c>
      <c r="C10" s="3" t="s">
        <v>64</v>
      </c>
      <c r="D10" s="3" t="s">
        <v>65</v>
      </c>
      <c r="E10" s="3" t="s">
        <v>96</v>
      </c>
      <c r="F10" s="3"/>
      <c r="G10" s="3" t="s">
        <v>16</v>
      </c>
      <c r="H10" s="3" t="s">
        <v>67</v>
      </c>
      <c r="I10" s="22" t="s">
        <v>68</v>
      </c>
      <c r="J10" s="2" t="s">
        <v>69</v>
      </c>
      <c r="K10" s="6">
        <v>12.79</v>
      </c>
      <c r="L10" s="6">
        <v>19.739999999999998</v>
      </c>
      <c r="M10" s="6">
        <f t="shared" si="1"/>
        <v>12.79</v>
      </c>
      <c r="N10" s="6">
        <f t="shared" si="2"/>
        <v>19.739999999999998</v>
      </c>
      <c r="O10" s="4"/>
      <c r="P10" s="4" t="str">
        <f t="shared" ref="P10:P14" si="10">IF(NOT(I10=""),A10&amp;","&amp;I10,"")</f>
        <v>1,MPXH6115A6U-ND</v>
      </c>
      <c r="Q10" t="str">
        <f>A10&amp;"x "&amp;C10</f>
        <v>1x Baro sensor</v>
      </c>
      <c r="R10" t="str">
        <f t="shared" ref="R10:R14" si="11">IF(NOT(J10=""),J10&amp;"|"&amp;A10,"")</f>
        <v>841-MPXH6115A6U|1</v>
      </c>
      <c r="S10" t="str">
        <f>H10&amp;" "&amp;A10</f>
        <v>MPXH6115A6U 1</v>
      </c>
    </row>
    <row r="11" spans="1:19" ht="26.25" thickBot="1">
      <c r="A11" s="14">
        <f t="shared" si="6"/>
        <v>1</v>
      </c>
      <c r="B11" s="4" t="s">
        <v>110</v>
      </c>
      <c r="C11" s="3" t="s">
        <v>111</v>
      </c>
      <c r="D11" s="3" t="s">
        <v>112</v>
      </c>
      <c r="E11" s="3" t="s">
        <v>96</v>
      </c>
      <c r="F11" s="3"/>
      <c r="G11" s="3" t="s">
        <v>16</v>
      </c>
      <c r="H11" s="24" t="s">
        <v>110</v>
      </c>
      <c r="I11" s="27" t="s">
        <v>114</v>
      </c>
      <c r="J11" s="25" t="s">
        <v>113</v>
      </c>
      <c r="K11" s="6">
        <v>15.41</v>
      </c>
      <c r="L11" s="6">
        <v>15.37</v>
      </c>
      <c r="M11" s="6">
        <f t="shared" si="1"/>
        <v>15.41</v>
      </c>
      <c r="N11" s="6">
        <f t="shared" si="2"/>
        <v>15.37</v>
      </c>
      <c r="O11" s="4"/>
      <c r="P11" s="4" t="str">
        <f t="shared" si="10"/>
        <v>1,MPXH6400AC6U-ND</v>
      </c>
      <c r="Q11" t="str">
        <f>A11&amp;"x "&amp;C11</f>
        <v>1x 4-Bar MAP sensor</v>
      </c>
      <c r="R11" t="str">
        <f t="shared" si="11"/>
        <v>841-MPXH6400AC6U|1</v>
      </c>
      <c r="S11" t="str">
        <f>H11&amp;" "&amp;A11</f>
        <v>MPXH6400AC6U 1</v>
      </c>
    </row>
    <row r="12" spans="1:19" ht="16.5" thickBot="1">
      <c r="A12" s="12"/>
      <c r="B12" s="4"/>
      <c r="C12" s="3"/>
      <c r="D12" s="3"/>
      <c r="E12" s="3"/>
      <c r="F12" s="3"/>
      <c r="G12" s="4"/>
      <c r="H12" s="7"/>
      <c r="I12" s="26"/>
      <c r="J12" s="3"/>
      <c r="K12" s="1"/>
      <c r="L12" s="1"/>
      <c r="M12" s="8"/>
      <c r="N12" s="6"/>
      <c r="O12" s="8"/>
      <c r="P12" s="4" t="str">
        <f t="shared" si="10"/>
        <v/>
      </c>
      <c r="R12" t="str">
        <f t="shared" si="11"/>
        <v/>
      </c>
    </row>
    <row r="13" spans="1:19" ht="16.5" thickBot="1">
      <c r="A13" s="12"/>
      <c r="B13" s="4" t="s">
        <v>74</v>
      </c>
      <c r="C13" s="3"/>
      <c r="D13" s="3"/>
      <c r="E13" s="3"/>
      <c r="F13" s="3"/>
      <c r="G13" s="4"/>
      <c r="H13" s="7"/>
      <c r="I13" s="3"/>
      <c r="J13" s="3"/>
      <c r="K13" s="1"/>
      <c r="L13" s="1"/>
      <c r="M13" s="8"/>
      <c r="N13" s="6"/>
      <c r="O13" s="8"/>
      <c r="P13" s="4" t="str">
        <f t="shared" si="10"/>
        <v/>
      </c>
      <c r="R13" t="str">
        <f t="shared" si="11"/>
        <v/>
      </c>
    </row>
    <row r="14" spans="1:19" ht="16.5" customHeight="1" thickBot="1">
      <c r="A14" s="14">
        <v>13</v>
      </c>
      <c r="B14" s="9" t="s">
        <v>80</v>
      </c>
      <c r="C14" s="10" t="s">
        <v>81</v>
      </c>
      <c r="D14" s="3" t="s">
        <v>82</v>
      </c>
      <c r="E14" s="3"/>
      <c r="F14" s="10"/>
      <c r="G14" s="10" t="s">
        <v>83</v>
      </c>
      <c r="H14" s="10" t="s">
        <v>84</v>
      </c>
      <c r="I14" s="10" t="s">
        <v>85</v>
      </c>
      <c r="J14" s="2" t="s">
        <v>86</v>
      </c>
      <c r="K14" s="6">
        <v>0.55000000000000004</v>
      </c>
      <c r="L14" s="6">
        <v>0.67300000000000004</v>
      </c>
      <c r="M14" s="6">
        <f>K14*A14</f>
        <v>7.15</v>
      </c>
      <c r="N14" s="6">
        <f>L14*A14</f>
        <v>8.7490000000000006</v>
      </c>
      <c r="O14" s="4"/>
      <c r="P14" s="4" t="str">
        <f t="shared" si="10"/>
        <v>13,53-77-9ACG-ND</v>
      </c>
      <c r="Q14" t="str">
        <f>A14&amp;"x "&amp;C14</f>
        <v>13x Thermal pad</v>
      </c>
      <c r="R14" t="str">
        <f t="shared" si="11"/>
        <v>532-53-77-9ACG|13</v>
      </c>
      <c r="S14" t="str">
        <f>H14&amp;" "&amp;A14</f>
        <v>53-77-9ACG 13</v>
      </c>
    </row>
    <row r="15" spans="1:19" ht="16.5" thickBot="1">
      <c r="A15" s="14">
        <v>1</v>
      </c>
      <c r="B15" s="9" t="s">
        <v>71</v>
      </c>
      <c r="C15" s="10" t="s">
        <v>87</v>
      </c>
      <c r="D15" s="3" t="s">
        <v>88</v>
      </c>
      <c r="E15" s="3"/>
      <c r="F15" s="10"/>
      <c r="G15" s="10" t="s">
        <v>56</v>
      </c>
      <c r="H15" s="10" t="s">
        <v>89</v>
      </c>
      <c r="I15" s="10" t="s">
        <v>91</v>
      </c>
      <c r="J15" s="2" t="s">
        <v>90</v>
      </c>
      <c r="K15" s="6">
        <v>0.33</v>
      </c>
      <c r="L15" s="6">
        <v>0.38200000000000001</v>
      </c>
      <c r="M15" s="6">
        <f>K15*A15</f>
        <v>0.33</v>
      </c>
      <c r="N15" s="6">
        <f>L15*A15</f>
        <v>0.38200000000000001</v>
      </c>
      <c r="O15" s="4"/>
      <c r="P15" s="4" t="str">
        <f>IF(NOT(I15=""),A15&amp;","&amp;I15,"")</f>
        <v>1,WM2490-ND</v>
      </c>
      <c r="Q15" t="str">
        <f>A15&amp;"x "&amp;C15</f>
        <v>1x 16-POS connector</v>
      </c>
      <c r="R15" t="str">
        <f>IF(NOT(J15=""),J15&amp;"|"&amp;A15,"")</f>
        <v>538-43025-1600|1</v>
      </c>
      <c r="S15" t="str">
        <f>H15&amp;" "&amp;A15</f>
        <v>43025-1600 1</v>
      </c>
    </row>
    <row r="16" spans="1:19" ht="16.5" thickBot="1">
      <c r="A16" s="14">
        <v>17</v>
      </c>
      <c r="B16" s="9" t="s">
        <v>72</v>
      </c>
      <c r="C16" s="10" t="s">
        <v>73</v>
      </c>
      <c r="D16" s="3" t="s">
        <v>92</v>
      </c>
      <c r="E16" s="3"/>
      <c r="F16" s="10"/>
      <c r="G16" s="10" t="s">
        <v>56</v>
      </c>
      <c r="H16" s="10" t="s">
        <v>93</v>
      </c>
      <c r="I16" s="10" t="s">
        <v>95</v>
      </c>
      <c r="J16" s="2" t="s">
        <v>94</v>
      </c>
      <c r="K16" s="6">
        <v>0.16</v>
      </c>
      <c r="L16" s="6">
        <v>0.18099999999999999</v>
      </c>
      <c r="M16" s="6">
        <f>K16*A16</f>
        <v>2.72</v>
      </c>
      <c r="N16" s="6">
        <f>L16*A16</f>
        <v>3.077</v>
      </c>
      <c r="O16" s="4"/>
      <c r="P16" s="4" t="str">
        <f>IF(NOT(I16=""),A16&amp;","&amp;I16,"")</f>
        <v>17,WM13070CT-ND</v>
      </c>
      <c r="Q16" t="str">
        <f>A16&amp;"x "&amp;C16</f>
        <v>17x Female pin</v>
      </c>
      <c r="R16" t="str">
        <f>IF(NOT(J16=""),J16&amp;"|"&amp;A16,"")</f>
        <v>538-43030-0038|17</v>
      </c>
      <c r="S16" t="str">
        <f>H16&amp;" "&amp;A16</f>
        <v>43030-0038 17</v>
      </c>
    </row>
    <row r="17" spans="1:19" ht="16.5" thickBot="1">
      <c r="A17" s="12"/>
      <c r="B17" s="9"/>
      <c r="C17" s="10"/>
      <c r="D17" s="3"/>
      <c r="E17" s="3"/>
      <c r="F17" s="10"/>
      <c r="G17" s="10"/>
      <c r="H17" s="10"/>
      <c r="I17" s="10"/>
      <c r="J17" s="2"/>
      <c r="K17" s="6"/>
      <c r="L17" s="6"/>
      <c r="M17" s="6"/>
      <c r="N17" s="6"/>
      <c r="O17" s="4"/>
      <c r="P17" s="4"/>
    </row>
    <row r="18" spans="1:19" ht="16.5" thickBot="1">
      <c r="A18" s="12"/>
      <c r="B18" s="4" t="s">
        <v>98</v>
      </c>
      <c r="C18" s="3"/>
      <c r="D18" s="3"/>
      <c r="E18" s="3"/>
      <c r="F18" s="3"/>
      <c r="G18" s="4"/>
      <c r="H18" s="7"/>
      <c r="I18" s="3"/>
      <c r="J18" s="3"/>
      <c r="K18" s="1"/>
      <c r="L18" s="1"/>
      <c r="M18" s="8"/>
      <c r="N18" s="6"/>
      <c r="O18" s="8"/>
      <c r="P18" s="4" t="s">
        <v>97</v>
      </c>
      <c r="R18" t="s">
        <v>97</v>
      </c>
    </row>
    <row r="19" spans="1:19" ht="16.5" customHeight="1" thickBot="1">
      <c r="A19" s="14">
        <v>1</v>
      </c>
      <c r="B19" s="9" t="s">
        <v>100</v>
      </c>
      <c r="C19" s="10" t="s">
        <v>99</v>
      </c>
      <c r="D19" s="23" t="s">
        <v>101</v>
      </c>
      <c r="E19" s="3"/>
      <c r="F19" s="10"/>
      <c r="G19" s="10" t="s">
        <v>102</v>
      </c>
      <c r="H19" s="10"/>
      <c r="I19" s="10"/>
      <c r="J19" s="2"/>
      <c r="K19" s="6"/>
      <c r="L19" s="6"/>
      <c r="M19" s="6"/>
      <c r="N19" s="6"/>
      <c r="O19" s="4"/>
      <c r="P19" s="4"/>
    </row>
    <row r="20" spans="1:19" ht="16.5" thickBot="1">
      <c r="A20" s="14">
        <v>1</v>
      </c>
      <c r="B20" s="9" t="s">
        <v>103</v>
      </c>
      <c r="C20" s="3" t="s">
        <v>104</v>
      </c>
      <c r="D20" s="3" t="s">
        <v>105</v>
      </c>
      <c r="E20" s="3"/>
      <c r="F20" s="3"/>
      <c r="G20" s="3" t="s">
        <v>56</v>
      </c>
      <c r="H20" s="18" t="s">
        <v>106</v>
      </c>
      <c r="I20" s="21" t="s">
        <v>107</v>
      </c>
      <c r="J20" s="2" t="s">
        <v>108</v>
      </c>
      <c r="K20" s="6">
        <v>1</v>
      </c>
      <c r="L20" s="19">
        <v>0.88200000000000001</v>
      </c>
      <c r="M20" s="6">
        <f>K20*A20</f>
        <v>1</v>
      </c>
      <c r="N20" s="6">
        <f>L20*A20</f>
        <v>0.88200000000000001</v>
      </c>
      <c r="O20" s="4"/>
      <c r="P20" s="4" t="str">
        <f t="shared" ref="P20" si="12">IF(NOT(I20=""),A20&amp;","&amp;I20,"")</f>
        <v>1,WM1353-ND</v>
      </c>
      <c r="Q20" t="str">
        <f t="shared" ref="Q20" si="13">A20&amp;"x "&amp;C20</f>
        <v>1x 6 POS Header</v>
      </c>
      <c r="R20" t="str">
        <f t="shared" ref="R20" si="14">IF(NOT(J20=""),J20&amp;"|"&amp;A20,"")</f>
        <v>538-39-30-1060|1</v>
      </c>
      <c r="S20" t="str">
        <f t="shared" ref="S20" si="15">H20&amp;" "&amp;A20</f>
        <v>39-30-1060 1</v>
      </c>
    </row>
    <row r="22" spans="1:19">
      <c r="B22" t="s">
        <v>66</v>
      </c>
    </row>
  </sheetData>
  <phoneticPr fontId="5" type="noConversion"/>
  <hyperlinks>
    <hyperlink ref="I3" r:id="rId1" xr:uid="{00000000-0004-0000-0000-000002000000}"/>
    <hyperlink ref="D19" r:id="rId2" xr:uid="{92C2AFA5-B4B0-4316-A270-A10AE65A780F}"/>
  </hyperlinks>
  <pageMargins left="0.25" right="0.25" top="0.75" bottom="0.75" header="0.3" footer="0.3"/>
  <pageSetup paperSize="9" scale="21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2020-01-11T14:22:13Z</cp:lastPrinted>
  <dcterms:created xsi:type="dcterms:W3CDTF">2014-08-24T22:56:25Z</dcterms:created>
  <dcterms:modified xsi:type="dcterms:W3CDTF">2024-11-12T12:04:41Z</dcterms:modified>
</cp:coreProperties>
</file>