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9E10CF64-5E36-4427-9B21-087AB200C322}" xr6:coauthVersionLast="47" xr6:coauthVersionMax="47" xr10:uidLastSave="{00000000-0000-0000-0000-000000000000}"/>
  <bookViews>
    <workbookView xWindow="-120" yWindow="-120" windowWidth="38640" windowHeight="21120" firstSheet="1" activeTab="2"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9" l="1"/>
  <c r="H14" i="9"/>
  <c r="G14" i="9"/>
  <c r="F14" i="9"/>
  <c r="E14" i="9"/>
  <c r="S7" i="9"/>
  <c r="H40" i="20" l="1"/>
  <c r="Q8" i="8" l="1"/>
  <c r="T8" i="8" s="1"/>
  <c r="T3" i="8"/>
  <c r="P53" i="8"/>
  <c r="P43" i="8"/>
  <c r="J7" i="8"/>
  <c r="M14" i="8"/>
  <c r="T16" i="8"/>
  <c r="V14" i="8"/>
  <c r="V13" i="8"/>
  <c r="R54" i="8"/>
  <c r="J19" i="8"/>
  <c r="F19" i="8" s="1"/>
  <c r="J18" i="8"/>
  <c r="F18" i="8" s="1"/>
  <c r="J16" i="8"/>
  <c r="F16" i="8" s="1"/>
  <c r="J15" i="8"/>
  <c r="F15" i="8" s="1"/>
  <c r="J14" i="8"/>
  <c r="F14" i="8" s="1"/>
  <c r="G10" i="8"/>
  <c r="L14" i="9" s="1"/>
  <c r="N12" i="9"/>
  <c r="N11" i="9" s="1"/>
  <c r="R12" i="9" s="1"/>
  <c r="H11" i="8"/>
  <c r="R43" i="8"/>
  <c r="R48" i="8"/>
  <c r="R53" i="8"/>
  <c r="J8" i="8"/>
  <c r="J9" i="8"/>
  <c r="J10" i="8"/>
  <c r="J11" i="8"/>
  <c r="J17" i="8"/>
  <c r="F17" i="8" s="1"/>
  <c r="D50" i="9"/>
  <c r="D51" i="9"/>
  <c r="D52" i="9"/>
  <c r="D53" i="9"/>
  <c r="D54" i="9"/>
  <c r="E50" i="9"/>
  <c r="E51" i="9"/>
  <c r="E52" i="9"/>
  <c r="BD2" i="8" l="1"/>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V9" i="8"/>
  <c r="F8" i="9" l="1"/>
  <c r="BD3" i="8"/>
  <c r="Q7" i="8" s="1"/>
  <c r="F10" i="9"/>
  <c r="W10" i="8"/>
  <c r="O9" i="8" l="1"/>
  <c r="O11" i="8"/>
  <c r="O10" i="8"/>
  <c r="O8" i="8"/>
  <c r="R52" i="8"/>
  <c r="R50" i="8"/>
  <c r="R45" i="8"/>
  <c r="R37" i="8"/>
  <c r="R61" i="8"/>
  <c r="R55" i="8"/>
  <c r="R25" i="8"/>
  <c r="P55" i="8"/>
  <c r="P61" i="8"/>
  <c r="P34" i="8"/>
  <c r="P35" i="8"/>
  <c r="P63" i="8"/>
  <c r="P42" i="8"/>
  <c r="P54" i="8"/>
  <c r="P50" i="8"/>
  <c r="P29" i="8"/>
  <c r="P48" i="8"/>
  <c r="P46" i="8"/>
  <c r="P38" i="8"/>
  <c r="P32" i="8"/>
  <c r="P27" i="8"/>
  <c r="P65" i="8"/>
  <c r="P64" i="8"/>
  <c r="P26" i="8"/>
  <c r="P37" i="8"/>
  <c r="P25" i="8"/>
  <c r="P49" i="8"/>
  <c r="P28" i="8"/>
  <c r="P36" i="8"/>
  <c r="P31" i="8"/>
  <c r="P24" i="8"/>
  <c r="P58" i="8"/>
  <c r="P51" i="8"/>
  <c r="P67" i="8"/>
  <c r="P66" i="8"/>
  <c r="P56" i="8"/>
  <c r="P39" i="8"/>
  <c r="P41" i="8"/>
  <c r="P52" i="8"/>
  <c r="P47" i="8"/>
  <c r="P45" i="8"/>
  <c r="P40" i="8"/>
  <c r="P33" i="8"/>
  <c r="P30" i="8"/>
  <c r="P44" i="8"/>
  <c r="S8" i="9" l="1"/>
  <c r="H11" i="10"/>
  <c r="H10" i="10"/>
  <c r="G19" i="8"/>
  <c r="N58" i="8" s="1"/>
  <c r="G17" i="8"/>
  <c r="A25" i="9"/>
  <c r="R28" i="8"/>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V10" i="8" l="1"/>
  <c r="W11" i="8"/>
  <c r="G10" i="9"/>
  <c r="E10" i="9" s="1"/>
  <c r="V8" i="8"/>
  <c r="W9" i="8"/>
  <c r="G15" i="8"/>
  <c r="G8" i="9" s="1"/>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N40" i="8"/>
  <c r="V45" i="9"/>
  <c r="L41" i="9"/>
  <c r="L36" i="9"/>
  <c r="V42" i="9"/>
  <c r="V38" i="9"/>
  <c r="V39" i="9"/>
  <c r="L42" i="9"/>
  <c r="V37" i="9"/>
  <c r="V40" i="9"/>
  <c r="L40" i="9"/>
  <c r="V44" i="9"/>
  <c r="L37" i="9"/>
  <c r="L38" i="9"/>
  <c r="V36" i="9"/>
  <c r="V41" i="9"/>
  <c r="L39" i="9"/>
  <c r="V43" i="9"/>
  <c r="Q68" i="1"/>
  <c r="S70" i="1" s="1"/>
  <c r="V6" i="8"/>
  <c r="V7" i="8"/>
  <c r="W8" i="8"/>
  <c r="W6" i="8"/>
  <c r="W7" i="8"/>
  <c r="N57" i="8"/>
  <c r="N55" i="8"/>
  <c r="L46" i="1"/>
  <c r="O7" i="8"/>
  <c r="P5" i="9" s="1"/>
  <c r="N62" i="8"/>
  <c r="N45" i="8"/>
  <c r="N41" i="8"/>
  <c r="N42" i="8"/>
  <c r="N29" i="8"/>
  <c r="N52" i="8"/>
  <c r="N53" i="8"/>
  <c r="N59" i="8"/>
  <c r="N60" i="8"/>
  <c r="N30" i="8"/>
  <c r="N61" i="8"/>
  <c r="N47" i="8"/>
  <c r="N48" i="8"/>
  <c r="N64" i="8"/>
  <c r="N33" i="8"/>
  <c r="N65" i="8"/>
  <c r="N63" i="8"/>
  <c r="N34" i="8"/>
  <c r="N49" i="8"/>
  <c r="N66" i="8"/>
  <c r="N51" i="8"/>
  <c r="N67" i="8"/>
  <c r="N38" i="8"/>
  <c r="N27" i="8"/>
  <c r="N43" i="8"/>
  <c r="N56" i="8"/>
  <c r="N28" i="8"/>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P7" i="8" l="1"/>
  <c r="G6" i="9"/>
  <c r="E6" i="9" s="1"/>
  <c r="S22" i="8"/>
  <c r="Q22" i="8" s="1"/>
  <c r="P10" i="8"/>
  <c r="P11" i="8"/>
  <c r="P9" i="8"/>
  <c r="P8" i="8"/>
  <c r="N44" i="8"/>
  <c r="N32" i="8"/>
  <c r="P4" i="9"/>
  <c r="Q5" i="9"/>
  <c r="Q4" i="9" s="1"/>
  <c r="N35" i="8"/>
  <c r="BC1" i="8"/>
  <c r="E8" i="9"/>
  <c r="N46" i="8"/>
  <c r="N25" i="8"/>
  <c r="N50" i="8"/>
  <c r="N24" i="8"/>
  <c r="N31" i="8"/>
  <c r="O19" i="8"/>
  <c r="M19" i="8" s="1"/>
  <c r="N37" i="8"/>
  <c r="N36" i="8"/>
  <c r="R16" i="8"/>
  <c r="M16" i="8" s="1"/>
  <c r="N39" i="8"/>
  <c r="N54" i="8"/>
  <c r="N26" i="8"/>
  <c r="N7" i="8"/>
  <c r="L14" i="1"/>
  <c r="G69" i="1"/>
  <c r="E69" i="1" s="1"/>
  <c r="L30" i="1" s="1"/>
  <c r="A25" i="1"/>
  <c r="R5" i="9" l="1"/>
  <c r="Q8" i="9"/>
  <c r="O8" i="9" s="1"/>
  <c r="O7"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Плеханов Андрей</author>
    <author>Berserk</author>
  </authors>
  <commentList>
    <comment ref="M7" authorId="0"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M8" authorId="0" shapeId="0" xr:uid="{00000000-0006-0000-0100-000002000000}">
      <text>
        <r>
          <rPr>
            <sz val="20"/>
            <color indexed="81"/>
            <rFont val="Times New Roman"/>
            <family val="1"/>
            <charset val="204"/>
          </rPr>
          <t>Указывать текущий уровень класса</t>
        </r>
      </text>
    </comment>
    <comment ref="Q8" authorId="1" shapeId="0" xr:uid="{00000000-0006-0000-0100-000003000000}">
      <text>
        <r>
          <rPr>
            <b/>
            <sz val="14"/>
            <color indexed="81"/>
            <rFont val="Times New Roman"/>
            <family val="1"/>
            <charset val="204"/>
          </rPr>
          <t xml:space="preserve">Автоматичский параметр.
Уровень расчитывается автоматически в зависимости от текущего опыта, и расы. </t>
        </r>
      </text>
    </comment>
    <comment ref="T8" authorId="1" shapeId="0" xr:uid="{00000000-0006-0000-0100-000004000000}">
      <text>
        <r>
          <rPr>
            <b/>
            <sz val="14"/>
            <color indexed="81"/>
            <rFont val="Times New Roman"/>
            <family val="1"/>
            <charset val="204"/>
          </rPr>
          <t xml:space="preserve">Автоматичский параметр.
Расчитывается автоматически в зависимости от текущего опыта, и расы. </t>
        </r>
      </text>
    </comment>
    <comment ref="M9" authorId="0" shapeId="0" xr:uid="{00000000-0006-0000-0100-000005000000}">
      <text>
        <r>
          <rPr>
            <sz val="20"/>
            <color indexed="81"/>
            <rFont val="Times New Roman"/>
            <family val="1"/>
            <charset val="204"/>
          </rPr>
          <t>Указывать текущий уровень класса</t>
        </r>
      </text>
    </comment>
    <comment ref="M10" authorId="0" shapeId="0" xr:uid="{00000000-0006-0000-0100-000006000000}">
      <text>
        <r>
          <rPr>
            <sz val="20"/>
            <color indexed="81"/>
            <rFont val="Times New Roman"/>
            <family val="1"/>
            <charset val="204"/>
          </rPr>
          <t>Указывать текущий уровень класса</t>
        </r>
      </text>
    </comment>
    <comment ref="M11" authorId="0" shapeId="0" xr:uid="{00000000-0006-0000-0100-000007000000}">
      <text>
        <r>
          <rPr>
            <sz val="20"/>
            <color indexed="81"/>
            <rFont val="Times New Roman"/>
            <family val="1"/>
            <charset val="204"/>
          </rPr>
          <t>Указывать текущий уровень класса</t>
        </r>
      </text>
    </comment>
    <comment ref="E14" authorId="0" shapeId="0" xr:uid="{00000000-0006-0000-0100-000008000000}">
      <text>
        <r>
          <rPr>
            <sz val="18"/>
            <color indexed="81"/>
            <rFont val="Times New Roman"/>
            <family val="1"/>
            <charset val="204"/>
          </rPr>
          <t>Заполняемый параметр</t>
        </r>
      </text>
    </comment>
    <comment ref="E15" authorId="0" shapeId="0" xr:uid="{00000000-0006-0000-0100-000009000000}">
      <text>
        <r>
          <rPr>
            <sz val="20"/>
            <color indexed="81"/>
            <rFont val="Times New Roman"/>
            <family val="1"/>
            <charset val="204"/>
          </rPr>
          <t>Заполняемый параметр</t>
        </r>
      </text>
    </comment>
    <comment ref="E16" authorId="0" shapeId="0" xr:uid="{00000000-0006-0000-0100-00000A000000}">
      <text>
        <r>
          <rPr>
            <sz val="20"/>
            <color indexed="81"/>
            <rFont val="Times New Roman"/>
            <family val="1"/>
            <charset val="204"/>
          </rPr>
          <t>Заполняемый параметр</t>
        </r>
      </text>
    </comment>
    <comment ref="E17" authorId="0" shapeId="0" xr:uid="{00000000-0006-0000-0100-00000B000000}">
      <text>
        <r>
          <rPr>
            <sz val="20"/>
            <color indexed="81"/>
            <rFont val="Times New Roman"/>
            <family val="1"/>
            <charset val="204"/>
          </rPr>
          <t>Заполняемый параметр</t>
        </r>
      </text>
    </comment>
    <comment ref="E18" authorId="0" shapeId="0" xr:uid="{00000000-0006-0000-0100-00000C000000}">
      <text>
        <r>
          <rPr>
            <sz val="20"/>
            <color indexed="81"/>
            <rFont val="Times New Roman"/>
            <family val="1"/>
            <charset val="204"/>
          </rPr>
          <t>Заполняемый параметр</t>
        </r>
      </text>
    </comment>
    <comment ref="E19" authorId="0" shapeId="0" xr:uid="{00000000-0006-0000-0100-00000D000000}">
      <text>
        <r>
          <rPr>
            <sz val="20"/>
            <color indexed="81"/>
            <rFont val="Times New Roman"/>
            <family val="1"/>
            <charset val="204"/>
          </rPr>
          <t>Заполняемый параметр</t>
        </r>
      </text>
    </comment>
    <comment ref="Q23" authorId="0" shapeId="0" xr:uid="{00000000-0006-0000-0100-00000E0000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В столбце "Класс" указано количество очков ранга необходимых для повышения "Бонуса навыка"</t>
        </r>
        <r>
          <rPr>
            <sz val="20"/>
            <color indexed="81"/>
            <rFont val="Times New Roman"/>
            <family val="1"/>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Berserk</author>
  </authors>
  <commentList>
    <comment ref="C13" authorId="0" shapeId="0" xr:uid="{4947D6FC-F914-4EE1-ADEE-5D0D3CDCA9D4}">
      <text>
        <r>
          <rPr>
            <b/>
            <sz val="16"/>
            <color indexed="81"/>
            <rFont val="Times New Roman"/>
            <family val="1"/>
            <charset val="204"/>
          </rPr>
          <t>Только для Монаха</t>
        </r>
        <r>
          <rPr>
            <sz val="9"/>
            <color indexed="81"/>
            <rFont val="Tahoma"/>
            <charset val="1"/>
          </rPr>
          <t xml:space="preserve">
</t>
        </r>
      </text>
    </comment>
  </commentList>
</comments>
</file>

<file path=xl/sharedStrings.xml><?xml version="1.0" encoding="utf-8"?>
<sst xmlns="http://schemas.openxmlformats.org/spreadsheetml/2006/main" count="2695" uniqueCount="1180">
  <si>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</si>
  <si>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</si>
  <si>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</si>
  <si>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</si>
  <si>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</si>
  <si>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</si>
  <si>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</si>
  <si>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</si>
  <si>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</si>
  <si>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</si>
  <si>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</si>
  <si>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</si>
  <si>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</si>
  <si>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</si>
  <si>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</si>
  <si>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</si>
  <si>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</si>
  <si>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</si>
  <si>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</si>
  <si>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</si>
  <si>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</si>
  <si>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</si>
  <si>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</si>
  <si>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</si>
  <si>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</si>
  <si>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</si>
  <si>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</si>
  <si>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</si>
  <si>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</si>
  <si>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</si>
  <si>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</si>
  <si>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</si>
  <si>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</si>
  <si>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</si>
  <si>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</si>
  <si>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</si>
  <si>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</si>
  <si>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</si>
  <si>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</si>
  <si>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</si>
  <si>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</si>
  <si>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</si>
  <si>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</si>
  <si>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</si>
  <si>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</si>
  <si>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</si>
  <si>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</si>
  <si>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</si>
  <si>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</si>
  <si>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</si>
  <si>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</si>
  <si>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</si>
  <si>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</si>
  <si>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</si>
  <si>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</si>
  <si>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</si>
  <si>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</si>
  <si>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</si>
  <si>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</si>
  <si>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</si>
  <si>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</si>
  <si>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</si>
  <si>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</si>
  <si>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</si>
  <si>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</si>
  <si>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</si>
  <si>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</si>
  <si>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</si>
  <si>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</si>
  <si>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</si>
  <si>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</si>
  <si>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</si>
  <si>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</si>
  <si>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</si>
  <si>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</si>
  <si>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</si>
  <si>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</si>
  <si>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</si>
  <si>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</si>
  <si>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</si>
  <si>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</si>
  <si>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</si>
  <si>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</si>
  <si>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</si>
  <si>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</si>
  <si>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</si>
  <si>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</si>
  <si>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</si>
  <si>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</si>
  <si>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</si>
  <si>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</si>
  <si>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</si>
  <si>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</si>
  <si>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</si>
  <si>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</si>
  <si>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</si>
  <si>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</si>
  <si>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</si>
  <si>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</si>
  <si>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</si>
  <si>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</si>
  <si>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</si>
  <si>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</si>
  <si>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</si>
  <si>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</si>
  <si>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</si>
  <si>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</si>
  <si>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</si>
  <si>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</si>
  <si>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</si>
  <si>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</si>
  <si>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</si>
  <si>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</si>
  <si>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</si>
  <si>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</si>
  <si>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</si>
  <si>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</si>
  <si>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</si>
  <si>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</si>
  <si>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</si>
  <si>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</si>
  <si>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</si>
  <si>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</si>
  <si>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</si>
  <si>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</si>
  <si>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</si>
  <si>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</si>
  <si>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</si>
  <si>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</si>
  <si>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</si>
  <si>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</si>
  <si>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</si>
  <si>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</si>
  <si>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</si>
  <si>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</si>
  <si>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</si>
  <si>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</si>
  <si>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</si>
  <si>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</si>
  <si>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</si>
  <si>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</si>
  <si>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</si>
  <si>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</si>
  <si>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</si>
  <si>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</si>
  <si>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</si>
  <si>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</si>
  <si>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</si>
  <si>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</si>
  <si>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</si>
  <si>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</si>
  <si>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</si>
  <si>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</si>
  <si>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</si>
  <si>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</si>
  <si>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</si>
  <si>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</si>
  <si>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</si>
  <si>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</si>
  <si>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</si>
  <si>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</si>
  <si>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</si>
  <si>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</si>
  <si>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</si>
  <si>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</si>
  <si>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</si>
  <si>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</si>
  <si>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</si>
  <si>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</si>
  <si>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</si>
  <si>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</si>
  <si>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</si>
  <si>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</si>
  <si>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</si>
  <si>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</si>
  <si>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</si>
  <si>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</si>
  <si>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</si>
  <si>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</si>
  <si>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</si>
  <si>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</si>
  <si>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</si>
  <si>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</si>
  <si>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</si>
  <si>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</si>
  <si>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</si>
  <si>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</si>
  <si>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</si>
  <si>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</si>
  <si>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</si>
  <si>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</si>
  <si>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</si>
  <si>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</si>
  <si>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</si>
  <si>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</si>
  <si>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</si>
  <si>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</si>
  <si>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</si>
  <si>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</si>
  <si>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</si>
  <si>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</si>
  <si>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</si>
  <si>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</si>
  <si>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</si>
  <si>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</si>
  <si>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</si>
  <si>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</si>
  <si>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</si>
  <si>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</si>
  <si>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</si>
  <si>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</si>
  <si>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</si>
  <si>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</si>
  <si>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</si>
  <si>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</si>
  <si>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</si>
  <si>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</si>
  <si>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</si>
  <si>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</si>
  <si>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</si>
  <si>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</si>
  <si>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</si>
  <si>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</si>
  <si>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</si>
  <si>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</si>
  <si>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</si>
  <si>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</si>
  <si>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</si>
  <si>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</si>
  <si>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</si>
  <si>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</si>
  <si>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</si>
  <si>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</si>
  <si>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</si>
  <si>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</si>
  <si>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</si>
  <si>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</si>
  <si>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</si>
  <si>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</si>
  <si>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</si>
  <si>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</si>
  <si>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</si>
  <si>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</si>
  <si>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</si>
  <si>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</si>
  <si>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</si>
  <si>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</si>
  <si>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</si>
  <si>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</si>
  <si>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</si>
  <si>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</si>
  <si>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</si>
  <si>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</si>
  <si>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</si>
  <si>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</si>
  <si>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</si>
  <si>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</si>
  <si>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</si>
  <si>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</si>
  <si>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</si>
  <si>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</si>
  <si>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</si>
  <si>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</si>
  <si>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</si>
  <si>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</si>
  <si>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</si>
  <si>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</si>
  <si>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</si>
  <si>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</si>
  <si>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</si>
  <si>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</si>
  <si>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</si>
  <si>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</si>
  <si>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</si>
  <si>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</si>
  <si>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</si>
  <si>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</si>
  <si>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</si>
  <si>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</si>
  <si>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</si>
  <si>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</si>
  <si>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</si>
  <si>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</si>
  <si>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</si>
  <si>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</si>
  <si>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</si>
  <si>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</si>
  <si>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</si>
  <si>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</si>
  <si>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</si>
  <si>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</si>
  <si>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</si>
  <si>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</si>
  <si>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</si>
  <si>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</si>
  <si>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</si>
  <si>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</si>
  <si>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</si>
  <si>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</si>
  <si>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</si>
  <si>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</si>
  <si>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</si>
  <si>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</si>
  <si>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</si>
  <si>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</si>
  <si>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</si>
  <si>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</si>
  <si>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</si>
  <si>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</si>
  <si>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</si>
  <si>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</si>
  <si>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</si>
  <si>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</si>
  <si>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</si>
  <si>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</si>
  <si>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</si>
  <si>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</si>
  <si>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</si>
  <si>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</si>
  <si>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</si>
  <si>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</si>
  <si>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</si>
  <si>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</si>
  <si>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</si>
  <si>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</si>
  <si>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</si>
  <si>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</si>
  <si>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</si>
  <si>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</si>
  <si>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</si>
  <si>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</si>
  <si>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</si>
  <si>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</si>
  <si>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</si>
  <si>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</si>
  <si>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</si>
  <si>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</si>
  <si>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</si>
  <si>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</si>
  <si>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</si>
  <si>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</si>
  <si>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</si>
  <si>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</si>
  <si>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</si>
  <si>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</si>
  <si>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</si>
  <si>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</si>
  <si>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</si>
  <si>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</si>
  <si>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</si>
  <si>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</si>
  <si>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</si>
  <si>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</si>
  <si>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</si>
  <si>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</si>
  <si>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</si>
  <si>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</si>
  <si>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</si>
  <si>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</si>
  <si>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</si>
  <si>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</si>
  <si>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</si>
  <si>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</si>
  <si>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</si>
  <si>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</si>
  <si>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</si>
  <si>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</si>
  <si>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</si>
  <si>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</si>
  <si>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</si>
  <si>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</si>
  <si>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</si>
  <si>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</si>
  <si>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</si>
  <si>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</si>
  <si>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</si>
  <si>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</si>
  <si>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</si>
  <si>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</si>
  <si>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</si>
  <si>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</si>
  <si>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</si>
  <si>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</si>
  <si>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</si>
  <si>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</si>
  <si>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</si>
  <si>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</si>
  <si>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</si>
  <si>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</si>
  <si>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</si>
  <si>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</si>
  <si>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</si>
  <si>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</si>
  <si>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</si>
  <si>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</si>
  <si>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</si>
  <si>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</si>
  <si>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</si>
  <si>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</si>
  <si>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</si>
  <si>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</si>
  <si>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</si>
  <si>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</si>
  <si>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</si>
  <si>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</si>
  <si>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</si>
  <si>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</si>
  <si>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</si>
  <si>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</si>
  <si>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</si>
  <si>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</si>
  <si>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</si>
  <si>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</si>
  <si>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</si>
  <si>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</si>
  <si>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</si>
  <si>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</si>
  <si>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</si>
  <si>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</si>
  <si>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</si>
  <si>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</si>
  <si>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</si>
  <si>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</si>
  <si>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</si>
  <si>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</si>
  <si>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</si>
  <si>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</si>
  <si>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</si>
  <si>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</si>
  <si>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</si>
  <si>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</si>
  <si>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</si>
  <si>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</si>
  <si>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</si>
  <si>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</si>
  <si>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</si>
  <si>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</si>
  <si>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</si>
  <si>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</si>
  <si>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</si>
  <si>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</si>
  <si>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</si>
  <si>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</si>
  <si>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</si>
  <si>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</si>
  <si>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</si>
  <si>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</si>
  <si>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</si>
  <si>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</si>
  <si>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</si>
  <si>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</si>
  <si>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</si>
  <si>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</si>
  <si>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</si>
  <si>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</si>
  <si>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</si>
  <si>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</si>
  <si>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</si>
  <si>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</si>
  <si>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</si>
  <si>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</si>
  <si>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</si>
  <si>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</si>
  <si>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</si>
  <si>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</si>
  <si>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</si>
  <si>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</si>
  <si>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</si>
  <si>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</si>
  <si>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</si>
  <si>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</si>
  <si>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</si>
  <si>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</si>
  <si>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</si>
  <si>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</si>
  <si>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</si>
  <si>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</si>
  <si>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</si>
  <si>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</si>
  <si>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</si>
  <si>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</si>
  <si>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</si>
  <si>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</si>
  <si>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</si>
  <si>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</si>
  <si>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</si>
  <si>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</si>
  <si>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</si>
  <si>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</si>
  <si>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</si>
  <si>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</si>
  <si>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</si>
  <si>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</si>
  <si>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</si>
  <si>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</si>
  <si>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</si>
  <si>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</si>
  <si>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</si>
  <si>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</si>
  <si>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</si>
  <si>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</si>
  <si>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</si>
  <si>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</si>
  <si>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</si>
  <si>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</si>
  <si>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</si>
  <si>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</si>
  <si>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</si>
  <si>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</si>
  <si>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</si>
  <si>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</si>
  <si>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</si>
  <si>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</si>
  <si>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</si>
  <si>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</si>
  <si>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</si>
  <si>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</si>
  <si>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</si>
  <si>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</si>
  <si>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</si>
  <si>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</si>
  <si>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</si>
  <si>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</si>
  <si>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</si>
  <si>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</si>
  <si>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</si>
  <si>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</si>
  <si>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</si>
  <si>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</si>
  <si>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</si>
  <si>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</si>
  <si>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</si>
  <si>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</si>
  <si>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</si>
  <si>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</si>
  <si>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</si>
  <si>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</si>
  <si>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</si>
  <si>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</si>
  <si>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</si>
  <si>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</si>
  <si>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</si>
  <si>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</si>
  <si>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</si>
  <si>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</si>
  <si>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</si>
  <si>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</si>
  <si>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</si>
  <si>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</si>
  <si>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</si>
  <si>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</si>
  <si>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</si>
  <si>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</si>
  <si>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</si>
  <si>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</si>
  <si>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</si>
  <si>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</si>
  <si>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</si>
  <si>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</si>
  <si>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</si>
  <si>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</si>
  <si>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</si>
  <si>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</si>
  <si>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</si>
  <si>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</si>
  <si>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</si>
  <si>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</si>
  <si>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</si>
  <si>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</si>
  <si>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</si>
  <si>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</si>
  <si>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</si>
  <si>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</si>
  <si>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</si>
  <si>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</si>
  <si>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</si>
  <si>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</si>
  <si>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</si>
  <si>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</si>
  <si>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</si>
  <si>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</si>
  <si>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</si>
  <si>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</si>
  <si>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</si>
  <si>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</si>
  <si>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</si>
  <si>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</si>
  <si>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</si>
  <si>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</si>
  <si>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</si>
  <si>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</si>
  <si>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</si>
  <si>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</si>
  <si>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</si>
  <si>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</si>
  <si>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</si>
  <si>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</si>
  <si>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</si>
  <si>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</si>
  <si>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</si>
  <si>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</si>
  <si>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</si>
  <si>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</si>
  <si>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</si>
  <si>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</si>
  <si>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</si>
  <si>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</si>
  <si>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</si>
  <si>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</si>
  <si>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</si>
  <si>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</si>
  <si>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</si>
  <si>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</si>
  <si>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</si>
  <si>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</si>
  <si>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</si>
  <si>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</si>
  <si>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</si>
  <si>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</si>
  <si>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</si>
  <si>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</si>
  <si>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</si>
  <si>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</si>
  <si>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</si>
  <si>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</si>
  <si>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</si>
  <si>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</si>
  <si>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</si>
  <si>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</si>
  <si>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Мировоззрение</t>
  </si>
  <si>
    <t>Основные Сферы</t>
  </si>
  <si>
    <t>Типичные Последователи</t>
  </si>
  <si>
    <t>ЗД</t>
  </si>
  <si>
    <t>Война, Добро, Закон</t>
  </si>
  <si>
    <t>Паладины, воины, монахи</t>
  </si>
  <si>
    <t>Добро, Земля, Закон, Защита</t>
  </si>
  <si>
    <t>Дварфы</t>
  </si>
  <si>
    <t>Изгнание Нежити</t>
  </si>
  <si>
    <t>1+1</t>
  </si>
  <si>
    <t>Добро, Закон, Защита</t>
  </si>
  <si>
    <t>Халфлинги</t>
  </si>
  <si>
    <t>2+1</t>
  </si>
  <si>
    <t>НД</t>
  </si>
  <si>
    <t>Добро, Животные, Растения, Солнце</t>
  </si>
  <si>
    <t>Эльфы, гномы, полуэльфы, халфлинги, рейнджеры, друиды.</t>
  </si>
  <si>
    <t>Добро, Защита, Мошенничество</t>
  </si>
  <si>
    <t>Гномы</t>
  </si>
  <si>
    <t>3+1</t>
  </si>
  <si>
    <t>Добро, Лечение, Сила, Солнце</t>
  </si>
  <si>
    <t>Рейнджеры, барды</t>
  </si>
  <si>
    <t>Знание (магия)</t>
  </si>
  <si>
    <t>ХД</t>
  </si>
  <si>
    <t>Война, Добро, Защита, Хаос</t>
  </si>
  <si>
    <t>Эльфы, полуэльфы, барды</t>
  </si>
  <si>
    <t>Знание (религия)</t>
  </si>
  <si>
    <t>Добро, Сила, Удача, Хаос</t>
  </si>
  <si>
    <t>Воины, варвары, воры, атлеты/спортсмены</t>
  </si>
  <si>
    <t>Знание (планы)</t>
  </si>
  <si>
    <t>4+1</t>
  </si>
  <si>
    <t>ЗН</t>
  </si>
  <si>
    <t>Закон, Магия, Смерть</t>
  </si>
  <si>
    <t>Маги, некромансеры, чародеи</t>
  </si>
  <si>
    <t>Закон, Защита, Разрушения, Сила</t>
  </si>
  <si>
    <t>Воины, монахи, солдаты</t>
  </si>
  <si>
    <t>Н</t>
  </si>
  <si>
    <t>Знание, Магия, Мошенничество</t>
  </si>
  <si>
    <t>Маги, чародеи, ученые</t>
  </si>
  <si>
    <t>Защита, Путешествие, Удача</t>
  </si>
  <si>
    <t>Барды, купцы, искатели приключений</t>
  </si>
  <si>
    <t>5+1</t>
  </si>
  <si>
    <t>Вода, Воздух, Животные, Земля, Растения, Огонь</t>
  </si>
  <si>
    <t>Друиды, варвары, рейнджеры</t>
  </si>
  <si>
    <t>ХН</t>
  </si>
  <si>
    <t>Мошенничество, Удача, Хаос</t>
  </si>
  <si>
    <t>Воры, барды, всяческие мошенники</t>
  </si>
  <si>
    <t>ЗЗ</t>
  </si>
  <si>
    <t>Война, Закон, Зло, Разрушения</t>
  </si>
  <si>
    <t>Злые воины и монахи</t>
  </si>
  <si>
    <t>НЗ</t>
  </si>
  <si>
    <t>Зло, Мошенничество, Смерть</t>
  </si>
  <si>
    <t>Злые некромансеры и воры</t>
  </si>
  <si>
    <t>Знание, Зло, Магия</t>
  </si>
  <si>
    <t>Злые маги и чародеи, воры и шпионы</t>
  </si>
  <si>
    <t>ХЗ</t>
  </si>
  <si>
    <t>Война, Зло, Мошенничество, Хаос</t>
  </si>
  <si>
    <t>Злые воины, варвары, воры</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</si>
  <si>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</si>
  <si>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</si>
  <si>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</si>
  <si>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</si>
  <si>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</si>
  <si>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</si>
  <si>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</si>
  <si>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</si>
  <si>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</si>
  <si>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</si>
  <si>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</si>
  <si>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</si>
  <si>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</si>
  <si>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</si>
  <si>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</si>
  <si>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</si>
  <si>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</si>
  <si>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</si>
  <si>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</si>
  <si>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</si>
  <si>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</si>
  <si>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</si>
  <si>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</si>
  <si>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</si>
  <si>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</si>
  <si>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</si>
  <si>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</si>
  <si>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</si>
  <si>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</si>
  <si>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</si>
  <si>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</si>
  <si>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</si>
  <si>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</si>
  <si>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</si>
  <si>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</si>
  <si>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</si>
  <si>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</si>
  <si>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</si>
  <si>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</si>
  <si>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</si>
  <si>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</si>
  <si>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</si>
  <si>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</si>
  <si>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</si>
  <si>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</si>
  <si>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</si>
  <si>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</si>
  <si>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</si>
  <si>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</si>
  <si>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</si>
  <si>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</si>
  <si>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</si>
  <si>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</si>
  <si>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</si>
  <si>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1d6</t>
  </si>
  <si>
    <t>+0 м.</t>
  </si>
  <si>
    <t>Бонусная черта, уклонение</t>
  </si>
  <si>
    <t>Неподвижный Разум</t>
  </si>
  <si>
    <t>+3 м.</t>
  </si>
  <si>
    <t>Замедленное Падение (6 м.), Удар Ци</t>
  </si>
  <si>
    <t>1d8</t>
  </si>
  <si>
    <t>Чистота тела</t>
  </si>
  <si>
    <t>Бонусная черта, замедленное Падение (9 м.)</t>
  </si>
  <si>
    <t>+6 м.</t>
  </si>
  <si>
    <t>Целостность Тела</t>
  </si>
  <si>
    <t>Искусство Побега</t>
  </si>
  <si>
    <t>Замедленное Падение (12м.)</t>
  </si>
  <si>
    <t>1d10</t>
  </si>
  <si>
    <t>Улучшенное Уклонение</t>
  </si>
  <si>
    <t>+9 м.</t>
  </si>
  <si>
    <t>Замедленное Падение (15 м.), удар Ци (законный)</t>
  </si>
  <si>
    <t>Алмазное Тело, повышенный шквал</t>
  </si>
  <si>
    <t>Замедленное Падение(18 м.), Поражающий Шаг</t>
  </si>
  <si>
    <t>2d6</t>
  </si>
  <si>
    <t>+12 м.</t>
  </si>
  <si>
    <t>Алмазная душа</t>
  </si>
  <si>
    <t>Замедленное Падение (21 м.)</t>
  </si>
  <si>
    <t>Содрагающая Длань</t>
  </si>
  <si>
    <t>+15 м.</t>
  </si>
  <si>
    <t>Падение/Кульбиты</t>
  </si>
  <si>
    <t>Замедленное Падение (24 м.), Удар Ци (адамнтиновый)</t>
  </si>
  <si>
    <t>2d8</t>
  </si>
  <si>
    <t>Скрытность</t>
  </si>
  <si>
    <t>Нестареющее Тело Язык солнца и луны</t>
  </si>
  <si>
    <t>Замедленное Падение (27 м.)</t>
  </si>
  <si>
    <t>+18 м.</t>
  </si>
  <si>
    <t>Пустота Тела</t>
  </si>
  <si>
    <t>Замедленное Падение (любое расстояние) Собственное Улучшение</t>
  </si>
  <si>
    <t>2d10</t>
  </si>
  <si>
    <t>Повр. (Маленький Монах)</t>
  </si>
  <si>
    <t>Повр. (Большой Монах)</t>
  </si>
  <si>
    <t>1d4</t>
  </si>
  <si>
    <t>3d6</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</si>
  <si>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</si>
  <si>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</si>
  <si>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</si>
  <si>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</si>
  <si>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</si>
  <si>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</si>
  <si>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</si>
  <si>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</si>
  <si>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</si>
  <si>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</si>
  <si>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</si>
  <si>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</si>
  <si>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</si>
  <si>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</si>
  <si>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</si>
  <si>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</si>
  <si>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</si>
  <si>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</si>
  <si>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</si>
  <si>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</si>
  <si>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</si>
  <si>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</si>
  <si>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</si>
  <si>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</si>
  <si>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</si>
  <si>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</si>
  <si>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</si>
  <si>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</si>
  <si>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</si>
  <si>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</si>
  <si>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</si>
  <si>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</si>
  <si>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</si>
  <si>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</si>
  <si>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</si>
  <si>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</si>
  <si>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</si>
  <si>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</si>
  <si>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</si>
  <si>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</si>
  <si>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</si>
  <si>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</si>
  <si>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</si>
  <si>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</si>
  <si>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</si>
  <si>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</si>
  <si>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</si>
  <si>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</si>
  <si>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</si>
  <si>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</si>
  <si>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</si>
  <si>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</si>
  <si>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</si>
  <si>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</si>
  <si>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</si>
  <si>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</si>
  <si>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</si>
  <si>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</si>
  <si>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</si>
  <si>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</si>
  <si>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</si>
  <si>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</si>
  <si>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</si>
  <si>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</si>
  <si>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</si>
  <si>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</si>
  <si>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</si>
  <si>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</si>
  <si>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</si>
  <si>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</si>
  <si>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</si>
  <si>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</si>
  <si>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</si>
  <si>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</si>
  <si>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</si>
  <si>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</si>
  <si>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</si>
  <si>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</si>
  <si>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</si>
  <si>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</si>
  <si>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</si>
  <si>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</si>
  <si>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</si>
  <si>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</si>
  <si>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</si>
  <si>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</si>
  <si>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</si>
  <si>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</si>
  <si>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</si>
  <si>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</si>
  <si>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</si>
  <si>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</si>
  <si>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</si>
  <si>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</si>
  <si>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</si>
  <si>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</si>
  <si>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</si>
  <si>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</si>
  <si>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</si>
  <si>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</si>
  <si>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</si>
  <si>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</si>
  <si>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</si>
  <si>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</si>
  <si>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</si>
  <si>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</si>
  <si>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</si>
  <si>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</si>
  <si>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</si>
  <si>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</si>
  <si>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</si>
  <si>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</si>
  <si>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</si>
  <si>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</si>
  <si>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</si>
  <si>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</si>
  <si>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</si>
  <si>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</si>
  <si>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</si>
  <si>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</si>
  <si>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</si>
  <si>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</si>
  <si>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</si>
  <si>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</si>
  <si>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</si>
  <si>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</si>
  <si>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</si>
  <si>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</si>
  <si>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</si>
  <si>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</si>
  <si>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</si>
  <si>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</si>
  <si>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</si>
  <si>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Макс ХП</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</si>
  <si>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</si>
  <si>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</si>
  <si>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</si>
  <si>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</si>
  <si>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</si>
  <si>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</si>
  <si>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</si>
  <si>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</si>
  <si>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</si>
  <si>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</si>
  <si>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</si>
  <si>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</si>
  <si>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</si>
  <si>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</si>
  <si>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</si>
  <si>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</si>
  <si>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</si>
  <si>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</si>
  <si>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</si>
  <si>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</si>
  <si>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</si>
  <si>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</si>
  <si>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Хайрониус</t>
  </si>
  <si>
    <t xml:space="preserve"> бог доблести</t>
  </si>
  <si>
    <t>Морадин</t>
  </si>
  <si>
    <t xml:space="preserve"> бог дварфов</t>
  </si>
  <si>
    <t>Йондалла</t>
  </si>
  <si>
    <t xml:space="preserve"> богиня халфлингов</t>
  </si>
  <si>
    <t>Эхлонна</t>
  </si>
  <si>
    <t xml:space="preserve"> богиня лесной местности</t>
  </si>
  <si>
    <t>Гарл Глиттергольд</t>
  </si>
  <si>
    <t xml:space="preserve"> бог гномов</t>
  </si>
  <si>
    <t>Пелор</t>
  </si>
  <si>
    <t xml:space="preserve"> бог солнца</t>
  </si>
  <si>
    <t>Кореллон Ларесйан</t>
  </si>
  <si>
    <t xml:space="preserve"> бог эльфов</t>
  </si>
  <si>
    <t>Корд</t>
  </si>
  <si>
    <t xml:space="preserve"> бог силы</t>
  </si>
  <si>
    <t>Вии Джас</t>
  </si>
  <si>
    <t>Св. Кутберт</t>
  </si>
  <si>
    <t xml:space="preserve"> бог возмездия</t>
  </si>
  <si>
    <t>Боккоб</t>
  </si>
  <si>
    <t xml:space="preserve"> бог магии</t>
  </si>
  <si>
    <t>Фарлахнгун</t>
  </si>
  <si>
    <t xml:space="preserve"> бог дорог</t>
  </si>
  <si>
    <t>Обад-Хай</t>
  </si>
  <si>
    <t xml:space="preserve"> бог природы</t>
  </si>
  <si>
    <t>Олидаммара</t>
  </si>
  <si>
    <t xml:space="preserve"> бог воров</t>
  </si>
  <si>
    <t>Хекстор</t>
  </si>
  <si>
    <t xml:space="preserve"> бог тирании</t>
  </si>
  <si>
    <t>Нерулл</t>
  </si>
  <si>
    <t xml:space="preserve"> бог смерти</t>
  </si>
  <si>
    <t>Векна</t>
  </si>
  <si>
    <t xml:space="preserve"> бог тайн и секретов</t>
  </si>
  <si>
    <t>Эриснул</t>
  </si>
  <si>
    <t xml:space="preserve"> бог кровопролития</t>
  </si>
  <si>
    <t>Груумш</t>
  </si>
  <si>
    <t xml:space="preserve"> бог орков</t>
  </si>
  <si>
    <t xml:space="preserve"> богиня смерти,  магии</t>
  </si>
  <si>
    <t>Великие божества</t>
  </si>
  <si>
    <t>Средние божества</t>
  </si>
  <si>
    <t>Меньшие боги</t>
  </si>
  <si>
    <t>Полубожества</t>
  </si>
  <si>
    <t>Мёртвые боги</t>
  </si>
  <si>
    <t>Акади (Akadi)</t>
  </si>
  <si>
    <t xml:space="preserve"> Богиня воздуха, движения, скорости, летающих существ</t>
  </si>
  <si>
    <t>Бэйн (Bane)</t>
  </si>
  <si>
    <t xml:space="preserve"> Бог раздора, ненависти, тирании, страха</t>
  </si>
  <si>
    <t>Грумбар (Grumbar)</t>
  </si>
  <si>
    <t xml:space="preserve"> Бог земли, твёрдости, постоянства, клятв</t>
  </si>
  <si>
    <t>Истишия (Istishia)</t>
  </si>
  <si>
    <t xml:space="preserve"> Бог воды, чистоты, слабости</t>
  </si>
  <si>
    <t>Келемвор (Kelemvor)</t>
  </si>
  <si>
    <t xml:space="preserve"> Бог смерти, мертвых</t>
  </si>
  <si>
    <t>Коссут (Kossuth)</t>
  </si>
  <si>
    <t xml:space="preserve"> Бог огня</t>
  </si>
  <si>
    <t>Латандер (Lathander)</t>
  </si>
  <si>
    <t xml:space="preserve"> Бог весны, рассвета, рождения, молодости, здоровья, спорта</t>
  </si>
  <si>
    <t>Ллос (Lloth)</t>
  </si>
  <si>
    <t xml:space="preserve"> Богиня пауков, разрушения, дроу, темноты, предательства</t>
  </si>
  <si>
    <t>Мистра (Mystra)</t>
  </si>
  <si>
    <t xml:space="preserve"> Богиня магии</t>
  </si>
  <si>
    <t>Огма (Oghma)</t>
  </si>
  <si>
    <t xml:space="preserve"> Бог знаний, изобретений, вдохновения, бардов</t>
  </si>
  <si>
    <t>Сильванус (Silvanus)</t>
  </si>
  <si>
    <t xml:space="preserve"> Бог дикой природы, друидов</t>
  </si>
  <si>
    <t>Сирик (Cyric)</t>
  </si>
  <si>
    <t xml:space="preserve"> Бог убийства, лжи, интриг, жульничества, иллюзий</t>
  </si>
  <si>
    <t>Сунэ (Sune)</t>
  </si>
  <si>
    <t xml:space="preserve"> Богиня красоты, любви, страсти</t>
  </si>
  <si>
    <t>Сэлунэ(Selûne)</t>
  </si>
  <si>
    <t xml:space="preserve"> Богиня луны, звёзд, навигации, пророчеств, добрых и нейтральных оборотней</t>
  </si>
  <si>
    <t>Талос (Талос)</t>
  </si>
  <si>
    <t xml:space="preserve"> Бог грома, разрушения, восстаний, пожаров, землетрясений, вихрей</t>
  </si>
  <si>
    <t>Темпус (Tempus)</t>
  </si>
  <si>
    <t xml:space="preserve"> Бог войны</t>
  </si>
  <si>
    <t>Тир (Tyr)</t>
  </si>
  <si>
    <t xml:space="preserve"> Бог правосудия</t>
  </si>
  <si>
    <t>Убтао (Ubtao)</t>
  </si>
  <si>
    <t xml:space="preserve"> Бог создания, джунглей, Чулта, динозавров</t>
  </si>
  <si>
    <t>Чаунтия (Chauntea)</t>
  </si>
  <si>
    <t xml:space="preserve"> Богиня сельского хозяйства, лета, фермеров, садовников</t>
  </si>
  <si>
    <t>Шар (Shar)</t>
  </si>
  <si>
    <t xml:space="preserve"> Богиня тьмы, ночи, потери, забвения, секретов, подземелий, Андердарка</t>
  </si>
  <si>
    <t>Асмодей (Asmodeus)</t>
  </si>
  <si>
    <t xml:space="preserve"> Бог греха</t>
  </si>
  <si>
    <t>Бешаба (Beshaba)</t>
  </si>
  <si>
    <t xml:space="preserve"> Богиня неудачи, несчастных случаев</t>
  </si>
  <si>
    <t>Гонд (Gond)</t>
  </si>
  <si>
    <t xml:space="preserve"> Бог ремёсел, изобретений, кузнечества, конструирования</t>
  </si>
  <si>
    <t>Илматер (Ilmater)</t>
  </si>
  <si>
    <t xml:space="preserve"> Бог выносливости, страданий, мученичества, упорства</t>
  </si>
  <si>
    <t>Миеликки (Mielikki)</t>
  </si>
  <si>
    <t xml:space="preserve"> Богиня лесов, лесных существ, следопытов, дриад, осени</t>
  </si>
  <si>
    <t>Тимора (Tymora)</t>
  </si>
  <si>
    <t xml:space="preserve"> Богиня удачи, мастерства, победы, искателей приключений</t>
  </si>
  <si>
    <t>Амберли (Umberlee)</t>
  </si>
  <si>
    <t xml:space="preserve"> Богиня океанов, течений, волн, морских ветров</t>
  </si>
  <si>
    <t>Хельм (Helm)</t>
  </si>
  <si>
    <t xml:space="preserve"> Бог стражей, защитников, заступников, целителей</t>
  </si>
  <si>
    <t>Азут (Azuth)</t>
  </si>
  <si>
    <t xml:space="preserve"> Бог магов и прочих заклинателей</t>
  </si>
  <si>
    <t>Денеир (Deneir)</t>
  </si>
  <si>
    <t xml:space="preserve"> Бог глифов, литературы, писцов, художников, картографии</t>
  </si>
  <si>
    <t>Лиира (Lliira)</t>
  </si>
  <si>
    <t xml:space="preserve"> Богиня счастья, удовольствия, танца, праздников, свободы</t>
  </si>
  <si>
    <t>Ловиатар (Loviatar)</t>
  </si>
  <si>
    <t xml:space="preserve"> Богиня боли, агонии, пыток, страданий</t>
  </si>
  <si>
    <t>Малар (Malar)</t>
  </si>
  <si>
    <t xml:space="preserve"> Бог охотников, жажды крови, злых оборотней</t>
  </si>
  <si>
    <t>Маск (Mask)</t>
  </si>
  <si>
    <t xml:space="preserve"> Бог воров, кражи, теней</t>
  </si>
  <si>
    <t>Милил (Milil)</t>
  </si>
  <si>
    <t xml:space="preserve"> Бог поэзии, песен, ораторского искусства</t>
  </si>
  <si>
    <t>Аурил (Auril)</t>
  </si>
  <si>
    <t xml:space="preserve"> Богиня холода, зимы</t>
  </si>
  <si>
    <t>Талона (Talona)</t>
  </si>
  <si>
    <t xml:space="preserve"> Богиня болезней, яда</t>
  </si>
  <si>
    <t>Тиамат (Tiamat)</t>
  </si>
  <si>
    <t xml:space="preserve"> «Море», одно из воплощений первобытного хаоса</t>
  </si>
  <si>
    <t>Торм (Torm)</t>
  </si>
  <si>
    <t xml:space="preserve"> Бог долга, преданности, смирения, отваги, паладинов</t>
  </si>
  <si>
    <t>Уокин (Waukeen)</t>
  </si>
  <si>
    <t xml:space="preserve"> Богиня торговли, денег, богатства</t>
  </si>
  <si>
    <t>Шондакул (Shaundakul)</t>
  </si>
  <si>
    <t xml:space="preserve"> Бог путешествий, исследований, караванов, порталов</t>
  </si>
  <si>
    <t>Элдат (Eldath)</t>
  </si>
  <si>
    <t xml:space="preserve"> Богиня мира, тихих мест, родников, водопадов</t>
  </si>
  <si>
    <t>Валькур (Valkur)</t>
  </si>
  <si>
    <t xml:space="preserve"> Бог моряков, кораблей, попутных ветров, морских сражений</t>
  </si>
  <si>
    <t>Велшарун (Velsharoon)</t>
  </si>
  <si>
    <t xml:space="preserve"> Бог некромантии, некромантов, личей, нежити</t>
  </si>
  <si>
    <t>Гарагос (Garagos)</t>
  </si>
  <si>
    <t xml:space="preserve"> Бог войны, владения оружием, разрушения, грабежа</t>
  </si>
  <si>
    <t>Гаргот (Gargauth)</t>
  </si>
  <si>
    <t xml:space="preserve"> Бог предательства, жестокости, политической коррупции</t>
  </si>
  <si>
    <t>Гуэрон Уиндстром (Gwaeron Windstrom)</t>
  </si>
  <si>
    <t xml:space="preserve"> Бог следопытов Севера</t>
  </si>
  <si>
    <t>Джергал (Jergal)</t>
  </si>
  <si>
    <t xml:space="preserve"> Бог судьбы, церемониального погребения, страж могил</t>
  </si>
  <si>
    <t>Красный рыцарь (Red Knight)</t>
  </si>
  <si>
    <t xml:space="preserve"> Богиня стратегии, планирования, тактики</t>
  </si>
  <si>
    <t>Луруэ (Lurue)</t>
  </si>
  <si>
    <t xml:space="preserve"> Богиня говорящих зверей, разумных негуманоидных существ</t>
  </si>
  <si>
    <t>Нобанион (Nobanion)</t>
  </si>
  <si>
    <t xml:space="preserve"> Бог королевской власти, львов, добрых зверей</t>
  </si>
  <si>
    <t>Саврас (Savras)</t>
  </si>
  <si>
    <t xml:space="preserve"> Бог предсказаний, судьбы, истины</t>
  </si>
  <si>
    <t>Сиаморф (Siamorphe)</t>
  </si>
  <si>
    <t xml:space="preserve"> Богиня аристократии</t>
  </si>
  <si>
    <t>Улутиу (Ulutiu)</t>
  </si>
  <si>
    <t xml:space="preserve"> Бог ледников, жителей арктики</t>
  </si>
  <si>
    <t>Утгар (Uthgar)</t>
  </si>
  <si>
    <t xml:space="preserve"> Бог варваров Утгардта, физической силы</t>
  </si>
  <si>
    <t>Финдер Драконошпор (Finder Wyvernspur)</t>
  </si>
  <si>
    <t xml:space="preserve"> Бог жизненного цикла, преобразований искусства, сауриалов</t>
  </si>
  <si>
    <t>Хоар (Hoar)</t>
  </si>
  <si>
    <t xml:space="preserve"> Бог мести, возмездия, справедливости</t>
  </si>
  <si>
    <t>Шаресс (Sharess)</t>
  </si>
  <si>
    <t xml:space="preserve"> Богиня гедонизма, сексуального удовлетворения, увеселительных заведений, кошек</t>
  </si>
  <si>
    <t>Шиаллия (Shiallia)</t>
  </si>
  <si>
    <t xml:space="preserve"> Богиня лесных опушек, Великого Леса, Невервинтерского Леса</t>
  </si>
  <si>
    <t>Амонатор (Amaunator)</t>
  </si>
  <si>
    <t xml:space="preserve"> Древний нетерильский бог Порядка и Солнца</t>
  </si>
  <si>
    <t>Миркул (Myrkul)</t>
  </si>
  <si>
    <t xml:space="preserve"> Бывший бог смерти</t>
  </si>
  <si>
    <t>Баал (Bhaal)</t>
  </si>
  <si>
    <t xml:space="preserve"> Бывший бог убийства и насилия</t>
  </si>
  <si>
    <t>БОГИ Грехоковский пантеон</t>
  </si>
  <si>
    <t>БОГИ Фаэрун(забытые королевства)</t>
  </si>
  <si>
    <t>Стихия воздуха, летающие существа, движение, скорость</t>
  </si>
  <si>
    <t>Архоны воздушных элементалей, заводчики животных, рейнджеры, плуты, мореходы</t>
  </si>
  <si>
    <t>Борьба, ненависть, тирания, страх</t>
  </si>
  <si>
    <t>Завоеватели, злые воины и монахи, тираны, маги</t>
  </si>
  <si>
    <t>Стихия земли, прочность, неизменность, клятвы</t>
  </si>
  <si>
    <t>Стихийные архонты земли, воины, монахи, рейнджеры</t>
  </si>
  <si>
    <t>Стихия воды, очищение</t>
  </si>
  <si>
    <t>Барды, стихийные архоны (вода), моряки, путешественники</t>
  </si>
  <si>
    <t>Смерть и мёртвые</t>
  </si>
  <si>
    <t>умирающие, семьи умирающих, могильщики, охотники на нежить, гробовщики, плакальщики</t>
  </si>
  <si>
    <t>Стихия огня, очищение огнём</t>
  </si>
  <si>
    <t>Друиды, элементные архоны, огненные существа, тэйцы</t>
  </si>
  <si>
    <t>Атлетика, рождение, воображение, рассвет, обновление, самосовершенствование, весна, живучесть, молодость</t>
  </si>
  <si>
    <t>Аристократы, художники, атлеты, купцы, монахи, молодёжь</t>
  </si>
  <si>
    <t>Дроу, пауки, зло, тьма</t>
  </si>
  <si>
    <t>Дроу</t>
  </si>
  <si>
    <t>Магия, заклинания, плетение</t>
  </si>
  <si>
    <t xml:space="preserve">
Эльфы, полуэльфы, инкантатрикс, мистические странники, колдуны, танцоры заклинаний, передающие огонь заклинаний, волшебники</t>
  </si>
  <si>
    <t>Знание, барды, вдохновение, изобретательность</t>
  </si>
  <si>
    <t>Художники, барды, картографы, изобретатели, мудрецы, учёные, писцы и волшебники</t>
  </si>
  <si>
    <t>Дикая природа, друидизм</t>
  </si>
  <si>
    <t>Друиды, лесные люди, лесные эльфы</t>
  </si>
  <si>
    <t>Убийства, ложь, интрига, обман, иллюзии</t>
  </si>
  <si>
    <t>Бывшая паства Бэйна, Бхаала и Миркула, властолюбивый молодняк</t>
  </si>
  <si>
    <t>Красота, любовь, страсть</t>
  </si>
  <si>
    <t>Любовники, художники, полуэльфы, искатели приключений, монахи Солнечной Души</t>
  </si>
  <si>
    <t>Луна, незлые оборотни, навигация, искатели, звёзды, странствия</t>
  </si>
  <si>
    <t>Женщины-волшебницы, добрые и нейтральные оборотни, монахи Солнечной души, моряки и навигаторы</t>
  </si>
  <si>
    <t>Уничтожение, пожары, землетрясения, восстания, бури, ураганы</t>
  </si>
  <si>
    <t>Варвары, друиды, воины, полуорки, боящиеся природных катаклизмов</t>
  </si>
  <si>
    <t>Война, битва, воины</t>
  </si>
  <si>
    <t>воины, бойцы, варвары, рейнджеры, полуорки</t>
  </si>
  <si>
    <t>Бесстрашие, доверие, стратегия, тактика, писание</t>
  </si>
  <si>
    <t>Воины, монахи, паладины, рейнджеры, мудрецы, дварфы</t>
  </si>
  <si>
    <t>Созидание, джунгли, Чалт, жители Чалта, динозавры</t>
  </si>
  <si>
    <t>адепты, чалтане, друиды, жители джунглей, рейнджеры</t>
  </si>
  <si>
    <t>Сельское хозяйство, растениеводство, крестьяне, садовники, лето</t>
  </si>
  <si>
    <t>Крестьяне, друиды, фермеры, садовники</t>
  </si>
  <si>
    <t>тьма, ночь, пещеры, подземелья, забывчивость, потеря, секреты, Подземье</t>
  </si>
  <si>
    <t>анархисты, убийцы, мстители, монахи (Тёмная Луна), нигилисты, жулики, адепты тени, теневые танцоры</t>
  </si>
  <si>
    <t>Ад</t>
  </si>
  <si>
    <t>властные, могущественные фигуры, обладающие великим личным магнетизмом и политическим влиянием.</t>
  </si>
  <si>
    <t>1. Нашение доспехов и владение оружием  
2. Повышенная воля +2 к спасброску Воля
3. Любимое оружее (Длинный меч) +1 к Броскам атаки 
    3.1 +1 на попадание от мастерского длинного меча 
4. Мощная атака + базовый бонус атаки к урону 
5.Выносливость +4 к спасброскам
6. Рассекающий удар (удар по упавшему)
7. Крепкий орешек - движение при -1 до -9 ХП (На шестом)</t>
  </si>
  <si>
    <t>Гремящяя шпала Двуручный артефакт</t>
  </si>
  <si>
    <t xml:space="preserve">Длинный меч мастерский </t>
  </si>
  <si>
    <t>1d8+3</t>
  </si>
  <si>
    <t>Артефакт Плащ теней. 1 раунд невидимости если находишься в тени. Дает 1 раз в день темновидение</t>
  </si>
  <si>
    <t>надет</t>
  </si>
  <si>
    <t>на спине</t>
  </si>
  <si>
    <t>1 джавелина, 3 колокольчика</t>
  </si>
  <si>
    <t xml:space="preserve">Голова сатира </t>
  </si>
  <si>
    <t>на поясе</t>
  </si>
  <si>
    <t>бинты ткулаки +1 урону без оружия 
Веревочный пояс монаха 
НАСЛЕДИЕ БАМБ ЛИ</t>
  </si>
  <si>
    <t>Бутылка эля Дварф.</t>
  </si>
  <si>
    <t>2 громовых камня</t>
  </si>
  <si>
    <t>Перстень</t>
  </si>
  <si>
    <t>3 зелье лечения 1d8</t>
  </si>
  <si>
    <t>разгрузка</t>
  </si>
  <si>
    <t>золотая жемчужина</t>
  </si>
  <si>
    <t>Амулет Красный клык +2 КБ</t>
  </si>
  <si>
    <t xml:space="preserve">Полный клепаный доспех </t>
  </si>
  <si>
    <t>Плащ</t>
  </si>
  <si>
    <t xml:space="preserve">Разгрузка 4 ячейки </t>
  </si>
  <si>
    <t>Полный клепаный доспех</t>
  </si>
  <si>
    <t>Обший</t>
  </si>
  <si>
    <t>Эльфийский</t>
  </si>
  <si>
    <t>Кошачий</t>
  </si>
  <si>
    <t>1d10+3</t>
  </si>
  <si>
    <t>20 медь | 40 серебро | 424 и 0 в банке золото | 0 платина</t>
  </si>
  <si>
    <t>­2</t>
  </si>
  <si>
    <t>–2</t>
  </si>
  <si>
    <t>­1</t>
  </si>
  <si>
    <t>–1</t>
  </si>
  <si>
    <t>Нет</t>
  </si>
  <si>
    <t>Бонус атаки Шквал ударов</t>
  </si>
  <si>
    <t>Урон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</si>
</sst>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9">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
      <b/>
      <sz val="14"/>
      <color indexed="81"/>
      <name val="Times New Roman"/>
      <family val="1"/>
      <charset val="204"/>
    </font>
    <font>
      <b/>
      <sz val="14"/>
      <name val="Arial"/>
      <family val="2"/>
      <charset val="204"/>
    </font>
    <font>
      <b/>
      <sz val="14"/>
      <color rgb="FF000000"/>
      <name val="Arial"/>
      <family val="2"/>
      <charset val="204"/>
    </font>
    <font>
      <b/>
      <sz val="16"/>
      <color theme="0" tint="-4.9989318521683403E-2"/>
      <name val="Times New Roman"/>
      <family val="1"/>
      <charset val="204"/>
    </font>
    <font>
      <sz val="8"/>
      <name val="Calibri"/>
      <family val="2"/>
      <scheme val="minor"/>
    </font>
    <font>
      <b/>
      <sz val="16"/>
      <color indexed="81"/>
      <name val="Times New Roman"/>
      <family val="1"/>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9">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theme="1" tint="0.14993743705557422"/>
      </left>
      <right style="thick">
        <color theme="1" tint="0.14993743705557422"/>
      </right>
      <top style="thick">
        <color theme="1" tint="0.14990691854609822"/>
      </top>
      <bottom style="thick">
        <color theme="1" tint="0.14993743705557422"/>
      </bottom>
      <diagonal/>
    </border>
    <border>
      <left style="medium">
        <color theme="1" tint="0.14996795556505021"/>
      </left>
      <right style="medium">
        <color theme="1" tint="0.14996795556505021"/>
      </right>
      <top style="medium">
        <color theme="1" tint="0.14996795556505021"/>
      </top>
      <bottom style="medium">
        <color theme="1" tint="0.14996795556505021"/>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1006">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4" fillId="14" borderId="21" xfId="0" applyFont="1" applyFill="1" applyBorder="1" applyAlignment="1">
      <alignment horizontal="center" vertical="center" wrapText="1"/>
    </xf>
    <xf numFmtId="0" fontId="78" fillId="45" borderId="21" xfId="0" applyFont="1" applyFill="1" applyBorder="1" applyAlignment="1">
      <alignment horizontal="center" vertical="center" wrapText="1"/>
    </xf>
    <xf numFmtId="1" fontId="78" fillId="45" borderId="21" xfId="0" applyNumberFormat="1" applyFont="1" applyFill="1" applyBorder="1" applyAlignment="1" applyProtection="1">
      <alignment horizontal="center" vertical="center" wrapText="1"/>
      <protection locked="0" hidden="1"/>
    </xf>
    <xf numFmtId="0" fontId="78" fillId="47" borderId="21" xfId="0" applyFont="1" applyFill="1" applyBorder="1" applyAlignment="1">
      <alignment horizontal="center" vertical="center" wrapText="1"/>
    </xf>
    <xf numFmtId="0" fontId="78" fillId="46" borderId="21" xfId="0" applyFont="1" applyFill="1" applyBorder="1" applyAlignment="1" applyProtection="1">
      <alignment horizontal="center" vertical="center" wrapText="1"/>
      <protection locked="0"/>
    </xf>
    <xf numFmtId="1" fontId="78" fillId="45" borderId="21" xfId="0" applyNumberFormat="1" applyFont="1" applyFill="1" applyBorder="1" applyAlignment="1">
      <alignment horizontal="center" vertical="center" wrapText="1"/>
    </xf>
    <xf numFmtId="0" fontId="78" fillId="46" borderId="21" xfId="0" applyFont="1" applyFill="1" applyBorder="1" applyAlignment="1">
      <alignment horizontal="center" vertical="center" wrapText="1"/>
    </xf>
    <xf numFmtId="0" fontId="78" fillId="46" borderId="21" xfId="0" applyFont="1" applyFill="1" applyBorder="1" applyAlignment="1">
      <alignment horizontal="center" vertical="center"/>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101" fillId="44" borderId="0" xfId="0" applyFont="1" applyFill="1" applyAlignment="1">
      <alignment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64" fillId="44" borderId="0" xfId="0" applyFont="1" applyFill="1" applyAlignment="1">
      <alignment horizontal="center" vertical="center" wrapText="1"/>
    </xf>
    <xf numFmtId="0" fontId="64" fillId="14" borderId="267" xfId="0" applyFont="1" applyFill="1" applyBorder="1" applyAlignment="1">
      <alignment horizontal="center" vertical="center" wrapText="1"/>
    </xf>
    <xf numFmtId="0" fontId="52" fillId="31" borderId="79" xfId="0" applyFont="1" applyFill="1" applyBorder="1" applyAlignment="1">
      <alignment horizontal="center" vertical="center" wrapText="1"/>
    </xf>
    <xf numFmtId="0" fontId="52" fillId="32" borderId="79" xfId="0" applyFont="1" applyFill="1" applyBorder="1" applyAlignment="1">
      <alignment horizontal="center" vertical="center" wrapText="1"/>
    </xf>
    <xf numFmtId="0" fontId="52" fillId="32" borderId="79" xfId="0" applyFont="1" applyFill="1" applyBorder="1" applyAlignment="1">
      <alignment horizontal="center" vertical="center"/>
    </xf>
    <xf numFmtId="0" fontId="52" fillId="31" borderId="79" xfId="0" applyFont="1" applyFill="1" applyBorder="1" applyAlignment="1">
      <alignment horizontal="center" vertical="center"/>
    </xf>
    <xf numFmtId="0" fontId="58" fillId="49" borderId="268" xfId="0" applyFont="1" applyFill="1" applyBorder="1" applyAlignment="1">
      <alignment horizontal="center" vertical="center" wrapText="1"/>
    </xf>
    <xf numFmtId="0" fontId="45" fillId="14" borderId="268" xfId="0" applyFont="1" applyFill="1" applyBorder="1" applyAlignment="1">
      <alignment horizontal="center" vertical="center" wrapText="1"/>
    </xf>
    <xf numFmtId="0" fontId="52" fillId="31" borderId="79" xfId="0" applyNumberFormat="1" applyFont="1" applyFill="1" applyBorder="1" applyAlignment="1">
      <alignment horizontal="center" vertical="center" wrapText="1"/>
    </xf>
    <xf numFmtId="0" fontId="52" fillId="41" borderId="79" xfId="0" applyNumberFormat="1" applyFont="1" applyFill="1" applyBorder="1" applyAlignment="1">
      <alignment horizontal="center" vertical="center" wrapText="1"/>
    </xf>
    <xf numFmtId="0" fontId="106" fillId="49" borderId="261" xfId="0" applyFont="1" applyFill="1" applyBorder="1" applyAlignment="1">
      <alignment horizontal="center" vertical="center" wrapText="1"/>
    </xf>
    <xf numFmtId="0" fontId="45" fillId="14" borderId="261" xfId="0" applyFont="1" applyFill="1" applyBorder="1" applyAlignment="1">
      <alignment horizontal="center" vertic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43" xfId="0" applyFont="1" applyBorder="1" applyAlignment="1">
      <alignment horizontal="center" wrapText="1"/>
    </xf>
    <xf numFmtId="0" fontId="7" fillId="0" borderId="44"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17" fillId="15" borderId="23" xfId="0" applyFont="1" applyFill="1" applyBorder="1" applyAlignment="1">
      <alignment horizontal="center" vertical="center" wrapText="1"/>
    </xf>
    <xf numFmtId="0" fontId="24" fillId="4" borderId="46"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6" fillId="12" borderId="46" xfId="0" applyFont="1" applyFill="1" applyBorder="1" applyAlignment="1">
      <alignment horizontal="left" vertical="top"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35" fillId="0" borderId="23" xfId="0" applyFont="1" applyBorder="1" applyAlignment="1">
      <alignment horizontal="center" wrapText="1"/>
    </xf>
    <xf numFmtId="0" fontId="10" fillId="11" borderId="56" xfId="0" applyFont="1" applyFill="1" applyBorder="1" applyAlignment="1">
      <alignment horizontal="center" vertical="center"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7" fillId="0" borderId="7" xfId="0" applyFont="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0" fillId="0" borderId="46" xfId="0" applyFill="1" applyBorder="1" applyAlignment="1">
      <alignment horizontal="center" wrapText="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8" fillId="46" borderId="16" xfId="0" applyFont="1" applyFill="1" applyBorder="1" applyAlignment="1">
      <alignment horizontal="center" vertical="center" wrapText="1"/>
    </xf>
    <xf numFmtId="0" fontId="78"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86" fillId="14" borderId="233" xfId="0" applyFont="1" applyFill="1" applyBorder="1" applyAlignment="1">
      <alignment horizontal="center" vertical="center" wrapText="1"/>
    </xf>
    <xf numFmtId="0" fontId="86" fillId="14" borderId="234" xfId="0" applyFont="1" applyFill="1" applyBorder="1" applyAlignment="1">
      <alignment horizontal="center" vertical="center" wrapText="1"/>
    </xf>
    <xf numFmtId="0" fontId="86" fillId="14" borderId="235" xfId="0" applyFont="1" applyFill="1" applyBorder="1" applyAlignment="1">
      <alignment horizontal="center" vertical="center" wrapText="1"/>
    </xf>
    <xf numFmtId="0" fontId="86" fillId="14" borderId="236" xfId="0" applyFont="1" applyFill="1" applyBorder="1" applyAlignment="1">
      <alignment horizontal="center" vertical="center" wrapText="1"/>
    </xf>
    <xf numFmtId="0" fontId="86" fillId="14" borderId="148" xfId="0" applyFont="1" applyFill="1" applyBorder="1" applyAlignment="1">
      <alignment horizontal="center" vertic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47" fillId="14" borderId="0" xfId="0" applyFont="1" applyFill="1" applyAlignment="1">
      <alignment horizontal="center" vertical="center" wrapText="1"/>
    </xf>
    <xf numFmtId="0" fontId="70" fillId="49" borderId="244"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86" fillId="14" borderId="207" xfId="0" applyFont="1" applyFill="1" applyBorder="1" applyAlignment="1">
      <alignment horizontal="center" vertical="center" wrapText="1"/>
    </xf>
    <xf numFmtId="0" fontId="86" fillId="14" borderId="227" xfId="0" applyFont="1" applyFill="1" applyBorder="1" applyAlignment="1">
      <alignment horizontal="center" vertical="center" wrapText="1"/>
    </xf>
    <xf numFmtId="0" fontId="47" fillId="14" borderId="143" xfId="0" applyFont="1" applyFill="1" applyBorder="1" applyAlignment="1">
      <alignment horizontal="center" vertical="center" wrapText="1"/>
    </xf>
    <xf numFmtId="0" fontId="47" fillId="14" borderId="20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86" fillId="14" borderId="0" xfId="0" applyFont="1" applyFill="1" applyAlignment="1">
      <alignment horizontal="center" vertical="center" wrapText="1"/>
    </xf>
    <xf numFmtId="0" fontId="106" fillId="49" borderId="155" xfId="0" applyFont="1" applyFill="1" applyBorder="1" applyAlignment="1">
      <alignment horizontal="center" vertical="center" wrapText="1"/>
    </xf>
    <xf numFmtId="0" fontId="106" fillId="49" borderId="156" xfId="0" applyFont="1" applyFill="1" applyBorder="1" applyAlignment="1">
      <alignment horizontal="center" vertical="center" wrapText="1"/>
    </xf>
    <xf numFmtId="0" fontId="106" fillId="49" borderId="157" xfId="0" applyFont="1" applyFill="1" applyBorder="1" applyAlignment="1">
      <alignment horizontal="center" vertical="center" wrapText="1"/>
    </xf>
    <xf numFmtId="0" fontId="106" fillId="49" borderId="158"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29" fillId="30" borderId="214" xfId="0" applyFont="1" applyFill="1" applyBorder="1" applyAlignment="1">
      <alignment horizontal="center" wrapText="1"/>
    </xf>
    <xf numFmtId="0" fontId="73" fillId="14" borderId="214" xfId="0" applyFont="1" applyFill="1" applyBorder="1" applyAlignment="1">
      <alignment horizont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29" fillId="30" borderId="215" xfId="0" applyFont="1" applyFill="1" applyBorder="1" applyAlignment="1">
      <alignment horizontal="center" wrapText="1"/>
    </xf>
    <xf numFmtId="0" fontId="7" fillId="14" borderId="21" xfId="0" applyFont="1" applyFill="1" applyBorder="1" applyAlignment="1">
      <alignment horizontal="center" vertical="center" wrapText="1"/>
    </xf>
    <xf numFmtId="0" fontId="105" fillId="2" borderId="21" xfId="0" applyFont="1" applyFill="1" applyBorder="1" applyAlignment="1">
      <alignment horizontal="center" vertical="center" wrapText="1" readingOrder="1"/>
    </xf>
    <xf numFmtId="0" fontId="16" fillId="0" borderId="21" xfId="0" applyFont="1" applyBorder="1" applyAlignment="1">
      <alignment horizontal="center" vertical="center" wrapText="1"/>
    </xf>
    <xf numFmtId="0" fontId="104"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26" fillId="14" borderId="21" xfId="0" applyFont="1" applyFill="1" applyBorder="1" applyAlignment="1">
      <alignment horizontal="center" vertical="center" wrapText="1"/>
    </xf>
    <xf numFmtId="0" fontId="26" fillId="13" borderId="21" xfId="0" applyFont="1" applyFill="1" applyBorder="1" applyAlignment="1">
      <alignment horizontal="center" vertical="center"/>
    </xf>
    <xf numFmtId="0" fontId="7" fillId="0" borderId="21" xfId="0" applyFont="1" applyBorder="1" applyAlignment="1">
      <alignment horizontal="center" vertical="center" wrapText="1"/>
    </xf>
    <xf numFmtId="0" fontId="31" fillId="0" borderId="21" xfId="0" applyFont="1" applyBorder="1" applyAlignment="1">
      <alignment vertical="center" wrapText="1"/>
    </xf>
    <xf numFmtId="0" fontId="31" fillId="14" borderId="21" xfId="0" applyFont="1" applyFill="1" applyBorder="1" applyAlignment="1">
      <alignment vertical="center" wrapText="1"/>
    </xf>
    <xf numFmtId="0" fontId="31" fillId="0" borderId="21" xfId="0" applyFont="1" applyFill="1" applyBorder="1" applyAlignment="1">
      <alignment vertical="center" wrapText="1"/>
    </xf>
    <xf numFmtId="0" fontId="19"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31" fillId="0" borderId="21" xfId="0" applyFont="1" applyBorder="1" applyAlignment="1">
      <alignment horizontal="center" vertical="center" wrapText="1"/>
    </xf>
    <xf numFmtId="0" fontId="19" fillId="14" borderId="21" xfId="0" applyFont="1" applyFill="1" applyBorder="1" applyAlignment="1">
      <alignment horizontal="center"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horizontal="center" vertical="center" wrapText="1"/>
    </xf>
    <xf numFmtId="0" fontId="31" fillId="13" borderId="21" xfId="0" applyFont="1" applyFill="1" applyBorder="1" applyAlignment="1">
      <alignment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105" fillId="15" borderId="21" xfId="0" applyFont="1" applyFill="1" applyBorder="1" applyAlignment="1">
      <alignment horizontal="center" vertical="center" wrapText="1" readingOrder="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6" fillId="35" borderId="79" xfId="0" applyFont="1" applyFill="1" applyBorder="1" applyAlignment="1">
      <alignment horizontal="center" vertical="center"/>
    </xf>
    <xf numFmtId="0" fontId="56" fillId="35" borderId="87"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2" fillId="17" borderId="102" xfId="0" applyFont="1" applyFill="1" applyBorder="1" applyAlignment="1">
      <alignment horizontal="center" vertical="center"/>
    </xf>
    <xf numFmtId="0" fontId="62" fillId="17" borderId="0" xfId="0" applyFont="1" applyFill="1" applyBorder="1" applyAlignment="1">
      <alignment horizontal="center" vertical="center"/>
    </xf>
    <xf numFmtId="0" fontId="62" fillId="17" borderId="263" xfId="0" applyFont="1" applyFill="1" applyBorder="1" applyAlignment="1">
      <alignment horizontal="center" vertical="center"/>
    </xf>
    <xf numFmtId="0" fontId="62" fillId="17" borderId="103" xfId="0" applyFont="1" applyFill="1" applyBorder="1" applyAlignment="1">
      <alignment horizontal="center" vertical="center"/>
    </xf>
    <xf numFmtId="0" fontId="62" fillId="17" borderId="115" xfId="0" applyFont="1" applyFill="1" applyBorder="1" applyAlignment="1">
      <alignment horizontal="center" vertical="center" wrapText="1"/>
    </xf>
    <xf numFmtId="0" fontId="62" fillId="17" borderId="264" xfId="0" applyFont="1" applyFill="1" applyBorder="1" applyAlignment="1">
      <alignment horizontal="center" vertical="center" wrapText="1"/>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5" fillId="17" borderId="0" xfId="0" applyFont="1" applyFill="1" applyAlignment="1">
      <alignment horizontal="center" vertical="center"/>
    </xf>
    <xf numFmtId="0" fontId="55" fillId="17" borderId="103" xfId="0" applyFont="1" applyFill="1" applyBorder="1" applyAlignment="1">
      <alignment horizontal="center" vertical="center"/>
    </xf>
    <xf numFmtId="0" fontId="62" fillId="17" borderId="265" xfId="0" applyFont="1" applyFill="1" applyBorder="1" applyAlignment="1">
      <alignment horizontal="center" vertical="center" wrapText="1"/>
    </xf>
    <xf numFmtId="0" fontId="62" fillId="17" borderId="266" xfId="0" applyFont="1" applyFill="1" applyBorder="1" applyAlignment="1">
      <alignment horizontal="center" vertical="center" wrapText="1"/>
    </xf>
    <xf numFmtId="0" fontId="62" fillId="17" borderId="106" xfId="0" applyFont="1" applyFill="1" applyBorder="1" applyAlignment="1">
      <alignment horizontal="center" vertical="center" wrapText="1"/>
    </xf>
    <xf numFmtId="0" fontId="62" fillId="17" borderId="85" xfId="0" applyFont="1" applyFill="1" applyBorder="1" applyAlignment="1">
      <alignment horizontal="center" wrapText="1"/>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59" fillId="35" borderId="34" xfId="0" applyFont="1" applyFill="1" applyBorder="1" applyAlignment="1">
      <alignment horizontal="center" vertical="center" wrapText="1"/>
    </xf>
    <xf numFmtId="0" fontId="6" fillId="31" borderId="87" xfId="0" applyFont="1" applyFill="1" applyBorder="1" applyAlignment="1">
      <alignment horizontal="center" vertical="center" wrapText="1"/>
    </xf>
    <xf numFmtId="0" fontId="6" fillId="31" borderId="88"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2" fillId="35" borderId="34" xfId="0" applyFont="1" applyFill="1" applyBorder="1" applyAlignment="1">
      <alignment vertical="center" wrapText="1"/>
    </xf>
    <xf numFmtId="0" fontId="60" fillId="14" borderId="34" xfId="0" applyFont="1" applyFill="1" applyBorder="1" applyAlignment="1">
      <alignment horizontal="center" vertical="center"/>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58" fillId="49" borderId="159" xfId="0" applyFont="1" applyFill="1" applyBorder="1" applyAlignment="1">
      <alignment horizontal="center" vertical="center" wrapText="1"/>
    </xf>
    <xf numFmtId="0" fontId="58" fillId="49" borderId="160" xfId="0" applyFont="1" applyFill="1" applyBorder="1" applyAlignment="1">
      <alignment horizontal="center" vertical="center" wrapText="1"/>
    </xf>
    <xf numFmtId="0" fontId="45" fillId="14" borderId="159" xfId="0" applyFont="1" applyFill="1" applyBorder="1" applyAlignment="1">
      <alignment horizontal="center" vertical="center" wrapText="1"/>
    </xf>
    <xf numFmtId="0" fontId="45" fillId="14" borderId="160" xfId="0" applyFont="1" applyFill="1" applyBorder="1" applyAlignment="1">
      <alignment horizontal="center" vertical="center" wrapText="1"/>
    </xf>
  </cellXfs>
  <cellStyles count="3">
    <cellStyle name="Магия" xfId="1" xr:uid="{00000000-0005-0000-0000-000000000000}"/>
    <cellStyle name="Обычный" xfId="0" builtinId="0"/>
    <cellStyle name="Процентный" xfId="2" builtinId="5"/>
  </cellStyles>
  <dxfs count="32">
    <dxf>
      <fill>
        <patternFill>
          <bgColor theme="2"/>
        </patternFill>
      </fill>
      <border>
        <left style="thin">
          <color theme="1" tint="0.14996795556505021"/>
        </left>
        <right style="thin">
          <color theme="1" tint="0.14996795556505021"/>
        </right>
        <top style="thin">
          <color theme="1" tint="0.14996795556505021"/>
        </top>
        <vertical/>
        <horizontal/>
      </border>
    </dxf>
    <dxf>
      <font>
        <color theme="0" tint="-4.9989318521683403E-2"/>
      </font>
    </dxf>
    <dxf>
      <font>
        <color theme="0" tint="-4.9989318521683403E-2"/>
      </font>
    </dxf>
    <dxf>
      <font>
        <color theme="1" tint="0.14996795556505021"/>
      </font>
      <fill>
        <patternFill>
          <bgColor theme="2"/>
        </patternFill>
      </fill>
      <border>
        <left style="thin">
          <color auto="1"/>
        </left>
        <right style="thin">
          <color auto="1"/>
        </right>
        <top style="thin">
          <color auto="1"/>
        </top>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38</xdr:row>
      <xdr:rowOff>53619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11"/>
      <c r="D2" s="511"/>
      <c r="E2" s="511"/>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497" t="s">
        <v>0</v>
      </c>
      <c r="D3" s="497"/>
      <c r="E3" s="497"/>
      <c r="F3" s="564"/>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11"/>
      <c r="D4" s="511"/>
      <c r="E4" s="511"/>
      <c r="F4" s="564"/>
      <c r="G4" s="514" t="s">
        <v>1</v>
      </c>
      <c r="H4" s="497"/>
      <c r="I4" s="497"/>
      <c r="J4" s="88" t="s">
        <v>2</v>
      </c>
      <c r="K4" s="133" t="s">
        <v>3</v>
      </c>
      <c r="L4" s="24"/>
      <c r="M4" s="495">
        <f>IF(P4&lt;1000,1,IF(P4&lt;3000,2,IF(P4&lt;6000,3, IF(P4&lt;10000, 4,IF(P4&lt;15000, 5,IF(P4&lt;21000, 6,IF(P4&lt;28000, 7,IF(P4&lt;36000, 8,IF(P4&lt;45000, 9,IF(P4&lt;55000, 10,IF(P4&lt;66000, 11,IF(P4&lt;78000, 12,IF(P4&lt;91000, 13,IF(P4&lt;105000, 14,IF(P4&lt;120000, 15,IF(P4&lt;136000, 16,IF(P4&lt;153000, 17,IF(P4&lt;171000, 18,IF(P4&lt;190000, 19, 20)))))))))))))))))))</f>
        <v>1</v>
      </c>
      <c r="N4" s="495"/>
      <c r="O4" s="495"/>
      <c r="P4" s="493">
        <v>0</v>
      </c>
      <c r="Q4" s="493"/>
      <c r="R4" s="493">
        <f>IF(M4=1,1000-P4,IF(M4=2,3000-P4,IF(M4=3,6000-P4,IF(M4=4,10000-P4,IF(M4=5,15000-P4,IF(M4=6,21000-P4,IF(M4=7,28000-P4,IF(M4=8,36000-P4,IF(M4=9,45000-P4,IF(M4=10,55000-P4,IF(M4=11,66000-P4,IF(M4=12,78000-P4,IF(M4=13,91000-P4,IF(M4=14,105000-P4,IF(M4=15,120000-P4,IF(M4=16,136000-P4,IF(M4=17,153000-P4,IF(M4=18,171000-P4,IF(M4=19,190000-P4,IF(M4=20,"МАКС",))))))))))))))))))))</f>
        <v>1000</v>
      </c>
      <c r="S4" s="493"/>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497" t="s">
        <v>4</v>
      </c>
      <c r="D5" s="497"/>
      <c r="E5" s="497"/>
      <c r="F5" s="564"/>
      <c r="G5" s="89">
        <v>1</v>
      </c>
      <c r="H5" s="513" t="s">
        <v>5</v>
      </c>
      <c r="I5" s="513"/>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494" t="s">
        <v>6</v>
      </c>
      <c r="N5" s="494"/>
      <c r="O5" s="494"/>
      <c r="P5" s="494" t="s">
        <v>7</v>
      </c>
      <c r="Q5" s="494"/>
      <c r="R5" s="494" t="s">
        <v>8</v>
      </c>
      <c r="S5" s="494"/>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11" t="s">
        <v>9</v>
      </c>
      <c r="D6" s="511"/>
      <c r="E6" s="511"/>
      <c r="F6" s="564"/>
      <c r="G6" s="89">
        <v>2</v>
      </c>
      <c r="H6" s="513" t="s">
        <v>10</v>
      </c>
      <c r="I6" s="513"/>
      <c r="J6" s="91">
        <v>0</v>
      </c>
      <c r="K6" s="91">
        <v>0</v>
      </c>
      <c r="L6" s="24"/>
      <c r="M6" s="496"/>
      <c r="N6" s="496"/>
      <c r="O6" s="496"/>
      <c r="P6" s="567"/>
      <c r="Q6" s="496"/>
      <c r="R6" s="496"/>
      <c r="S6" s="496"/>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60" t="s">
        <v>11</v>
      </c>
      <c r="D7" s="360"/>
      <c r="E7" s="360"/>
      <c r="F7" s="564"/>
      <c r="G7" s="89">
        <v>3</v>
      </c>
      <c r="H7" s="513" t="s">
        <v>10</v>
      </c>
      <c r="I7" s="513"/>
      <c r="J7" s="91">
        <v>0</v>
      </c>
      <c r="K7" s="91">
        <v>0</v>
      </c>
      <c r="L7" s="24"/>
      <c r="M7" s="497" t="s">
        <v>12</v>
      </c>
      <c r="N7" s="497"/>
      <c r="O7" s="497"/>
      <c r="P7" s="567"/>
      <c r="Q7" s="497" t="s">
        <v>13</v>
      </c>
      <c r="R7" s="497"/>
      <c r="S7" s="497"/>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566"/>
      <c r="E8" s="73"/>
      <c r="F8" s="564"/>
      <c r="G8" s="89">
        <v>4</v>
      </c>
      <c r="H8" s="513" t="s">
        <v>10</v>
      </c>
      <c r="I8" s="513"/>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566"/>
      <c r="E9" s="61" t="s">
        <v>15</v>
      </c>
      <c r="F9" s="564"/>
      <c r="G9" s="92">
        <v>5</v>
      </c>
      <c r="H9" s="513" t="s">
        <v>10</v>
      </c>
      <c r="I9" s="513"/>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565"/>
      <c r="D10" s="565"/>
      <c r="E10" s="565"/>
      <c r="F10" s="565"/>
      <c r="G10" s="565"/>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00" t="s">
        <v>22</v>
      </c>
      <c r="O11" s="500"/>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498"/>
      <c r="O12" s="499"/>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488" t="s">
        <v>43</v>
      </c>
      <c r="D20" s="489"/>
      <c r="E20" s="489"/>
      <c r="F20" s="489"/>
      <c r="G20" s="489"/>
      <c r="H20" s="489"/>
      <c r="I20" s="489"/>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437"/>
      <c r="D21" s="438"/>
      <c r="E21" s="438"/>
      <c r="F21" s="438"/>
      <c r="G21" s="438"/>
      <c r="H21" s="438"/>
      <c r="I21" s="439"/>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440"/>
      <c r="D22" s="441"/>
      <c r="E22" s="441"/>
      <c r="F22" s="441"/>
      <c r="G22" s="441"/>
      <c r="H22" s="441"/>
      <c r="I22" s="442"/>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440"/>
      <c r="D23" s="441"/>
      <c r="E23" s="441"/>
      <c r="F23" s="441"/>
      <c r="G23" s="441"/>
      <c r="H23" s="441"/>
      <c r="I23" s="442"/>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440"/>
      <c r="D24" s="441"/>
      <c r="E24" s="441"/>
      <c r="F24" s="441"/>
      <c r="G24" s="441"/>
      <c r="H24" s="441"/>
      <c r="I24" s="442"/>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440"/>
      <c r="D25" s="441"/>
      <c r="E25" s="441"/>
      <c r="F25" s="441"/>
      <c r="G25" s="441"/>
      <c r="H25" s="441"/>
      <c r="I25" s="442"/>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440"/>
      <c r="D26" s="441"/>
      <c r="E26" s="441"/>
      <c r="F26" s="441"/>
      <c r="G26" s="441"/>
      <c r="H26" s="441"/>
      <c r="I26" s="442"/>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440"/>
      <c r="D27" s="441"/>
      <c r="E27" s="441"/>
      <c r="F27" s="441"/>
      <c r="G27" s="441"/>
      <c r="H27" s="441"/>
      <c r="I27" s="442"/>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440"/>
      <c r="D28" s="441"/>
      <c r="E28" s="441"/>
      <c r="F28" s="441"/>
      <c r="G28" s="441"/>
      <c r="H28" s="441"/>
      <c r="I28" s="442"/>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440"/>
      <c r="D29" s="441"/>
      <c r="E29" s="441"/>
      <c r="F29" s="441"/>
      <c r="G29" s="441"/>
      <c r="H29" s="441"/>
      <c r="I29" s="442"/>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440"/>
      <c r="D30" s="441"/>
      <c r="E30" s="441"/>
      <c r="F30" s="441"/>
      <c r="G30" s="441"/>
      <c r="H30" s="441"/>
      <c r="I30" s="442"/>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440"/>
      <c r="D31" s="441"/>
      <c r="E31" s="441"/>
      <c r="F31" s="441"/>
      <c r="G31" s="441"/>
      <c r="H31" s="441"/>
      <c r="I31" s="442"/>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440"/>
      <c r="D32" s="441"/>
      <c r="E32" s="441"/>
      <c r="F32" s="441"/>
      <c r="G32" s="441"/>
      <c r="H32" s="441"/>
      <c r="I32" s="442"/>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440"/>
      <c r="D33" s="441"/>
      <c r="E33" s="441"/>
      <c r="F33" s="441"/>
      <c r="G33" s="441"/>
      <c r="H33" s="441"/>
      <c r="I33" s="442"/>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440"/>
      <c r="D34" s="441"/>
      <c r="E34" s="441"/>
      <c r="F34" s="441"/>
      <c r="G34" s="441"/>
      <c r="H34" s="441"/>
      <c r="I34" s="442"/>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440"/>
      <c r="D35" s="441"/>
      <c r="E35" s="441"/>
      <c r="F35" s="441"/>
      <c r="G35" s="441"/>
      <c r="H35" s="441"/>
      <c r="I35" s="442"/>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440"/>
      <c r="D36" s="441"/>
      <c r="E36" s="441"/>
      <c r="F36" s="441"/>
      <c r="G36" s="441"/>
      <c r="H36" s="441"/>
      <c r="I36" s="442"/>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440"/>
      <c r="D37" s="441"/>
      <c r="E37" s="441"/>
      <c r="F37" s="441"/>
      <c r="G37" s="441"/>
      <c r="H37" s="441"/>
      <c r="I37" s="442"/>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440"/>
      <c r="D38" s="441"/>
      <c r="E38" s="441"/>
      <c r="F38" s="441"/>
      <c r="G38" s="441"/>
      <c r="H38" s="441"/>
      <c r="I38" s="442"/>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440"/>
      <c r="D39" s="441"/>
      <c r="E39" s="441"/>
      <c r="F39" s="441"/>
      <c r="G39" s="441"/>
      <c r="H39" s="441"/>
      <c r="I39" s="442"/>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440"/>
      <c r="D40" s="441"/>
      <c r="E40" s="441"/>
      <c r="F40" s="441"/>
      <c r="G40" s="441"/>
      <c r="H40" s="441"/>
      <c r="I40" s="442"/>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440"/>
      <c r="D41" s="441"/>
      <c r="E41" s="441"/>
      <c r="F41" s="441"/>
      <c r="G41" s="441"/>
      <c r="H41" s="441"/>
      <c r="I41" s="442"/>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440"/>
      <c r="D42" s="441"/>
      <c r="E42" s="441"/>
      <c r="F42" s="441"/>
      <c r="G42" s="441"/>
      <c r="H42" s="441"/>
      <c r="I42" s="442"/>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440"/>
      <c r="D43" s="441"/>
      <c r="E43" s="441"/>
      <c r="F43" s="441"/>
      <c r="G43" s="441"/>
      <c r="H43" s="441"/>
      <c r="I43" s="442"/>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440"/>
      <c r="D44" s="441"/>
      <c r="E44" s="441"/>
      <c r="F44" s="441"/>
      <c r="G44" s="441"/>
      <c r="H44" s="441"/>
      <c r="I44" s="442"/>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440"/>
      <c r="D45" s="441"/>
      <c r="E45" s="441"/>
      <c r="F45" s="441"/>
      <c r="G45" s="441"/>
      <c r="H45" s="441"/>
      <c r="I45" s="442"/>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440"/>
      <c r="D46" s="441"/>
      <c r="E46" s="441"/>
      <c r="F46" s="441"/>
      <c r="G46" s="441"/>
      <c r="H46" s="441"/>
      <c r="I46" s="442"/>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440"/>
      <c r="D47" s="441"/>
      <c r="E47" s="441"/>
      <c r="F47" s="441"/>
      <c r="G47" s="441"/>
      <c r="H47" s="441"/>
      <c r="I47" s="442"/>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440"/>
      <c r="D48" s="441"/>
      <c r="E48" s="441"/>
      <c r="F48" s="441"/>
      <c r="G48" s="441"/>
      <c r="H48" s="441"/>
      <c r="I48" s="442"/>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440"/>
      <c r="D49" s="441"/>
      <c r="E49" s="441"/>
      <c r="F49" s="441"/>
      <c r="G49" s="441"/>
      <c r="H49" s="441"/>
      <c r="I49" s="442"/>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440"/>
      <c r="D50" s="441"/>
      <c r="E50" s="441"/>
      <c r="F50" s="441"/>
      <c r="G50" s="441"/>
      <c r="H50" s="441"/>
      <c r="I50" s="442"/>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440"/>
      <c r="D51" s="441"/>
      <c r="E51" s="441"/>
      <c r="F51" s="441"/>
      <c r="G51" s="441"/>
      <c r="H51" s="441"/>
      <c r="I51" s="442"/>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440"/>
      <c r="D52" s="441"/>
      <c r="E52" s="441"/>
      <c r="F52" s="441"/>
      <c r="G52" s="441"/>
      <c r="H52" s="441"/>
      <c r="I52" s="442"/>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440"/>
      <c r="D53" s="441"/>
      <c r="E53" s="441"/>
      <c r="F53" s="441"/>
      <c r="G53" s="441"/>
      <c r="H53" s="441"/>
      <c r="I53" s="442"/>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440"/>
      <c r="D54" s="441"/>
      <c r="E54" s="441"/>
      <c r="F54" s="441"/>
      <c r="G54" s="441"/>
      <c r="H54" s="441"/>
      <c r="I54" s="442"/>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440"/>
      <c r="D55" s="441"/>
      <c r="E55" s="441"/>
      <c r="F55" s="441"/>
      <c r="G55" s="441"/>
      <c r="H55" s="441"/>
      <c r="I55" s="442"/>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440"/>
      <c r="D56" s="441"/>
      <c r="E56" s="441"/>
      <c r="F56" s="441"/>
      <c r="G56" s="441"/>
      <c r="H56" s="441"/>
      <c r="I56" s="442"/>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440"/>
      <c r="D57" s="441"/>
      <c r="E57" s="441"/>
      <c r="F57" s="441"/>
      <c r="G57" s="441"/>
      <c r="H57" s="441"/>
      <c r="I57" s="442"/>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440"/>
      <c r="D58" s="441"/>
      <c r="E58" s="441"/>
      <c r="F58" s="441"/>
      <c r="G58" s="441"/>
      <c r="H58" s="441"/>
      <c r="I58" s="442"/>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440"/>
      <c r="D59" s="441"/>
      <c r="E59" s="441"/>
      <c r="F59" s="441"/>
      <c r="G59" s="441"/>
      <c r="H59" s="441"/>
      <c r="I59" s="442"/>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440"/>
      <c r="D60" s="441"/>
      <c r="E60" s="441"/>
      <c r="F60" s="441"/>
      <c r="G60" s="441"/>
      <c r="H60" s="441"/>
      <c r="I60" s="442"/>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440"/>
      <c r="D61" s="441"/>
      <c r="E61" s="441"/>
      <c r="F61" s="441"/>
      <c r="G61" s="441"/>
      <c r="H61" s="441"/>
      <c r="I61" s="442"/>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440"/>
      <c r="D62" s="441"/>
      <c r="E62" s="441"/>
      <c r="F62" s="441"/>
      <c r="G62" s="441"/>
      <c r="H62" s="441"/>
      <c r="I62" s="442"/>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440"/>
      <c r="D63" s="441"/>
      <c r="E63" s="441"/>
      <c r="F63" s="441"/>
      <c r="G63" s="441"/>
      <c r="H63" s="441"/>
      <c r="I63" s="442"/>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440"/>
      <c r="D64" s="441"/>
      <c r="E64" s="441"/>
      <c r="F64" s="441"/>
      <c r="G64" s="441"/>
      <c r="H64" s="441"/>
      <c r="I64" s="442"/>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443"/>
      <c r="D65" s="444"/>
      <c r="E65" s="444"/>
      <c r="F65" s="444"/>
      <c r="G65" s="444"/>
      <c r="H65" s="444"/>
      <c r="I65" s="445"/>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471" t="s">
        <v>90</v>
      </c>
      <c r="D67" s="471"/>
      <c r="E67" s="471"/>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461"/>
      <c r="D68" s="462"/>
      <c r="E68" s="14" t="s">
        <v>91</v>
      </c>
      <c r="F68" s="25" t="s">
        <v>92</v>
      </c>
      <c r="G68" s="25" t="s">
        <v>93</v>
      </c>
      <c r="H68" s="25" t="s">
        <v>94</v>
      </c>
      <c r="I68" s="25" t="s">
        <v>95</v>
      </c>
      <c r="J68" s="25" t="s">
        <v>96</v>
      </c>
      <c r="K68" s="463" t="s">
        <v>97</v>
      </c>
      <c r="L68" s="464"/>
      <c r="M68" s="24"/>
      <c r="N68" s="490" t="s">
        <v>98</v>
      </c>
      <c r="O68" s="491"/>
      <c r="P68" s="492"/>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463" t="s">
        <v>100</v>
      </c>
      <c r="D69" s="464"/>
      <c r="E69" s="40">
        <f>F69+G69+H69+I69+J69</f>
        <v>1</v>
      </c>
      <c r="F69" s="26"/>
      <c r="G69" s="26">
        <f>F14</f>
        <v>1</v>
      </c>
      <c r="H69" s="26"/>
      <c r="I69" s="26"/>
      <c r="J69" s="11"/>
      <c r="K69" s="465"/>
      <c r="L69" s="466"/>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467"/>
      <c r="L70" s="468"/>
      <c r="M70" s="24"/>
      <c r="N70" s="490" t="s">
        <v>101</v>
      </c>
      <c r="O70" s="491"/>
      <c r="P70" s="492"/>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463" t="s">
        <v>102</v>
      </c>
      <c r="D71" s="464"/>
      <c r="E71" s="43">
        <f>F71+G71+H71+I71+J71</f>
        <v>1</v>
      </c>
      <c r="F71" s="26"/>
      <c r="G71" s="26">
        <f>F13</f>
        <v>1</v>
      </c>
      <c r="H71" s="26"/>
      <c r="I71" s="26"/>
      <c r="J71" s="11"/>
      <c r="K71" s="467"/>
      <c r="L71" s="468"/>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467"/>
      <c r="L72" s="468"/>
      <c r="M72" s="24"/>
      <c r="N72" s="24"/>
      <c r="O72" s="24"/>
      <c r="P72" s="24"/>
      <c r="Q72" s="24"/>
      <c r="R72" s="24"/>
      <c r="S72" s="24"/>
      <c r="T72" s="24"/>
      <c r="U72" s="24"/>
      <c r="V72" s="24"/>
      <c r="AA72" s="35"/>
      <c r="AB72" s="54"/>
    </row>
    <row r="73" spans="1:28" ht="27.75" customHeight="1" thickBot="1">
      <c r="A73" s="54"/>
      <c r="B73" s="33"/>
      <c r="C73" s="472" t="s">
        <v>105</v>
      </c>
      <c r="D73" s="473"/>
      <c r="E73" s="43">
        <f>F73+G73+H73+I73+J73</f>
        <v>-1</v>
      </c>
      <c r="F73" s="26"/>
      <c r="G73" s="26">
        <f>F16</f>
        <v>-1</v>
      </c>
      <c r="H73" s="26"/>
      <c r="I73" s="26"/>
      <c r="J73" s="11"/>
      <c r="K73" s="467"/>
      <c r="L73" s="468"/>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469"/>
      <c r="L74" s="470"/>
      <c r="M74" s="24"/>
      <c r="N74" s="24"/>
      <c r="O74" s="24"/>
      <c r="P74" s="512" t="s">
        <v>106</v>
      </c>
      <c r="Q74" s="435"/>
      <c r="R74" s="436"/>
      <c r="S74" s="434" t="s">
        <v>107</v>
      </c>
      <c r="T74" s="435"/>
      <c r="U74" s="436"/>
      <c r="V74" s="434" t="s">
        <v>108</v>
      </c>
      <c r="W74" s="435"/>
      <c r="X74" s="436"/>
      <c r="Y74" s="506" t="s">
        <v>109</v>
      </c>
      <c r="Z74" s="507"/>
      <c r="AA74" s="35"/>
      <c r="AB74" s="54"/>
    </row>
    <row r="75" spans="1:28" ht="27.75" customHeight="1" thickTop="1" thickBot="1">
      <c r="A75" s="54"/>
      <c r="B75" s="33"/>
      <c r="C75" s="24"/>
      <c r="D75" s="24"/>
      <c r="E75" s="24"/>
      <c r="F75" s="24"/>
      <c r="G75" s="24"/>
      <c r="H75" s="24"/>
      <c r="I75" s="24"/>
      <c r="J75" s="24"/>
      <c r="K75" s="24"/>
      <c r="L75" s="24"/>
      <c r="M75" s="24"/>
      <c r="N75" s="24"/>
      <c r="O75" s="28"/>
      <c r="P75" s="585"/>
      <c r="Q75" s="586"/>
      <c r="R75" s="587"/>
      <c r="S75" s="585"/>
      <c r="T75" s="586"/>
      <c r="U75" s="587"/>
      <c r="V75" s="585"/>
      <c r="W75" s="586"/>
      <c r="X75" s="587"/>
      <c r="Y75" s="508"/>
      <c r="Z75" s="509"/>
      <c r="AA75" s="35"/>
      <c r="AB75" s="54"/>
    </row>
    <row r="76" spans="1:28" ht="27.75" customHeight="1" thickTop="1" thickBot="1">
      <c r="A76" s="54"/>
      <c r="B76" s="33"/>
      <c r="C76" s="24"/>
      <c r="D76" s="24"/>
      <c r="E76" s="24"/>
      <c r="F76" s="24"/>
      <c r="G76" s="24"/>
      <c r="H76" s="24"/>
      <c r="I76" s="24"/>
      <c r="J76" s="24"/>
      <c r="K76" s="24"/>
      <c r="L76" s="24"/>
      <c r="M76" s="24"/>
      <c r="N76" s="24"/>
      <c r="O76" s="28"/>
      <c r="P76" s="504" t="s">
        <v>110</v>
      </c>
      <c r="Q76" s="505"/>
      <c r="R76" s="506" t="s">
        <v>111</v>
      </c>
      <c r="S76" s="505"/>
      <c r="T76" s="506" t="s">
        <v>112</v>
      </c>
      <c r="U76" s="507"/>
      <c r="V76" s="507"/>
      <c r="W76" s="507"/>
      <c r="X76" s="507"/>
      <c r="Y76" s="507"/>
      <c r="Z76" s="507"/>
      <c r="AA76" s="35"/>
      <c r="AB76" s="54"/>
    </row>
    <row r="77" spans="1:28" ht="27.75" customHeight="1" thickTop="1" thickBot="1">
      <c r="A77" s="54"/>
      <c r="B77" s="33"/>
      <c r="C77" s="2" t="s">
        <v>113</v>
      </c>
      <c r="D77" s="524" t="s">
        <v>114</v>
      </c>
      <c r="E77" s="525"/>
      <c r="F77" s="525"/>
      <c r="G77" s="525"/>
      <c r="H77" s="525"/>
      <c r="I77" s="525"/>
      <c r="J77" s="525"/>
      <c r="K77" s="525"/>
      <c r="L77" s="525"/>
      <c r="M77" s="525"/>
      <c r="N77" s="526"/>
      <c r="O77" s="28"/>
      <c r="P77" s="508"/>
      <c r="Q77" s="509"/>
      <c r="R77" s="508"/>
      <c r="S77" s="509"/>
      <c r="T77" s="508"/>
      <c r="U77" s="510"/>
      <c r="V77" s="510"/>
      <c r="W77" s="510"/>
      <c r="X77" s="510"/>
      <c r="Y77" s="510"/>
      <c r="Z77" s="509"/>
      <c r="AA77" s="24"/>
      <c r="AB77" s="54"/>
    </row>
    <row r="78" spans="1:28" ht="27.75" customHeight="1" thickTop="1" thickBot="1">
      <c r="A78" s="54"/>
      <c r="B78" s="33"/>
      <c r="C78" s="15" t="s">
        <v>115</v>
      </c>
      <c r="D78" s="521" t="s">
        <v>116</v>
      </c>
      <c r="E78" s="522"/>
      <c r="F78" s="522"/>
      <c r="G78" s="523"/>
      <c r="H78" s="515" t="s">
        <v>117</v>
      </c>
      <c r="I78" s="516"/>
      <c r="J78" s="516"/>
      <c r="K78" s="517"/>
      <c r="L78" s="515" t="s">
        <v>118</v>
      </c>
      <c r="M78" s="516"/>
      <c r="N78" s="517"/>
      <c r="O78" s="28"/>
      <c r="P78" s="138" t="s">
        <v>119</v>
      </c>
      <c r="Q78" s="583"/>
      <c r="R78" s="584"/>
      <c r="S78" s="584"/>
      <c r="T78" s="584"/>
      <c r="U78" s="588"/>
      <c r="V78" s="588"/>
      <c r="W78" s="588"/>
      <c r="X78" s="588"/>
      <c r="Y78" s="588"/>
      <c r="Z78" s="588"/>
      <c r="AA78" s="24"/>
      <c r="AB78" s="54"/>
    </row>
    <row r="79" spans="1:28" ht="27.75" customHeight="1" thickTop="1">
      <c r="A79" s="54"/>
      <c r="B79" s="33"/>
      <c r="C79" s="16"/>
      <c r="D79" s="518"/>
      <c r="E79" s="519"/>
      <c r="F79" s="519"/>
      <c r="G79" s="520"/>
      <c r="H79" s="446"/>
      <c r="I79" s="447"/>
      <c r="J79" s="447"/>
      <c r="K79" s="448"/>
      <c r="L79" s="446"/>
      <c r="M79" s="447"/>
      <c r="N79" s="448"/>
      <c r="O79" s="28"/>
      <c r="P79" s="24"/>
      <c r="Q79" s="24"/>
      <c r="R79" s="24"/>
      <c r="S79" s="24"/>
      <c r="T79" s="24"/>
      <c r="U79" s="24"/>
      <c r="V79" s="24"/>
      <c r="AA79" s="24"/>
      <c r="AB79" s="54"/>
    </row>
    <row r="80" spans="1:28" ht="27.75" customHeight="1">
      <c r="A80" s="54"/>
      <c r="B80" s="33"/>
      <c r="C80" s="16"/>
      <c r="D80" s="455"/>
      <c r="E80" s="456"/>
      <c r="F80" s="456"/>
      <c r="G80" s="457"/>
      <c r="H80" s="449"/>
      <c r="I80" s="450"/>
      <c r="J80" s="450"/>
      <c r="K80" s="451"/>
      <c r="L80" s="449"/>
      <c r="M80" s="450"/>
      <c r="N80" s="451"/>
      <c r="O80" s="28"/>
      <c r="P80" s="24"/>
      <c r="Q80" s="24"/>
      <c r="R80" s="24"/>
      <c r="S80" s="24"/>
      <c r="T80" s="24"/>
      <c r="U80" s="24"/>
      <c r="V80" s="24"/>
      <c r="AA80" s="24"/>
      <c r="AB80" s="54"/>
    </row>
    <row r="81" spans="1:28" ht="27.75" customHeight="1" thickBot="1">
      <c r="A81" s="54"/>
      <c r="B81" s="33"/>
      <c r="C81" s="16"/>
      <c r="D81" s="452"/>
      <c r="E81" s="453"/>
      <c r="F81" s="453"/>
      <c r="G81" s="454"/>
      <c r="H81" s="458"/>
      <c r="I81" s="459"/>
      <c r="J81" s="459"/>
      <c r="K81" s="460"/>
      <c r="L81" s="446"/>
      <c r="M81" s="447"/>
      <c r="N81" s="448"/>
      <c r="O81" s="28"/>
      <c r="P81" s="512" t="s">
        <v>106</v>
      </c>
      <c r="Q81" s="435"/>
      <c r="R81" s="436"/>
      <c r="S81" s="434" t="s">
        <v>107</v>
      </c>
      <c r="T81" s="435"/>
      <c r="U81" s="436"/>
      <c r="V81" s="434" t="s">
        <v>108</v>
      </c>
      <c r="W81" s="435"/>
      <c r="X81" s="436"/>
      <c r="Y81" s="506" t="s">
        <v>109</v>
      </c>
      <c r="Z81" s="507"/>
      <c r="AA81" s="24"/>
      <c r="AB81" s="54"/>
    </row>
    <row r="82" spans="1:28" ht="27.75" customHeight="1" thickTop="1" thickBot="1">
      <c r="A82" s="54"/>
      <c r="B82" s="33"/>
      <c r="C82" s="16"/>
      <c r="D82" s="455"/>
      <c r="E82" s="456"/>
      <c r="F82" s="456"/>
      <c r="G82" s="457"/>
      <c r="H82" s="449"/>
      <c r="I82" s="450"/>
      <c r="J82" s="450"/>
      <c r="K82" s="451"/>
      <c r="L82" s="449"/>
      <c r="M82" s="450"/>
      <c r="N82" s="451"/>
      <c r="O82" s="28"/>
      <c r="P82" s="585"/>
      <c r="Q82" s="586"/>
      <c r="R82" s="587"/>
      <c r="S82" s="585"/>
      <c r="T82" s="586"/>
      <c r="U82" s="587"/>
      <c r="V82" s="585"/>
      <c r="W82" s="586"/>
      <c r="X82" s="587"/>
      <c r="Y82" s="508"/>
      <c r="Z82" s="509"/>
      <c r="AA82" s="35"/>
      <c r="AB82" s="54"/>
    </row>
    <row r="83" spans="1:28" ht="27.75" customHeight="1" thickTop="1" thickBot="1">
      <c r="A83" s="54"/>
      <c r="B83" s="33"/>
      <c r="C83" s="16"/>
      <c r="D83" s="452"/>
      <c r="E83" s="453"/>
      <c r="F83" s="453"/>
      <c r="G83" s="454"/>
      <c r="H83" s="458"/>
      <c r="I83" s="459"/>
      <c r="J83" s="459"/>
      <c r="K83" s="460"/>
      <c r="L83" s="446"/>
      <c r="M83" s="447"/>
      <c r="N83" s="448"/>
      <c r="O83" s="28"/>
      <c r="P83" s="504" t="s">
        <v>110</v>
      </c>
      <c r="Q83" s="505"/>
      <c r="R83" s="506" t="s">
        <v>111</v>
      </c>
      <c r="S83" s="505"/>
      <c r="T83" s="506" t="s">
        <v>112</v>
      </c>
      <c r="U83" s="507"/>
      <c r="V83" s="507"/>
      <c r="W83" s="507"/>
      <c r="X83" s="507"/>
      <c r="Y83" s="507"/>
      <c r="Z83" s="507"/>
      <c r="AA83" s="35"/>
      <c r="AB83" s="54"/>
    </row>
    <row r="84" spans="1:28" ht="27.75" customHeight="1" thickTop="1" thickBot="1">
      <c r="A84" s="54"/>
      <c r="B84" s="33"/>
      <c r="C84" s="16"/>
      <c r="D84" s="455"/>
      <c r="E84" s="456"/>
      <c r="F84" s="456"/>
      <c r="G84" s="457"/>
      <c r="H84" s="449"/>
      <c r="I84" s="450"/>
      <c r="J84" s="450"/>
      <c r="K84" s="451"/>
      <c r="L84" s="449"/>
      <c r="M84" s="450"/>
      <c r="N84" s="451"/>
      <c r="O84" s="28"/>
      <c r="P84" s="508"/>
      <c r="Q84" s="509"/>
      <c r="R84" s="508"/>
      <c r="S84" s="509"/>
      <c r="T84" s="508"/>
      <c r="U84" s="510"/>
      <c r="V84" s="510"/>
      <c r="W84" s="510"/>
      <c r="X84" s="510"/>
      <c r="Y84" s="510"/>
      <c r="Z84" s="509"/>
      <c r="AA84" s="35"/>
      <c r="AB84" s="54"/>
    </row>
    <row r="85" spans="1:28" ht="27.75" customHeight="1" thickTop="1" thickBot="1">
      <c r="A85" s="54"/>
      <c r="B85" s="33"/>
      <c r="C85" s="16"/>
      <c r="D85" s="452"/>
      <c r="E85" s="453"/>
      <c r="F85" s="453"/>
      <c r="G85" s="454"/>
      <c r="H85" s="458"/>
      <c r="I85" s="459"/>
      <c r="J85" s="459"/>
      <c r="K85" s="460"/>
      <c r="L85" s="446"/>
      <c r="M85" s="447"/>
      <c r="N85" s="448"/>
      <c r="O85" s="24"/>
      <c r="P85" s="32" t="s">
        <v>119</v>
      </c>
      <c r="Q85" s="501"/>
      <c r="R85" s="502"/>
      <c r="S85" s="502"/>
      <c r="T85" s="502"/>
      <c r="U85" s="503"/>
      <c r="V85" s="503"/>
      <c r="W85" s="503"/>
      <c r="X85" s="503"/>
      <c r="Y85" s="503"/>
      <c r="Z85" s="503"/>
      <c r="AA85" s="35"/>
      <c r="AB85" s="54"/>
    </row>
    <row r="86" spans="1:28" ht="27.75" customHeight="1" thickTop="1">
      <c r="A86" s="54"/>
      <c r="B86" s="33"/>
      <c r="C86" s="16"/>
      <c r="D86" s="455"/>
      <c r="E86" s="456"/>
      <c r="F86" s="456"/>
      <c r="G86" s="457"/>
      <c r="H86" s="449"/>
      <c r="I86" s="450"/>
      <c r="J86" s="450"/>
      <c r="K86" s="451"/>
      <c r="L86" s="449"/>
      <c r="M86" s="450"/>
      <c r="N86" s="451"/>
      <c r="O86" s="24"/>
      <c r="P86" s="24"/>
      <c r="Q86" s="24"/>
      <c r="R86" s="24"/>
      <c r="S86" s="24"/>
      <c r="T86" s="24"/>
      <c r="U86" s="28"/>
      <c r="V86" s="28"/>
      <c r="W86" s="28"/>
      <c r="X86" s="28"/>
      <c r="Y86" s="28"/>
      <c r="Z86" s="28"/>
      <c r="AA86" s="35"/>
      <c r="AB86" s="54"/>
    </row>
    <row r="87" spans="1:28" ht="27.75" customHeight="1">
      <c r="A87" s="54"/>
      <c r="B87" s="33"/>
      <c r="C87" s="16"/>
      <c r="D87" s="452"/>
      <c r="E87" s="453"/>
      <c r="F87" s="453"/>
      <c r="G87" s="454"/>
      <c r="H87" s="458"/>
      <c r="I87" s="459"/>
      <c r="J87" s="459"/>
      <c r="K87" s="460"/>
      <c r="L87" s="446"/>
      <c r="M87" s="447"/>
      <c r="N87" s="448"/>
      <c r="O87" s="24"/>
      <c r="P87" s="24"/>
      <c r="Q87" s="24"/>
      <c r="R87" s="24"/>
      <c r="S87" s="24"/>
      <c r="T87" s="24"/>
      <c r="U87" s="28"/>
      <c r="V87" s="28"/>
      <c r="W87" s="28"/>
      <c r="X87" s="28"/>
      <c r="Y87" s="28"/>
      <c r="Z87" s="28"/>
      <c r="AA87" s="35"/>
      <c r="AB87" s="54"/>
    </row>
    <row r="88" spans="1:28" ht="27.75" customHeight="1" thickBot="1">
      <c r="A88" s="54"/>
      <c r="B88" s="33"/>
      <c r="C88" s="16"/>
      <c r="D88" s="455"/>
      <c r="E88" s="456"/>
      <c r="F88" s="456"/>
      <c r="G88" s="457"/>
      <c r="H88" s="449"/>
      <c r="I88" s="450"/>
      <c r="J88" s="450"/>
      <c r="K88" s="451"/>
      <c r="L88" s="449"/>
      <c r="M88" s="450"/>
      <c r="N88" s="451"/>
      <c r="O88" s="24"/>
      <c r="P88" s="512" t="s">
        <v>106</v>
      </c>
      <c r="Q88" s="435"/>
      <c r="R88" s="436"/>
      <c r="S88" s="434" t="s">
        <v>107</v>
      </c>
      <c r="T88" s="435"/>
      <c r="U88" s="436"/>
      <c r="V88" s="434" t="s">
        <v>108</v>
      </c>
      <c r="W88" s="435"/>
      <c r="X88" s="436"/>
      <c r="Y88" s="506" t="s">
        <v>109</v>
      </c>
      <c r="Z88" s="507"/>
      <c r="AA88" s="35"/>
      <c r="AB88" s="54"/>
    </row>
    <row r="89" spans="1:28" ht="27.75" customHeight="1" thickTop="1" thickBot="1">
      <c r="A89" s="54"/>
      <c r="B89" s="33"/>
      <c r="C89" s="16"/>
      <c r="D89" s="452"/>
      <c r="E89" s="453"/>
      <c r="F89" s="453"/>
      <c r="G89" s="454"/>
      <c r="H89" s="458"/>
      <c r="I89" s="459"/>
      <c r="J89" s="459"/>
      <c r="K89" s="460"/>
      <c r="L89" s="446"/>
      <c r="M89" s="447"/>
      <c r="N89" s="448"/>
      <c r="O89" s="24"/>
      <c r="P89" s="585"/>
      <c r="Q89" s="586"/>
      <c r="R89" s="587"/>
      <c r="S89" s="585"/>
      <c r="T89" s="586"/>
      <c r="U89" s="587"/>
      <c r="V89" s="585"/>
      <c r="W89" s="586"/>
      <c r="X89" s="587"/>
      <c r="Y89" s="508"/>
      <c r="Z89" s="509"/>
      <c r="AA89" s="35"/>
      <c r="AB89" s="54"/>
    </row>
    <row r="90" spans="1:28" ht="27.75" customHeight="1" thickTop="1" thickBot="1">
      <c r="A90" s="54"/>
      <c r="B90" s="33"/>
      <c r="C90" s="16"/>
      <c r="D90" s="455"/>
      <c r="E90" s="456"/>
      <c r="F90" s="456"/>
      <c r="G90" s="457"/>
      <c r="H90" s="449"/>
      <c r="I90" s="450"/>
      <c r="J90" s="450"/>
      <c r="K90" s="451"/>
      <c r="L90" s="449"/>
      <c r="M90" s="450"/>
      <c r="N90" s="451"/>
      <c r="O90" s="24"/>
      <c r="P90" s="504" t="s">
        <v>110</v>
      </c>
      <c r="Q90" s="505"/>
      <c r="R90" s="506" t="s">
        <v>111</v>
      </c>
      <c r="S90" s="505"/>
      <c r="T90" s="506" t="s">
        <v>112</v>
      </c>
      <c r="U90" s="507"/>
      <c r="V90" s="507"/>
      <c r="W90" s="507"/>
      <c r="X90" s="507"/>
      <c r="Y90" s="507"/>
      <c r="Z90" s="507"/>
      <c r="AA90" s="35"/>
      <c r="AB90" s="54"/>
    </row>
    <row r="91" spans="1:28" ht="27.75" customHeight="1" thickTop="1" thickBot="1">
      <c r="A91" s="54"/>
      <c r="B91" s="33"/>
      <c r="C91" s="16"/>
      <c r="D91" s="452"/>
      <c r="E91" s="453"/>
      <c r="F91" s="453"/>
      <c r="G91" s="454"/>
      <c r="H91" s="458"/>
      <c r="I91" s="459"/>
      <c r="J91" s="459"/>
      <c r="K91" s="460"/>
      <c r="L91" s="446"/>
      <c r="M91" s="447"/>
      <c r="N91" s="448"/>
      <c r="O91" s="24"/>
      <c r="P91" s="508"/>
      <c r="Q91" s="509"/>
      <c r="R91" s="508"/>
      <c r="S91" s="509"/>
      <c r="T91" s="508"/>
      <c r="U91" s="510"/>
      <c r="V91" s="510"/>
      <c r="W91" s="510"/>
      <c r="X91" s="510"/>
      <c r="Y91" s="510"/>
      <c r="Z91" s="509"/>
      <c r="AA91" s="35"/>
      <c r="AB91" s="54"/>
    </row>
    <row r="92" spans="1:28" ht="27.75" customHeight="1" thickTop="1" thickBot="1">
      <c r="A92" s="54"/>
      <c r="B92" s="33"/>
      <c r="C92" s="16"/>
      <c r="D92" s="455"/>
      <c r="E92" s="456"/>
      <c r="F92" s="456"/>
      <c r="G92" s="457"/>
      <c r="H92" s="449"/>
      <c r="I92" s="450"/>
      <c r="J92" s="450"/>
      <c r="K92" s="451"/>
      <c r="L92" s="449"/>
      <c r="M92" s="450"/>
      <c r="N92" s="451"/>
      <c r="O92" s="24"/>
      <c r="P92" s="32" t="s">
        <v>119</v>
      </c>
      <c r="Q92" s="501"/>
      <c r="R92" s="502"/>
      <c r="S92" s="502"/>
      <c r="T92" s="502"/>
      <c r="U92" s="503"/>
      <c r="V92" s="503"/>
      <c r="W92" s="503"/>
      <c r="X92" s="503"/>
      <c r="Y92" s="503"/>
      <c r="Z92" s="503"/>
      <c r="AA92" s="35"/>
      <c r="AB92" s="54"/>
    </row>
    <row r="93" spans="1:28" ht="27.75" customHeight="1" thickTop="1" thickBot="1">
      <c r="A93" s="54"/>
      <c r="B93" s="33"/>
      <c r="C93" s="16"/>
      <c r="D93" s="452"/>
      <c r="E93" s="453"/>
      <c r="F93" s="453"/>
      <c r="G93" s="454"/>
      <c r="H93" s="458"/>
      <c r="I93" s="459"/>
      <c r="J93" s="459"/>
      <c r="K93" s="460"/>
      <c r="L93" s="446"/>
      <c r="M93" s="447"/>
      <c r="N93" s="448"/>
      <c r="O93" s="542" t="s">
        <v>120</v>
      </c>
      <c r="P93" s="543"/>
      <c r="Q93" s="543"/>
      <c r="R93" s="543"/>
      <c r="S93" s="543"/>
      <c r="T93" s="544"/>
      <c r="U93" s="28"/>
      <c r="V93" s="28"/>
      <c r="W93" s="28"/>
      <c r="X93" s="28"/>
      <c r="Y93" s="28"/>
      <c r="Z93" s="28"/>
      <c r="AA93" s="35"/>
      <c r="AB93" s="54"/>
    </row>
    <row r="94" spans="1:28" ht="27.75" customHeight="1" thickBot="1">
      <c r="A94" s="54"/>
      <c r="B94" s="33"/>
      <c r="C94" s="16"/>
      <c r="D94" s="455"/>
      <c r="E94" s="456"/>
      <c r="F94" s="456"/>
      <c r="G94" s="457"/>
      <c r="H94" s="449"/>
      <c r="I94" s="450"/>
      <c r="J94" s="450"/>
      <c r="K94" s="451"/>
      <c r="L94" s="449"/>
      <c r="M94" s="450"/>
      <c r="N94" s="451"/>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52"/>
      <c r="E95" s="453"/>
      <c r="F95" s="453"/>
      <c r="G95" s="454"/>
      <c r="H95" s="458"/>
      <c r="I95" s="459"/>
      <c r="J95" s="459"/>
      <c r="K95" s="460"/>
      <c r="L95" s="446"/>
      <c r="M95" s="447"/>
      <c r="N95" s="448"/>
      <c r="O95" s="20">
        <v>0</v>
      </c>
      <c r="P95" s="62"/>
      <c r="Q95" s="62"/>
      <c r="R95" s="62"/>
      <c r="S95" s="62"/>
      <c r="T95" s="63"/>
      <c r="U95" s="28"/>
      <c r="V95" s="28"/>
      <c r="W95" s="28"/>
      <c r="X95" s="28"/>
      <c r="Y95" s="28"/>
      <c r="Z95" s="28"/>
      <c r="AA95" s="35"/>
      <c r="AB95" s="54"/>
    </row>
    <row r="96" spans="1:28" ht="27.75" customHeight="1">
      <c r="A96" s="54"/>
      <c r="B96" s="33"/>
      <c r="C96" s="16"/>
      <c r="D96" s="455"/>
      <c r="E96" s="456"/>
      <c r="F96" s="456"/>
      <c r="G96" s="457"/>
      <c r="H96" s="449"/>
      <c r="I96" s="450"/>
      <c r="J96" s="450"/>
      <c r="K96" s="451"/>
      <c r="L96" s="449"/>
      <c r="M96" s="450"/>
      <c r="N96" s="451"/>
      <c r="O96" s="27">
        <v>1</v>
      </c>
      <c r="P96" s="362"/>
      <c r="Q96" s="362"/>
      <c r="R96" s="362"/>
      <c r="S96" s="362"/>
      <c r="T96" s="64"/>
      <c r="U96" s="28"/>
      <c r="V96" s="28"/>
      <c r="W96" s="28"/>
      <c r="X96" s="28"/>
      <c r="Y96" s="28"/>
      <c r="Z96" s="28"/>
      <c r="AA96" s="35"/>
      <c r="AB96" s="54"/>
    </row>
    <row r="97" spans="1:28" ht="27.75" customHeight="1">
      <c r="A97" s="54"/>
      <c r="B97" s="33"/>
      <c r="C97" s="16"/>
      <c r="D97" s="452"/>
      <c r="E97" s="453"/>
      <c r="F97" s="453"/>
      <c r="G97" s="454"/>
      <c r="H97" s="458"/>
      <c r="I97" s="459"/>
      <c r="J97" s="459"/>
      <c r="K97" s="460"/>
      <c r="L97" s="446"/>
      <c r="M97" s="447"/>
      <c r="N97" s="448"/>
      <c r="O97" s="29">
        <v>2</v>
      </c>
      <c r="P97" s="361"/>
      <c r="Q97" s="361"/>
      <c r="R97" s="361"/>
      <c r="S97" s="361"/>
      <c r="T97" s="65"/>
      <c r="U97" s="28"/>
      <c r="V97" s="28"/>
      <c r="W97" s="28"/>
      <c r="X97" s="28"/>
      <c r="Y97" s="28"/>
      <c r="Z97" s="28"/>
      <c r="AA97" s="35"/>
      <c r="AB97" s="54"/>
    </row>
    <row r="98" spans="1:28" ht="27.75" customHeight="1" thickBot="1">
      <c r="A98" s="54"/>
      <c r="B98" s="33"/>
      <c r="C98" s="16"/>
      <c r="D98" s="22"/>
      <c r="E98" s="23"/>
      <c r="F98" s="23"/>
      <c r="G98" s="23"/>
      <c r="H98" s="483"/>
      <c r="I98" s="483"/>
      <c r="J98" s="483"/>
      <c r="K98" s="483"/>
      <c r="L98" s="483"/>
      <c r="M98" s="483"/>
      <c r="N98" s="484"/>
      <c r="O98" s="27">
        <v>3</v>
      </c>
      <c r="P98" s="362"/>
      <c r="Q98" s="362"/>
      <c r="R98" s="362"/>
      <c r="S98" s="362"/>
      <c r="T98" s="64"/>
      <c r="U98" s="28"/>
      <c r="V98" s="28"/>
      <c r="W98" s="28"/>
      <c r="X98" s="28"/>
      <c r="Y98" s="28"/>
      <c r="Z98" s="28"/>
      <c r="AA98" s="35"/>
      <c r="AB98" s="54"/>
    </row>
    <row r="99" spans="1:28" ht="27.75" customHeight="1">
      <c r="A99" s="54"/>
      <c r="B99" s="33"/>
      <c r="C99" s="16"/>
      <c r="D99" s="547" t="s">
        <v>126</v>
      </c>
      <c r="E99" s="548"/>
      <c r="F99" s="548"/>
      <c r="G99" s="549"/>
      <c r="H99" s="485" t="s">
        <v>117</v>
      </c>
      <c r="I99" s="486"/>
      <c r="J99" s="486"/>
      <c r="K99" s="487"/>
      <c r="L99" s="485" t="s">
        <v>118</v>
      </c>
      <c r="M99" s="486"/>
      <c r="N99" s="487"/>
      <c r="O99" s="29">
        <v>4</v>
      </c>
      <c r="P99" s="361"/>
      <c r="Q99" s="361"/>
      <c r="R99" s="361"/>
      <c r="S99" s="361"/>
      <c r="T99" s="65"/>
      <c r="U99" s="28"/>
      <c r="V99" s="28"/>
      <c r="W99" s="28"/>
      <c r="X99" s="28"/>
      <c r="Y99" s="28"/>
      <c r="Z99" s="28"/>
      <c r="AA99" s="35"/>
      <c r="AB99" s="54"/>
    </row>
    <row r="100" spans="1:28" ht="27.75" customHeight="1">
      <c r="A100" s="54"/>
      <c r="B100" s="33"/>
      <c r="C100" s="16"/>
      <c r="D100" s="455"/>
      <c r="E100" s="456"/>
      <c r="F100" s="456"/>
      <c r="G100" s="457"/>
      <c r="H100" s="449"/>
      <c r="I100" s="450"/>
      <c r="J100" s="450"/>
      <c r="K100" s="451"/>
      <c r="L100" s="449"/>
      <c r="M100" s="450"/>
      <c r="N100" s="451"/>
      <c r="O100" s="27">
        <v>5</v>
      </c>
      <c r="P100" s="362"/>
      <c r="Q100" s="362"/>
      <c r="R100" s="362"/>
      <c r="S100" s="362"/>
      <c r="T100" s="64"/>
      <c r="U100" s="28"/>
      <c r="V100" s="28"/>
      <c r="W100" s="28"/>
      <c r="X100" s="28"/>
      <c r="Y100" s="28"/>
      <c r="Z100" s="28"/>
      <c r="AA100" s="35"/>
      <c r="AB100" s="54"/>
    </row>
    <row r="101" spans="1:28" ht="27.75" customHeight="1">
      <c r="A101" s="54"/>
      <c r="B101" s="33"/>
      <c r="C101" s="16"/>
      <c r="D101" s="452"/>
      <c r="E101" s="453"/>
      <c r="F101" s="453"/>
      <c r="G101" s="454"/>
      <c r="H101" s="458"/>
      <c r="I101" s="459"/>
      <c r="J101" s="459"/>
      <c r="K101" s="460"/>
      <c r="L101" s="446"/>
      <c r="M101" s="447"/>
      <c r="N101" s="448"/>
      <c r="O101" s="29">
        <v>6</v>
      </c>
      <c r="P101" s="361"/>
      <c r="Q101" s="361"/>
      <c r="R101" s="361"/>
      <c r="S101" s="361"/>
      <c r="T101" s="65"/>
      <c r="U101" s="28"/>
      <c r="V101" s="28"/>
      <c r="W101" s="28"/>
      <c r="X101" s="28"/>
      <c r="Y101" s="28"/>
      <c r="Z101" s="28"/>
      <c r="AA101" s="35"/>
      <c r="AB101" s="54"/>
    </row>
    <row r="102" spans="1:28" ht="27.75" customHeight="1">
      <c r="A102" s="54"/>
      <c r="B102" s="33"/>
      <c r="C102" s="16"/>
      <c r="D102" s="455"/>
      <c r="E102" s="456"/>
      <c r="F102" s="456"/>
      <c r="G102" s="457"/>
      <c r="H102" s="449"/>
      <c r="I102" s="450"/>
      <c r="J102" s="450"/>
      <c r="K102" s="451"/>
      <c r="L102" s="449"/>
      <c r="M102" s="450"/>
      <c r="N102" s="451"/>
      <c r="O102" s="27">
        <v>7</v>
      </c>
      <c r="P102" s="362"/>
      <c r="Q102" s="362"/>
      <c r="R102" s="362"/>
      <c r="S102" s="362"/>
      <c r="T102" s="64"/>
      <c r="U102" s="28"/>
      <c r="V102" s="28"/>
      <c r="W102" s="28"/>
      <c r="X102" s="28"/>
      <c r="Y102" s="28"/>
      <c r="Z102" s="28"/>
      <c r="AA102" s="35"/>
      <c r="AB102" s="54"/>
    </row>
    <row r="103" spans="1:28" ht="27.75" customHeight="1">
      <c r="A103" s="54"/>
      <c r="B103" s="33"/>
      <c r="C103" s="16"/>
      <c r="D103" s="452"/>
      <c r="E103" s="453"/>
      <c r="F103" s="453"/>
      <c r="G103" s="454"/>
      <c r="H103" s="458"/>
      <c r="I103" s="459"/>
      <c r="J103" s="459"/>
      <c r="K103" s="460"/>
      <c r="L103" s="446"/>
      <c r="M103" s="447"/>
      <c r="N103" s="448"/>
      <c r="O103" s="29">
        <v>8</v>
      </c>
      <c r="P103" s="361"/>
      <c r="Q103" s="361"/>
      <c r="R103" s="361"/>
      <c r="S103" s="361"/>
      <c r="T103" s="65"/>
      <c r="U103" s="28"/>
      <c r="V103" s="28"/>
      <c r="W103" s="28"/>
      <c r="X103" s="28"/>
      <c r="Y103" s="28"/>
      <c r="Z103" s="28"/>
      <c r="AA103" s="35"/>
      <c r="AB103" s="54"/>
    </row>
    <row r="104" spans="1:28" ht="27.75" customHeight="1">
      <c r="A104" s="54"/>
      <c r="B104" s="33"/>
      <c r="C104" s="16"/>
      <c r="D104" s="455"/>
      <c r="E104" s="456"/>
      <c r="F104" s="456"/>
      <c r="G104" s="457"/>
      <c r="H104" s="449"/>
      <c r="I104" s="450"/>
      <c r="J104" s="450"/>
      <c r="K104" s="451"/>
      <c r="L104" s="449"/>
      <c r="M104" s="450"/>
      <c r="N104" s="451"/>
      <c r="O104" s="27">
        <v>9</v>
      </c>
      <c r="P104" s="362"/>
      <c r="Q104" s="362"/>
      <c r="R104" s="362"/>
      <c r="S104" s="362"/>
      <c r="T104" s="64"/>
      <c r="U104" s="28"/>
      <c r="V104" s="28"/>
      <c r="W104" s="28"/>
      <c r="X104" s="28"/>
      <c r="Y104" s="28"/>
      <c r="Z104" s="28"/>
      <c r="AA104" s="35"/>
      <c r="AB104" s="54"/>
    </row>
    <row r="105" spans="1:28" ht="27.75" customHeight="1">
      <c r="A105" s="54"/>
      <c r="B105" s="33"/>
      <c r="C105" s="16"/>
      <c r="D105" s="452"/>
      <c r="E105" s="453"/>
      <c r="F105" s="453"/>
      <c r="G105" s="454"/>
      <c r="H105" s="458"/>
      <c r="I105" s="459"/>
      <c r="J105" s="459"/>
      <c r="K105" s="460"/>
      <c r="L105" s="446"/>
      <c r="M105" s="447"/>
      <c r="N105" s="448"/>
      <c r="O105" s="21">
        <v>10</v>
      </c>
      <c r="P105" s="66"/>
      <c r="Q105" s="66"/>
      <c r="R105" s="66"/>
      <c r="S105" s="66"/>
      <c r="T105" s="67"/>
      <c r="U105" s="28"/>
      <c r="V105" s="28"/>
      <c r="W105" s="28"/>
      <c r="X105" s="28"/>
      <c r="Y105" s="28"/>
      <c r="Z105" s="28"/>
      <c r="AA105" s="35"/>
      <c r="AB105" s="54"/>
    </row>
    <row r="106" spans="1:28" ht="27.75" customHeight="1">
      <c r="A106" s="54"/>
      <c r="B106" s="33"/>
      <c r="C106" s="16"/>
      <c r="D106" s="455"/>
      <c r="E106" s="456"/>
      <c r="F106" s="456"/>
      <c r="G106" s="457"/>
      <c r="H106" s="449"/>
      <c r="I106" s="450"/>
      <c r="J106" s="450"/>
      <c r="K106" s="451"/>
      <c r="L106" s="449"/>
      <c r="M106" s="450"/>
      <c r="N106" s="451"/>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52"/>
      <c r="E107" s="453"/>
      <c r="F107" s="453"/>
      <c r="G107" s="454"/>
      <c r="H107" s="458"/>
      <c r="I107" s="459"/>
      <c r="J107" s="459"/>
      <c r="K107" s="460"/>
      <c r="L107" s="446"/>
      <c r="M107" s="447"/>
      <c r="N107" s="448"/>
      <c r="O107" s="96"/>
      <c r="P107" s="364"/>
      <c r="Q107" s="364"/>
      <c r="R107" s="364"/>
      <c r="S107" s="364"/>
      <c r="T107" s="365"/>
      <c r="U107" s="28"/>
      <c r="V107" s="28"/>
      <c r="W107" s="28"/>
      <c r="X107" s="28"/>
      <c r="Y107" s="28"/>
      <c r="Z107" s="28"/>
      <c r="AA107" s="35"/>
      <c r="AB107" s="54"/>
    </row>
    <row r="108" spans="1:28" ht="27.75" customHeight="1" thickBot="1">
      <c r="A108" s="54"/>
      <c r="B108" s="33"/>
      <c r="C108" s="16"/>
      <c r="D108" s="455"/>
      <c r="E108" s="456"/>
      <c r="F108" s="456"/>
      <c r="G108" s="457"/>
      <c r="H108" s="449"/>
      <c r="I108" s="450"/>
      <c r="J108" s="450"/>
      <c r="K108" s="451"/>
      <c r="L108" s="449"/>
      <c r="M108" s="450"/>
      <c r="N108" s="451"/>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52"/>
      <c r="E109" s="453"/>
      <c r="F109" s="453"/>
      <c r="G109" s="454"/>
      <c r="H109" s="446"/>
      <c r="I109" s="447"/>
      <c r="J109" s="447"/>
      <c r="K109" s="448"/>
      <c r="L109" s="446"/>
      <c r="M109" s="447"/>
      <c r="N109" s="448"/>
      <c r="O109" s="101"/>
      <c r="P109" s="102"/>
      <c r="Q109" s="102"/>
      <c r="R109" s="102"/>
      <c r="S109" s="102"/>
      <c r="T109" s="103"/>
      <c r="U109" s="28"/>
      <c r="V109" s="28"/>
      <c r="W109" s="28"/>
      <c r="X109" s="28"/>
      <c r="Y109" s="28"/>
      <c r="Z109" s="28"/>
      <c r="AA109" s="35"/>
      <c r="AB109" s="54"/>
    </row>
    <row r="110" spans="1:28" ht="27.75" customHeight="1" thickBot="1">
      <c r="A110" s="54"/>
      <c r="B110" s="33"/>
      <c r="C110" s="16"/>
      <c r="D110" s="474" t="s">
        <v>130</v>
      </c>
      <c r="E110" s="475"/>
      <c r="F110" s="475"/>
      <c r="G110" s="475"/>
      <c r="H110" s="475"/>
      <c r="I110" s="475"/>
      <c r="J110" s="475"/>
      <c r="K110" s="475"/>
      <c r="L110" s="475"/>
      <c r="M110" s="475"/>
      <c r="N110" s="476"/>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545"/>
      <c r="E111" s="546"/>
      <c r="F111" s="546"/>
      <c r="G111" s="546"/>
      <c r="H111" s="546"/>
      <c r="I111" s="68"/>
      <c r="J111" s="562"/>
      <c r="K111" s="562"/>
      <c r="L111" s="562"/>
      <c r="M111" s="562"/>
      <c r="N111" s="563"/>
      <c r="O111" s="366" t="s">
        <v>131</v>
      </c>
      <c r="P111" s="367"/>
      <c r="Q111" s="367"/>
      <c r="R111" s="367"/>
      <c r="S111" s="367"/>
      <c r="T111" s="368"/>
      <c r="U111" s="28"/>
      <c r="V111" s="28"/>
      <c r="W111" s="28"/>
      <c r="X111" s="28"/>
      <c r="Y111" s="28"/>
      <c r="Z111" s="28"/>
      <c r="AA111" s="35"/>
      <c r="AB111" s="54"/>
    </row>
    <row r="112" spans="1:28" ht="30" customHeight="1" thickBot="1">
      <c r="A112" s="54"/>
      <c r="B112" s="33"/>
      <c r="C112" s="16"/>
      <c r="D112" s="568" t="s">
        <v>132</v>
      </c>
      <c r="E112" s="569"/>
      <c r="F112" s="569"/>
      <c r="G112" s="569"/>
      <c r="H112" s="570"/>
      <c r="I112" s="68"/>
      <c r="J112" s="580" t="s">
        <v>133</v>
      </c>
      <c r="K112" s="581"/>
      <c r="L112" s="581"/>
      <c r="M112" s="581"/>
      <c r="N112" s="582"/>
      <c r="O112" s="369"/>
      <c r="P112" s="370"/>
      <c r="Q112" s="370"/>
      <c r="R112" s="370"/>
      <c r="S112" s="370"/>
      <c r="T112" s="371"/>
      <c r="U112" s="28"/>
      <c r="V112" s="28"/>
      <c r="W112" s="28"/>
      <c r="X112" s="28"/>
      <c r="Y112" s="28"/>
      <c r="Z112" s="28"/>
      <c r="AA112" s="35"/>
      <c r="AB112" s="54"/>
    </row>
    <row r="113" spans="1:28" ht="27.75" customHeight="1" thickBot="1">
      <c r="A113" s="54"/>
      <c r="B113" s="33"/>
      <c r="C113" s="16"/>
      <c r="D113" s="571"/>
      <c r="E113" s="572"/>
      <c r="F113" s="572"/>
      <c r="G113" s="572"/>
      <c r="H113" s="573"/>
      <c r="I113" s="69"/>
      <c r="J113" s="577"/>
      <c r="K113" s="578"/>
      <c r="L113" s="578"/>
      <c r="M113" s="578"/>
      <c r="N113" s="579"/>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568" t="s">
        <v>137</v>
      </c>
      <c r="E114" s="569"/>
      <c r="F114" s="569"/>
      <c r="G114" s="569"/>
      <c r="H114" s="570"/>
      <c r="I114" s="68"/>
      <c r="J114" s="575" t="s">
        <v>138</v>
      </c>
      <c r="K114" s="552"/>
      <c r="L114" s="552"/>
      <c r="M114" s="552"/>
      <c r="N114" s="576"/>
      <c r="O114" s="107"/>
      <c r="P114" s="108"/>
      <c r="Q114" s="108"/>
      <c r="R114" s="108"/>
      <c r="S114" s="108"/>
      <c r="T114" s="109"/>
      <c r="U114" s="28"/>
      <c r="V114" s="28"/>
      <c r="W114" s="28"/>
      <c r="X114" s="28"/>
      <c r="Y114" s="28"/>
      <c r="Z114" s="28"/>
      <c r="AA114" s="35"/>
      <c r="AB114" s="54"/>
    </row>
    <row r="115" spans="1:28" ht="27.75" customHeight="1" thickBot="1">
      <c r="A115" s="54"/>
      <c r="B115" s="33"/>
      <c r="C115" s="16"/>
      <c r="D115" s="571"/>
      <c r="E115" s="572"/>
      <c r="F115" s="572"/>
      <c r="G115" s="572"/>
      <c r="H115" s="573"/>
      <c r="I115" s="69"/>
      <c r="J115" s="553"/>
      <c r="K115" s="554"/>
      <c r="L115" s="554"/>
      <c r="M115" s="554"/>
      <c r="N115" s="574"/>
      <c r="O115" s="366" t="s">
        <v>139</v>
      </c>
      <c r="P115" s="367"/>
      <c r="Q115" s="367"/>
      <c r="R115" s="367"/>
      <c r="S115" s="367"/>
      <c r="T115" s="368"/>
      <c r="U115" s="28"/>
      <c r="V115" s="28"/>
      <c r="W115" s="28"/>
      <c r="X115" s="28"/>
      <c r="Y115" s="28"/>
      <c r="Z115" s="28"/>
      <c r="AA115" s="35"/>
      <c r="AB115" s="54"/>
    </row>
    <row r="116" spans="1:28" ht="27.75" customHeight="1" thickBot="1">
      <c r="A116" s="54"/>
      <c r="B116" s="33"/>
      <c r="C116" s="16"/>
      <c r="D116" s="568" t="s">
        <v>140</v>
      </c>
      <c r="E116" s="569"/>
      <c r="F116" s="569"/>
      <c r="G116" s="569"/>
      <c r="H116" s="570"/>
      <c r="I116" s="68"/>
      <c r="J116" s="575" t="s">
        <v>141</v>
      </c>
      <c r="K116" s="552"/>
      <c r="L116" s="552"/>
      <c r="M116" s="552"/>
      <c r="N116" s="576"/>
      <c r="O116" s="369"/>
      <c r="P116" s="370"/>
      <c r="Q116" s="370"/>
      <c r="R116" s="370"/>
      <c r="S116" s="110"/>
      <c r="T116" s="111"/>
      <c r="U116" s="28"/>
      <c r="V116" s="28"/>
      <c r="W116" s="28"/>
      <c r="X116" s="28"/>
      <c r="Y116" s="28"/>
      <c r="Z116" s="28"/>
      <c r="AA116" s="35"/>
      <c r="AB116" s="54"/>
    </row>
    <row r="117" spans="1:28" ht="27.75" customHeight="1" thickBot="1">
      <c r="A117" s="54"/>
      <c r="B117" s="33"/>
      <c r="C117" s="16"/>
      <c r="D117" s="571"/>
      <c r="E117" s="572"/>
      <c r="F117" s="572"/>
      <c r="G117" s="572"/>
      <c r="H117" s="573"/>
      <c r="I117" s="70"/>
      <c r="J117" s="553"/>
      <c r="K117" s="554"/>
      <c r="L117" s="554"/>
      <c r="M117" s="554"/>
      <c r="N117" s="574"/>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559" t="s">
        <v>144</v>
      </c>
      <c r="E118" s="560"/>
      <c r="F118" s="560"/>
      <c r="G118" s="560"/>
      <c r="H118" s="561"/>
      <c r="I118" s="69"/>
      <c r="J118" s="551" t="s">
        <v>145</v>
      </c>
      <c r="K118" s="552"/>
      <c r="L118" s="552"/>
      <c r="M118" s="552"/>
      <c r="N118" s="552"/>
      <c r="O118" s="117"/>
      <c r="P118" s="110"/>
      <c r="Q118" s="110"/>
      <c r="R118" s="110"/>
      <c r="S118" s="362"/>
      <c r="T118" s="363"/>
      <c r="U118" s="28"/>
      <c r="V118" s="28"/>
      <c r="W118" s="28"/>
      <c r="X118" s="28"/>
      <c r="Y118" s="28"/>
      <c r="Z118" s="28"/>
      <c r="AA118" s="35"/>
      <c r="AB118" s="54"/>
    </row>
    <row r="119" spans="1:28" ht="27.75" customHeight="1" thickBot="1">
      <c r="A119" s="54"/>
      <c r="B119" s="33"/>
      <c r="C119" s="16"/>
      <c r="D119" s="555"/>
      <c r="E119" s="556"/>
      <c r="F119" s="556"/>
      <c r="G119" s="556"/>
      <c r="H119" s="557"/>
      <c r="I119" s="69"/>
      <c r="J119" s="553"/>
      <c r="K119" s="554"/>
      <c r="L119" s="554"/>
      <c r="M119" s="554"/>
      <c r="N119" s="554"/>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551" t="s">
        <v>149</v>
      </c>
      <c r="E120" s="552"/>
      <c r="F120" s="552"/>
      <c r="G120" s="552"/>
      <c r="H120" s="558"/>
      <c r="I120" s="69"/>
      <c r="J120" s="551" t="s">
        <v>150</v>
      </c>
      <c r="K120" s="552"/>
      <c r="L120" s="552"/>
      <c r="M120" s="552"/>
      <c r="N120" s="552"/>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555"/>
      <c r="E121" s="556"/>
      <c r="F121" s="556"/>
      <c r="G121" s="556"/>
      <c r="H121" s="557"/>
      <c r="I121" s="69"/>
      <c r="J121" s="553"/>
      <c r="K121" s="554"/>
      <c r="L121" s="554"/>
      <c r="M121" s="554"/>
      <c r="N121" s="554"/>
      <c r="O121" s="527" t="s">
        <v>152</v>
      </c>
      <c r="P121" s="528"/>
      <c r="Q121" s="528"/>
      <c r="R121" s="528"/>
      <c r="S121" s="528"/>
      <c r="T121" s="528"/>
      <c r="U121" s="28"/>
      <c r="V121" s="28"/>
      <c r="W121" s="28"/>
      <c r="X121" s="28"/>
      <c r="Y121" s="28"/>
      <c r="Z121" s="28"/>
      <c r="AA121" s="35"/>
      <c r="AB121" s="54"/>
    </row>
    <row r="122" spans="1:28" ht="27.75" customHeight="1" thickBot="1">
      <c r="A122" s="54"/>
      <c r="B122" s="33"/>
      <c r="C122" s="16"/>
      <c r="D122" s="551" t="s">
        <v>153</v>
      </c>
      <c r="E122" s="552"/>
      <c r="F122" s="552"/>
      <c r="G122" s="552"/>
      <c r="H122" s="558"/>
      <c r="I122" s="69"/>
      <c r="J122" s="551" t="s">
        <v>154</v>
      </c>
      <c r="K122" s="552"/>
      <c r="L122" s="552"/>
      <c r="M122" s="552"/>
      <c r="N122" s="552"/>
      <c r="O122" s="529"/>
      <c r="P122" s="530"/>
      <c r="Q122" s="530"/>
      <c r="R122" s="531"/>
      <c r="S122" s="531"/>
      <c r="T122" s="532"/>
      <c r="U122" s="28"/>
      <c r="V122" s="28"/>
      <c r="W122" s="28"/>
      <c r="X122" s="28"/>
      <c r="Y122" s="28"/>
      <c r="Z122" s="28"/>
      <c r="AA122" s="35"/>
      <c r="AB122" s="54"/>
    </row>
    <row r="123" spans="1:28" ht="27.75" customHeight="1">
      <c r="A123" s="54"/>
      <c r="B123" s="33"/>
      <c r="C123" s="16"/>
      <c r="D123" s="465"/>
      <c r="E123" s="550"/>
      <c r="F123" s="550"/>
      <c r="G123" s="550"/>
      <c r="H123" s="466"/>
      <c r="I123" s="13"/>
      <c r="J123" s="465"/>
      <c r="K123" s="550"/>
      <c r="L123" s="550"/>
      <c r="M123" s="550"/>
      <c r="N123" s="466"/>
      <c r="O123" s="533"/>
      <c r="P123" s="534"/>
      <c r="Q123" s="534"/>
      <c r="R123" s="534"/>
      <c r="S123" s="534"/>
      <c r="T123" s="535"/>
      <c r="U123" s="28"/>
      <c r="V123" s="28"/>
      <c r="W123" s="28"/>
      <c r="X123" s="28"/>
      <c r="Y123" s="28"/>
      <c r="Z123" s="28"/>
      <c r="AA123" s="35"/>
      <c r="AB123" s="54"/>
    </row>
    <row r="124" spans="1:28" ht="27.75" customHeight="1" thickBot="1">
      <c r="A124" s="54"/>
      <c r="B124" s="33"/>
      <c r="C124" s="16"/>
      <c r="D124" s="480" t="s">
        <v>155</v>
      </c>
      <c r="E124" s="481"/>
      <c r="F124" s="481"/>
      <c r="G124" s="481"/>
      <c r="H124" s="482"/>
      <c r="I124" s="13"/>
      <c r="J124" s="480" t="s">
        <v>156</v>
      </c>
      <c r="K124" s="481"/>
      <c r="L124" s="481"/>
      <c r="M124" s="481"/>
      <c r="N124" s="482"/>
      <c r="O124" s="536"/>
      <c r="P124" s="537"/>
      <c r="Q124" s="537"/>
      <c r="R124" s="537"/>
      <c r="S124" s="537"/>
      <c r="T124" s="538"/>
      <c r="U124" s="28"/>
      <c r="V124" s="28"/>
      <c r="W124" s="28"/>
      <c r="X124" s="28"/>
      <c r="Y124" s="28"/>
      <c r="Z124" s="28"/>
      <c r="AA124" s="35"/>
      <c r="AB124" s="54"/>
    </row>
    <row r="125" spans="1:28" ht="27.75" customHeight="1" thickBot="1">
      <c r="A125" s="54"/>
      <c r="B125" s="33"/>
      <c r="C125" s="17"/>
      <c r="D125" s="477"/>
      <c r="E125" s="478"/>
      <c r="F125" s="478"/>
      <c r="G125" s="478"/>
      <c r="H125" s="479"/>
      <c r="I125" s="71"/>
      <c r="J125" s="477"/>
      <c r="K125" s="478"/>
      <c r="L125" s="478"/>
      <c r="M125" s="478"/>
      <c r="N125" s="479"/>
      <c r="O125" s="539"/>
      <c r="P125" s="540"/>
      <c r="Q125" s="540"/>
      <c r="R125" s="540"/>
      <c r="S125" s="540"/>
      <c r="T125" s="541"/>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V89:X89"/>
    <mergeCell ref="Y89:Z89"/>
    <mergeCell ref="P90:Q90"/>
    <mergeCell ref="R90:S90"/>
    <mergeCell ref="T90:Z90"/>
    <mergeCell ref="P91:Q91"/>
    <mergeCell ref="R91:S91"/>
    <mergeCell ref="T91:Z91"/>
    <mergeCell ref="Q92:T92"/>
    <mergeCell ref="U92:Z92"/>
    <mergeCell ref="P89:R89"/>
    <mergeCell ref="S89:U89"/>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D123:H123"/>
    <mergeCell ref="J120:N120"/>
    <mergeCell ref="J121:N121"/>
    <mergeCell ref="J122:N122"/>
    <mergeCell ref="D119:H119"/>
    <mergeCell ref="D120:H120"/>
    <mergeCell ref="D121:H121"/>
    <mergeCell ref="D122:H122"/>
    <mergeCell ref="J123:N123"/>
    <mergeCell ref="J119:N119"/>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O121:T121"/>
    <mergeCell ref="O122:Q122"/>
    <mergeCell ref="R122:T122"/>
    <mergeCell ref="O123:Q123"/>
    <mergeCell ref="R123:T123"/>
    <mergeCell ref="O124:Q124"/>
    <mergeCell ref="R124:T124"/>
    <mergeCell ref="O125:Q125"/>
    <mergeCell ref="R125:T125"/>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C20:I20"/>
    <mergeCell ref="N68:P68"/>
    <mergeCell ref="P4:Q4"/>
    <mergeCell ref="M5:O5"/>
    <mergeCell ref="P5:Q5"/>
    <mergeCell ref="M4:O4"/>
    <mergeCell ref="M6:O6"/>
    <mergeCell ref="M7:O7"/>
    <mergeCell ref="Q7:S7"/>
    <mergeCell ref="Q6:S6"/>
    <mergeCell ref="N12:O12"/>
    <mergeCell ref="N11:O11"/>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82" t="s">
        <v>191</v>
      </c>
      <c r="B1" s="882"/>
      <c r="C1" s="882"/>
      <c r="D1" s="882"/>
      <c r="E1" s="882"/>
      <c r="F1" s="882"/>
      <c r="G1" s="873" t="s">
        <v>26</v>
      </c>
      <c r="H1" s="875">
        <v>8</v>
      </c>
    </row>
    <row r="2" spans="1:22" ht="16.5" thickTop="1" thickBot="1">
      <c r="A2" s="882"/>
      <c r="B2" s="882"/>
      <c r="C2" s="882"/>
      <c r="D2" s="882"/>
      <c r="E2" s="882"/>
      <c r="F2" s="882"/>
      <c r="G2" s="873"/>
      <c r="H2" s="875"/>
    </row>
    <row r="3" spans="1:22" ht="16.5" thickTop="1" thickBot="1">
      <c r="A3" s="882"/>
      <c r="B3" s="882"/>
      <c r="C3" s="882"/>
      <c r="D3" s="882"/>
      <c r="E3" s="882"/>
      <c r="F3" s="882"/>
      <c r="G3" s="881" t="s">
        <v>107</v>
      </c>
      <c r="H3" s="881"/>
      <c r="I3" s="892" t="s">
        <v>584</v>
      </c>
      <c r="J3" s="892" t="s">
        <v>585</v>
      </c>
      <c r="K3" s="892" t="s">
        <v>201</v>
      </c>
      <c r="L3" s="893" t="s">
        <v>472</v>
      </c>
      <c r="M3" s="888" t="s">
        <v>586</v>
      </c>
      <c r="N3" s="889"/>
      <c r="O3" s="889"/>
      <c r="P3" s="889"/>
      <c r="Q3" s="889"/>
      <c r="R3" s="889"/>
      <c r="S3" s="889"/>
      <c r="T3" s="889"/>
      <c r="U3" s="889"/>
      <c r="V3" s="889"/>
    </row>
    <row r="4" spans="1:22" ht="16.5" thickTop="1" thickBot="1">
      <c r="A4" s="825" t="s">
        <v>44</v>
      </c>
      <c r="B4" s="825"/>
      <c r="C4" s="825"/>
      <c r="D4" s="825"/>
      <c r="E4" s="825"/>
      <c r="F4" s="825"/>
      <c r="G4" s="883"/>
      <c r="H4" s="883"/>
      <c r="I4" s="892"/>
      <c r="J4" s="892"/>
      <c r="K4" s="892"/>
      <c r="L4" s="894"/>
      <c r="M4" s="889"/>
      <c r="N4" s="889"/>
      <c r="O4" s="889"/>
      <c r="P4" s="889"/>
      <c r="Q4" s="889"/>
      <c r="R4" s="889"/>
      <c r="S4" s="889"/>
      <c r="T4" s="889"/>
      <c r="U4" s="889"/>
      <c r="V4" s="889"/>
    </row>
    <row r="5" spans="1:22" ht="41.25" customHeight="1" thickTop="1" thickBot="1">
      <c r="A5" s="884"/>
      <c r="B5" s="884"/>
      <c r="C5" s="884"/>
      <c r="D5" s="884"/>
      <c r="E5" s="884"/>
      <c r="F5" s="885"/>
      <c r="G5" s="382" t="s">
        <v>470</v>
      </c>
      <c r="H5" s="382" t="s">
        <v>471</v>
      </c>
      <c r="I5" s="892"/>
      <c r="J5" s="892"/>
      <c r="K5" s="892"/>
      <c r="L5" s="894"/>
      <c r="M5" s="381">
        <v>0</v>
      </c>
      <c r="N5" s="381">
        <v>1</v>
      </c>
      <c r="O5" s="381">
        <v>2</v>
      </c>
      <c r="P5" s="381">
        <v>3</v>
      </c>
      <c r="Q5" s="381">
        <v>4</v>
      </c>
      <c r="R5" s="381">
        <v>5</v>
      </c>
      <c r="S5" s="381">
        <v>6</v>
      </c>
      <c r="T5" s="381">
        <v>7</v>
      </c>
      <c r="U5" s="381">
        <v>8</v>
      </c>
      <c r="V5" s="381">
        <v>9</v>
      </c>
    </row>
    <row r="6" spans="1:22" ht="31.5" customHeight="1" thickTop="1" thickBot="1">
      <c r="A6" s="230">
        <v>1</v>
      </c>
      <c r="B6" s="886" t="s">
        <v>475</v>
      </c>
      <c r="C6" s="886"/>
      <c r="D6" s="886"/>
      <c r="E6" s="886" t="s">
        <v>166</v>
      </c>
      <c r="F6" s="887"/>
      <c r="G6" s="219">
        <v>1</v>
      </c>
      <c r="H6" s="219">
        <v>0</v>
      </c>
      <c r="I6" s="219">
        <v>2</v>
      </c>
      <c r="J6" s="219">
        <v>0</v>
      </c>
      <c r="K6" s="219">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0">
        <v>2</v>
      </c>
      <c r="B7" s="886" t="s">
        <v>64</v>
      </c>
      <c r="C7" s="886"/>
      <c r="D7" s="886"/>
      <c r="E7" s="886" t="s">
        <v>588</v>
      </c>
      <c r="F7" s="887"/>
      <c r="G7" s="380">
        <v>2</v>
      </c>
      <c r="H7" s="380">
        <v>1</v>
      </c>
      <c r="I7" s="380">
        <v>3</v>
      </c>
      <c r="J7" s="380">
        <v>0</v>
      </c>
      <c r="K7" s="380">
        <v>3</v>
      </c>
      <c r="L7" s="210" t="s">
        <v>589</v>
      </c>
      <c r="M7" s="211">
        <v>4</v>
      </c>
      <c r="N7" s="211">
        <v>2</v>
      </c>
      <c r="O7" s="211" t="s">
        <v>198</v>
      </c>
      <c r="P7" s="211" t="s">
        <v>198</v>
      </c>
      <c r="Q7" s="211" t="s">
        <v>198</v>
      </c>
      <c r="R7" s="211" t="s">
        <v>198</v>
      </c>
      <c r="S7" s="211" t="s">
        <v>198</v>
      </c>
      <c r="T7" s="211" t="s">
        <v>198</v>
      </c>
      <c r="U7" s="211" t="s">
        <v>198</v>
      </c>
      <c r="V7" s="211" t="s">
        <v>198</v>
      </c>
    </row>
    <row r="8" spans="1:22" ht="19.5" customHeight="1" thickTop="1" thickBot="1">
      <c r="A8" s="230">
        <v>3</v>
      </c>
      <c r="B8" s="886" t="s">
        <v>479</v>
      </c>
      <c r="C8" s="886"/>
      <c r="D8" s="886"/>
      <c r="E8" s="886" t="s">
        <v>507</v>
      </c>
      <c r="F8" s="887"/>
      <c r="G8" s="219">
        <v>3</v>
      </c>
      <c r="H8" s="219">
        <v>2</v>
      </c>
      <c r="I8" s="219">
        <v>3</v>
      </c>
      <c r="J8" s="219">
        <v>1</v>
      </c>
      <c r="K8" s="219">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0">
        <v>4</v>
      </c>
      <c r="B9" s="886" t="s">
        <v>57</v>
      </c>
      <c r="C9" s="886"/>
      <c r="D9" s="886"/>
      <c r="E9" s="886" t="s">
        <v>499</v>
      </c>
      <c r="F9" s="887"/>
      <c r="G9" s="380">
        <v>4</v>
      </c>
      <c r="H9" s="380">
        <v>3</v>
      </c>
      <c r="I9" s="380">
        <v>4</v>
      </c>
      <c r="J9" s="380">
        <v>1</v>
      </c>
      <c r="K9" s="380">
        <v>4</v>
      </c>
      <c r="L9" s="210" t="s">
        <v>591</v>
      </c>
      <c r="M9" s="211">
        <v>5</v>
      </c>
      <c r="N9" s="211">
        <v>3</v>
      </c>
      <c r="O9" s="211">
        <v>2</v>
      </c>
      <c r="P9" s="211" t="s">
        <v>198</v>
      </c>
      <c r="Q9" s="211" t="s">
        <v>198</v>
      </c>
      <c r="R9" s="211" t="s">
        <v>198</v>
      </c>
      <c r="S9" s="211" t="s">
        <v>198</v>
      </c>
      <c r="T9" s="211" t="s">
        <v>198</v>
      </c>
      <c r="U9" s="211" t="s">
        <v>198</v>
      </c>
      <c r="V9" s="211" t="s">
        <v>198</v>
      </c>
    </row>
    <row r="10" spans="1:22" ht="24" customHeight="1" thickTop="1" thickBot="1">
      <c r="A10" s="230">
        <v>5</v>
      </c>
      <c r="B10" s="886" t="s">
        <v>592</v>
      </c>
      <c r="C10" s="886"/>
      <c r="D10" s="886"/>
      <c r="E10" s="886" t="s">
        <v>168</v>
      </c>
      <c r="F10" s="887"/>
      <c r="G10" s="216">
        <v>5</v>
      </c>
      <c r="H10" s="216">
        <v>3</v>
      </c>
      <c r="I10" s="216">
        <v>4</v>
      </c>
      <c r="J10" s="216">
        <v>1</v>
      </c>
      <c r="K10" s="216">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0">
        <v>6</v>
      </c>
      <c r="B11" s="886" t="s">
        <v>594</v>
      </c>
      <c r="C11" s="886"/>
      <c r="D11" s="886"/>
      <c r="E11" s="886" t="s">
        <v>507</v>
      </c>
      <c r="F11" s="887"/>
      <c r="G11" s="380">
        <v>6</v>
      </c>
      <c r="H11" s="380">
        <v>4</v>
      </c>
      <c r="I11" s="380">
        <v>5</v>
      </c>
      <c r="J11" s="380">
        <v>2</v>
      </c>
      <c r="K11" s="380">
        <v>5</v>
      </c>
      <c r="L11" s="210" t="s">
        <v>595</v>
      </c>
      <c r="M11" s="211">
        <v>5</v>
      </c>
      <c r="N11" s="211">
        <v>3</v>
      </c>
      <c r="O11" s="211">
        <v>3</v>
      </c>
      <c r="P11" s="211">
        <v>2</v>
      </c>
      <c r="Q11" s="211" t="s">
        <v>198</v>
      </c>
      <c r="R11" s="211" t="s">
        <v>198</v>
      </c>
      <c r="S11" s="211" t="s">
        <v>198</v>
      </c>
      <c r="T11" s="211" t="s">
        <v>198</v>
      </c>
      <c r="U11" s="211" t="s">
        <v>198</v>
      </c>
      <c r="V11" s="211" t="s">
        <v>198</v>
      </c>
    </row>
    <row r="12" spans="1:22" ht="19.5" customHeight="1" thickTop="1" thickBot="1">
      <c r="A12" s="230">
        <v>7</v>
      </c>
      <c r="B12" s="886" t="s">
        <v>68</v>
      </c>
      <c r="C12" s="886"/>
      <c r="D12" s="886"/>
      <c r="E12" s="886" t="s">
        <v>168</v>
      </c>
      <c r="F12" s="887"/>
      <c r="G12" s="219">
        <v>7</v>
      </c>
      <c r="H12" s="219">
        <v>5</v>
      </c>
      <c r="I12" s="219">
        <v>5</v>
      </c>
      <c r="J12" s="219">
        <v>2</v>
      </c>
      <c r="K12" s="219">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0">
        <v>8</v>
      </c>
      <c r="B13" s="886" t="s">
        <v>597</v>
      </c>
      <c r="C13" s="886"/>
      <c r="D13" s="886"/>
      <c r="E13" s="886" t="s">
        <v>168</v>
      </c>
      <c r="F13" s="887"/>
      <c r="G13" s="380">
        <v>8</v>
      </c>
      <c r="H13" s="380">
        <v>6</v>
      </c>
      <c r="I13" s="380">
        <v>6</v>
      </c>
      <c r="J13" s="380">
        <v>2</v>
      </c>
      <c r="K13" s="380">
        <v>6</v>
      </c>
      <c r="L13" s="210" t="s">
        <v>598</v>
      </c>
      <c r="M13" s="211">
        <v>6</v>
      </c>
      <c r="N13" s="211">
        <v>4</v>
      </c>
      <c r="O13" s="211">
        <v>3</v>
      </c>
      <c r="P13" s="211">
        <v>3</v>
      </c>
      <c r="Q13" s="211">
        <v>2</v>
      </c>
      <c r="R13" s="211" t="s">
        <v>198</v>
      </c>
      <c r="S13" s="211" t="s">
        <v>198</v>
      </c>
      <c r="T13" s="211" t="s">
        <v>198</v>
      </c>
      <c r="U13" s="211" t="s">
        <v>198</v>
      </c>
      <c r="V13" s="211" t="s">
        <v>198</v>
      </c>
    </row>
    <row r="14" spans="1:22" ht="25.5" customHeight="1" thickTop="1" thickBot="1">
      <c r="A14" s="230">
        <v>9</v>
      </c>
      <c r="B14" s="886" t="s">
        <v>565</v>
      </c>
      <c r="C14" s="886"/>
      <c r="D14" s="886"/>
      <c r="E14" s="886" t="s">
        <v>168</v>
      </c>
      <c r="F14" s="887"/>
      <c r="G14" s="219">
        <v>9</v>
      </c>
      <c r="H14" s="219">
        <v>6</v>
      </c>
      <c r="I14" s="219">
        <v>6</v>
      </c>
      <c r="J14" s="219">
        <v>3</v>
      </c>
      <c r="K14" s="219">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0">
        <v>10</v>
      </c>
      <c r="B15" s="886" t="s">
        <v>600</v>
      </c>
      <c r="C15" s="886"/>
      <c r="D15" s="886"/>
      <c r="E15" s="886" t="s">
        <v>168</v>
      </c>
      <c r="F15" s="887"/>
      <c r="G15" s="380">
        <v>10</v>
      </c>
      <c r="H15" s="380">
        <v>7</v>
      </c>
      <c r="I15" s="380">
        <v>7</v>
      </c>
      <c r="J15" s="380">
        <v>3</v>
      </c>
      <c r="K15" s="380">
        <v>7</v>
      </c>
      <c r="L15" s="210" t="s">
        <v>601</v>
      </c>
      <c r="M15" s="211">
        <v>6</v>
      </c>
      <c r="N15" s="211">
        <v>4</v>
      </c>
      <c r="O15" s="211">
        <v>4</v>
      </c>
      <c r="P15" s="211">
        <v>3</v>
      </c>
      <c r="Q15" s="211">
        <v>3</v>
      </c>
      <c r="R15" s="211">
        <v>2</v>
      </c>
      <c r="S15" s="211" t="s">
        <v>198</v>
      </c>
      <c r="T15" s="211" t="s">
        <v>198</v>
      </c>
      <c r="U15" s="211" t="s">
        <v>198</v>
      </c>
      <c r="V15" s="211" t="s">
        <v>198</v>
      </c>
    </row>
    <row r="16" spans="1:22" ht="30.75" customHeight="1" thickTop="1" thickBot="1">
      <c r="A16" s="230">
        <v>11</v>
      </c>
      <c r="B16" s="886" t="s">
        <v>76</v>
      </c>
      <c r="C16" s="886"/>
      <c r="D16" s="886"/>
      <c r="E16" s="886" t="s">
        <v>25</v>
      </c>
      <c r="F16" s="887"/>
      <c r="G16" s="219">
        <v>11</v>
      </c>
      <c r="H16" s="219">
        <v>8</v>
      </c>
      <c r="I16" s="219">
        <v>7</v>
      </c>
      <c r="J16" s="219">
        <v>3</v>
      </c>
      <c r="K16" s="219">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0">
        <v>12</v>
      </c>
      <c r="B17" s="886" t="s">
        <v>603</v>
      </c>
      <c r="C17" s="886"/>
      <c r="D17" s="886"/>
      <c r="E17" s="886" t="s">
        <v>499</v>
      </c>
      <c r="F17" s="887"/>
      <c r="G17" s="380">
        <v>12</v>
      </c>
      <c r="H17" s="380">
        <v>9</v>
      </c>
      <c r="I17" s="380">
        <v>8</v>
      </c>
      <c r="J17" s="380">
        <v>4</v>
      </c>
      <c r="K17" s="380">
        <v>8</v>
      </c>
      <c r="L17" s="210" t="s">
        <v>604</v>
      </c>
      <c r="M17" s="211">
        <v>6</v>
      </c>
      <c r="N17" s="211">
        <v>5</v>
      </c>
      <c r="O17" s="211">
        <v>4</v>
      </c>
      <c r="P17" s="211">
        <v>4</v>
      </c>
      <c r="Q17" s="211">
        <v>3</v>
      </c>
      <c r="R17" s="211">
        <v>3</v>
      </c>
      <c r="S17" s="211">
        <v>2</v>
      </c>
      <c r="T17" s="211" t="s">
        <v>198</v>
      </c>
      <c r="U17" s="211" t="s">
        <v>198</v>
      </c>
      <c r="V17" s="211" t="s">
        <v>198</v>
      </c>
    </row>
    <row r="18" spans="1:22" ht="30.75" customHeight="1" thickTop="1" thickBot="1">
      <c r="A18" s="230">
        <v>13</v>
      </c>
      <c r="B18" s="886" t="s">
        <v>533</v>
      </c>
      <c r="C18" s="886"/>
      <c r="D18" s="886"/>
      <c r="E18" s="886" t="s">
        <v>168</v>
      </c>
      <c r="F18" s="887"/>
      <c r="G18" s="219">
        <v>13</v>
      </c>
      <c r="H18" s="219">
        <v>9</v>
      </c>
      <c r="I18" s="219">
        <v>8</v>
      </c>
      <c r="J18" s="219">
        <v>4</v>
      </c>
      <c r="K18" s="219">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80">
        <v>14</v>
      </c>
      <c r="H19" s="380">
        <v>10</v>
      </c>
      <c r="I19" s="380">
        <v>9</v>
      </c>
      <c r="J19" s="380">
        <v>4</v>
      </c>
      <c r="K19" s="380">
        <v>9</v>
      </c>
      <c r="L19" s="210" t="s">
        <v>606</v>
      </c>
      <c r="M19" s="211">
        <v>6</v>
      </c>
      <c r="N19" s="211">
        <v>5</v>
      </c>
      <c r="O19" s="211">
        <v>5</v>
      </c>
      <c r="P19" s="211">
        <v>4</v>
      </c>
      <c r="Q19" s="211">
        <v>4</v>
      </c>
      <c r="R19" s="211">
        <v>3</v>
      </c>
      <c r="S19" s="211">
        <v>3</v>
      </c>
      <c r="T19" s="211">
        <v>2</v>
      </c>
      <c r="U19" s="211" t="s">
        <v>198</v>
      </c>
      <c r="V19" s="211" t="s">
        <v>198</v>
      </c>
    </row>
    <row r="20" spans="1:22" ht="28.5" customHeight="1" thickTop="1" thickBot="1">
      <c r="G20" s="219">
        <v>15</v>
      </c>
      <c r="H20" s="219">
        <v>11</v>
      </c>
      <c r="I20" s="219">
        <v>9</v>
      </c>
      <c r="J20" s="219">
        <v>5</v>
      </c>
      <c r="K20" s="219">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80">
        <v>16</v>
      </c>
      <c r="H21" s="380">
        <v>12</v>
      </c>
      <c r="I21" s="380">
        <v>10</v>
      </c>
      <c r="J21" s="380">
        <v>5</v>
      </c>
      <c r="K21" s="380">
        <v>10</v>
      </c>
      <c r="L21" s="210" t="s">
        <v>608</v>
      </c>
      <c r="M21" s="211">
        <v>6</v>
      </c>
      <c r="N21" s="211">
        <v>5</v>
      </c>
      <c r="O21" s="211">
        <v>5</v>
      </c>
      <c r="P21" s="211">
        <v>5</v>
      </c>
      <c r="Q21" s="211">
        <v>4</v>
      </c>
      <c r="R21" s="211">
        <v>4</v>
      </c>
      <c r="S21" s="211">
        <v>3</v>
      </c>
      <c r="T21" s="211">
        <v>3</v>
      </c>
      <c r="U21" s="211">
        <v>2</v>
      </c>
      <c r="V21" s="211" t="s">
        <v>198</v>
      </c>
    </row>
    <row r="22" spans="1:22" ht="28.5" customHeight="1" thickTop="1" thickBot="1">
      <c r="G22" s="219">
        <v>17</v>
      </c>
      <c r="H22" s="219">
        <v>12</v>
      </c>
      <c r="I22" s="219">
        <v>10</v>
      </c>
      <c r="J22" s="219">
        <v>5</v>
      </c>
      <c r="K22" s="219">
        <v>10</v>
      </c>
      <c r="L22" s="158"/>
      <c r="M22" s="151">
        <v>6</v>
      </c>
      <c r="N22" s="151">
        <v>5</v>
      </c>
      <c r="O22" s="151">
        <v>5</v>
      </c>
      <c r="P22" s="151">
        <v>5</v>
      </c>
      <c r="Q22" s="151">
        <v>5</v>
      </c>
      <c r="R22" s="151">
        <v>4</v>
      </c>
      <c r="S22" s="151">
        <v>4</v>
      </c>
      <c r="T22" s="151">
        <v>3</v>
      </c>
      <c r="U22" s="151">
        <v>2</v>
      </c>
      <c r="V22" s="151">
        <v>1</v>
      </c>
    </row>
    <row r="23" spans="1:22" ht="28.5" customHeight="1" thickTop="1" thickBot="1">
      <c r="G23" s="380">
        <v>18</v>
      </c>
      <c r="H23" s="380">
        <v>13</v>
      </c>
      <c r="I23" s="380">
        <v>11</v>
      </c>
      <c r="J23" s="380">
        <v>6</v>
      </c>
      <c r="K23" s="380">
        <v>11</v>
      </c>
      <c r="L23" s="210" t="s">
        <v>609</v>
      </c>
      <c r="M23" s="211">
        <v>6</v>
      </c>
      <c r="N23" s="211">
        <v>5</v>
      </c>
      <c r="O23" s="211">
        <v>5</v>
      </c>
      <c r="P23" s="211">
        <v>5</v>
      </c>
      <c r="Q23" s="211">
        <v>5</v>
      </c>
      <c r="R23" s="211">
        <v>4</v>
      </c>
      <c r="S23" s="211">
        <v>4</v>
      </c>
      <c r="T23" s="211">
        <v>3</v>
      </c>
      <c r="U23" s="211">
        <v>3</v>
      </c>
      <c r="V23" s="211">
        <v>2</v>
      </c>
    </row>
    <row r="24" spans="1:22" ht="28.5" customHeight="1" thickTop="1" thickBot="1">
      <c r="G24" s="219">
        <v>19</v>
      </c>
      <c r="H24" s="219">
        <v>14</v>
      </c>
      <c r="I24" s="219">
        <v>11</v>
      </c>
      <c r="J24" s="219">
        <v>6</v>
      </c>
      <c r="K24" s="219">
        <v>11</v>
      </c>
      <c r="L24" s="158"/>
      <c r="M24" s="151">
        <v>6</v>
      </c>
      <c r="N24" s="151">
        <v>5</v>
      </c>
      <c r="O24" s="151">
        <v>5</v>
      </c>
      <c r="P24" s="151">
        <v>5</v>
      </c>
      <c r="Q24" s="151">
        <v>5</v>
      </c>
      <c r="R24" s="151">
        <v>5</v>
      </c>
      <c r="S24" s="151">
        <v>4</v>
      </c>
      <c r="T24" s="151">
        <v>4</v>
      </c>
      <c r="U24" s="151">
        <v>3</v>
      </c>
      <c r="V24" s="151">
        <v>3</v>
      </c>
    </row>
    <row r="25" spans="1:22" ht="28.5" customHeight="1" thickTop="1" thickBot="1">
      <c r="G25" s="380">
        <v>20</v>
      </c>
      <c r="H25" s="380">
        <v>15</v>
      </c>
      <c r="I25" s="380">
        <v>12</v>
      </c>
      <c r="J25" s="380">
        <v>6</v>
      </c>
      <c r="K25" s="380">
        <v>12</v>
      </c>
      <c r="L25" s="210" t="s">
        <v>610</v>
      </c>
      <c r="M25" s="211">
        <v>6</v>
      </c>
      <c r="N25" s="211">
        <v>5</v>
      </c>
      <c r="O25" s="211">
        <v>5</v>
      </c>
      <c r="P25" s="211">
        <v>5</v>
      </c>
      <c r="Q25" s="211">
        <v>5</v>
      </c>
      <c r="R25" s="211">
        <v>5</v>
      </c>
      <c r="S25" s="211">
        <v>4</v>
      </c>
      <c r="T25" s="211">
        <v>4</v>
      </c>
      <c r="U25" s="211">
        <v>4</v>
      </c>
      <c r="V25" s="211">
        <v>4</v>
      </c>
    </row>
    <row r="26" spans="1:22" ht="15.75" thickTop="1">
      <c r="G26" s="890" t="s">
        <v>611</v>
      </c>
      <c r="H26" s="890"/>
      <c r="I26" s="890"/>
      <c r="J26" s="890"/>
      <c r="K26" s="890"/>
      <c r="L26" s="890"/>
    </row>
    <row r="27" spans="1:22">
      <c r="G27" s="891"/>
      <c r="H27" s="891"/>
      <c r="I27" s="891"/>
      <c r="J27" s="891"/>
      <c r="K27" s="891"/>
      <c r="L27" s="891"/>
    </row>
    <row r="28" spans="1:22" ht="45" customHeight="1">
      <c r="G28" s="236" t="s">
        <v>612</v>
      </c>
      <c r="H28" s="236" t="s">
        <v>613</v>
      </c>
      <c r="I28" s="236" t="s">
        <v>614</v>
      </c>
      <c r="J28" s="236" t="s">
        <v>615</v>
      </c>
      <c r="K28" s="236" t="s">
        <v>616</v>
      </c>
      <c r="L28" s="236" t="s">
        <v>472</v>
      </c>
    </row>
    <row r="29" spans="1:22" ht="24" customHeight="1">
      <c r="G29" s="237" t="s">
        <v>617</v>
      </c>
      <c r="H29" s="237">
        <v>0</v>
      </c>
      <c r="I29" s="237">
        <v>0</v>
      </c>
      <c r="J29" s="237">
        <v>0</v>
      </c>
      <c r="K29" s="237">
        <v>1</v>
      </c>
      <c r="L29" s="237" t="s">
        <v>618</v>
      </c>
    </row>
    <row r="30" spans="1:22" ht="24" customHeight="1">
      <c r="G30" s="236" t="s">
        <v>619</v>
      </c>
      <c r="H30" s="236">
        <v>2</v>
      </c>
      <c r="I30" s="236">
        <v>2</v>
      </c>
      <c r="J30" s="236">
        <v>1</v>
      </c>
      <c r="K30" s="236">
        <v>2</v>
      </c>
      <c r="L30" s="236" t="s">
        <v>548</v>
      </c>
    </row>
    <row r="31" spans="1:22" ht="24" customHeight="1">
      <c r="G31" s="237" t="s">
        <v>620</v>
      </c>
      <c r="H31" s="237">
        <v>4</v>
      </c>
      <c r="I31" s="237">
        <v>4</v>
      </c>
      <c r="J31" s="237">
        <v>2</v>
      </c>
      <c r="K31" s="237">
        <v>3</v>
      </c>
      <c r="L31" s="237" t="s">
        <v>621</v>
      </c>
    </row>
    <row r="32" spans="1:22" ht="24" customHeight="1">
      <c r="G32" s="236" t="s">
        <v>622</v>
      </c>
      <c r="H32" s="236">
        <v>6</v>
      </c>
      <c r="I32" s="236">
        <v>6</v>
      </c>
      <c r="J32" s="236">
        <v>3</v>
      </c>
      <c r="K32" s="236">
        <v>4</v>
      </c>
      <c r="L32" s="236" t="s">
        <v>623</v>
      </c>
    </row>
    <row r="33" spans="7:12" ht="24" customHeight="1">
      <c r="G33" s="237" t="s">
        <v>624</v>
      </c>
      <c r="H33" s="237">
        <v>8</v>
      </c>
      <c r="I33" s="237">
        <v>8</v>
      </c>
      <c r="J33" s="237">
        <v>4</v>
      </c>
      <c r="K33" s="237">
        <v>5</v>
      </c>
      <c r="L33" s="237"/>
    </row>
    <row r="34" spans="7:12" ht="24" customHeight="1">
      <c r="G34" s="236" t="s">
        <v>625</v>
      </c>
      <c r="H34" s="236">
        <v>10</v>
      </c>
      <c r="I34" s="236">
        <v>10</v>
      </c>
      <c r="J34" s="236">
        <v>5</v>
      </c>
      <c r="K34" s="236">
        <v>6</v>
      </c>
      <c r="L34" s="236" t="s">
        <v>626</v>
      </c>
    </row>
    <row r="35" spans="7:12" ht="24" customHeight="1">
      <c r="G35" s="237" t="s">
        <v>627</v>
      </c>
      <c r="H35" s="237">
        <v>12</v>
      </c>
      <c r="I35" s="237">
        <v>12</v>
      </c>
      <c r="J35" s="237">
        <v>6</v>
      </c>
      <c r="K35" s="237">
        <v>7</v>
      </c>
      <c r="L35" s="237"/>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G26:L27"/>
    <mergeCell ref="I3:I5"/>
    <mergeCell ref="J3:J5"/>
    <mergeCell ref="K3:K5"/>
    <mergeCell ref="L3:L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E18:F18"/>
    <mergeCell ref="B11:D11"/>
    <mergeCell ref="B12:D12"/>
    <mergeCell ref="B13:D13"/>
    <mergeCell ref="B14:D14"/>
    <mergeCell ref="B15:D15"/>
    <mergeCell ref="B6:D6"/>
    <mergeCell ref="B7:D7"/>
    <mergeCell ref="B8:D8"/>
    <mergeCell ref="B9:D9"/>
    <mergeCell ref="B10:D10"/>
    <mergeCell ref="A1:F3"/>
    <mergeCell ref="G1:G2"/>
    <mergeCell ref="H1:H2"/>
    <mergeCell ref="G3:H4"/>
    <mergeCell ref="A4:F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B97"/>
  <sheetViews>
    <sheetView showGridLines="0" topLeftCell="N85" workbookViewId="0">
      <selection activeCell="AA89" sqref="AA89"/>
    </sheetView>
  </sheetViews>
  <sheetFormatPr defaultRowHeight="15"/>
  <cols>
    <col min="12" max="12" width="28" customWidth="1"/>
    <col min="24" max="24" width="23" customWidth="1"/>
    <col min="25" max="25" width="24.42578125" customWidth="1"/>
    <col min="26" max="26" width="20" customWidth="1"/>
    <col min="27" max="27" width="33.28515625" customWidth="1"/>
    <col min="28" max="28" width="37.7109375" customWidth="1"/>
  </cols>
  <sheetData>
    <row r="1" spans="1:80" ht="16.5" thickTop="1" thickBot="1">
      <c r="A1" s="905" t="s">
        <v>189</v>
      </c>
      <c r="B1" s="905"/>
      <c r="C1" s="905"/>
      <c r="D1" s="905"/>
      <c r="E1" s="905"/>
      <c r="F1" s="905"/>
      <c r="G1" s="906" t="s">
        <v>26</v>
      </c>
      <c r="H1" s="907">
        <v>8</v>
      </c>
    </row>
    <row r="2" spans="1:80" ht="22.5" customHeight="1" thickTop="1" thickBot="1">
      <c r="A2" s="905"/>
      <c r="B2" s="905"/>
      <c r="C2" s="905"/>
      <c r="D2" s="905"/>
      <c r="E2" s="905"/>
      <c r="F2" s="905"/>
      <c r="G2" s="906"/>
      <c r="H2" s="907"/>
      <c r="CB2" s="157" t="s">
        <v>632</v>
      </c>
    </row>
    <row r="3" spans="1:80" ht="16.5" thickTop="1" thickBot="1">
      <c r="A3" s="905"/>
      <c r="B3" s="905"/>
      <c r="C3" s="905"/>
      <c r="D3" s="905"/>
      <c r="E3" s="905"/>
      <c r="F3" s="905"/>
      <c r="G3" s="902" t="s">
        <v>107</v>
      </c>
      <c r="H3" s="902"/>
      <c r="I3" s="901" t="s">
        <v>584</v>
      </c>
      <c r="J3" s="892" t="s">
        <v>585</v>
      </c>
      <c r="K3" s="892" t="s">
        <v>201</v>
      </c>
      <c r="L3" s="902" t="s">
        <v>472</v>
      </c>
      <c r="M3" s="903" t="s">
        <v>586</v>
      </c>
      <c r="N3" s="904"/>
      <c r="O3" s="904"/>
      <c r="P3" s="904"/>
      <c r="Q3" s="904"/>
      <c r="R3" s="904"/>
      <c r="S3" s="904"/>
      <c r="T3" s="904"/>
      <c r="U3" s="904"/>
      <c r="V3" s="904"/>
      <c r="X3" s="895" t="s">
        <v>1102</v>
      </c>
      <c r="Y3" s="896"/>
      <c r="Z3" s="896"/>
      <c r="AA3" s="896"/>
      <c r="AB3" s="896"/>
      <c r="CB3" s="155" t="s">
        <v>642</v>
      </c>
    </row>
    <row r="4" spans="1:80" ht="16.5" thickTop="1" thickBot="1">
      <c r="A4" s="825" t="s">
        <v>44</v>
      </c>
      <c r="B4" s="825"/>
      <c r="C4" s="825"/>
      <c r="D4" s="825"/>
      <c r="E4" s="825"/>
      <c r="F4" s="825"/>
      <c r="G4" s="902"/>
      <c r="H4" s="902"/>
      <c r="I4" s="901"/>
      <c r="J4" s="892"/>
      <c r="K4" s="892"/>
      <c r="L4" s="902"/>
      <c r="M4" s="904"/>
      <c r="N4" s="904"/>
      <c r="O4" s="904"/>
      <c r="P4" s="904"/>
      <c r="Q4" s="904"/>
      <c r="R4" s="904"/>
      <c r="S4" s="904"/>
      <c r="T4" s="904"/>
      <c r="U4" s="904"/>
      <c r="V4" s="904"/>
      <c r="X4" s="897"/>
      <c r="Y4" s="898"/>
      <c r="Z4" s="898"/>
      <c r="AA4" s="898"/>
      <c r="AB4" s="898"/>
      <c r="CB4" s="157" t="s">
        <v>651</v>
      </c>
    </row>
    <row r="5" spans="1:80" ht="20.25" thickTop="1" thickBot="1">
      <c r="A5" s="825"/>
      <c r="B5" s="825"/>
      <c r="C5" s="825"/>
      <c r="D5" s="825"/>
      <c r="E5" s="825"/>
      <c r="F5" s="825"/>
      <c r="G5" s="382" t="s">
        <v>470</v>
      </c>
      <c r="H5" s="382" t="s">
        <v>471</v>
      </c>
      <c r="I5" s="901"/>
      <c r="J5" s="892"/>
      <c r="K5" s="892"/>
      <c r="L5" s="902"/>
      <c r="M5" s="381">
        <v>0</v>
      </c>
      <c r="N5" s="381">
        <v>1</v>
      </c>
      <c r="O5" s="381">
        <v>2</v>
      </c>
      <c r="P5" s="381">
        <v>3</v>
      </c>
      <c r="Q5" s="381">
        <v>4</v>
      </c>
      <c r="R5" s="381">
        <v>5</v>
      </c>
      <c r="S5" s="381">
        <v>6</v>
      </c>
      <c r="T5" s="381">
        <v>7</v>
      </c>
      <c r="U5" s="381">
        <v>8</v>
      </c>
      <c r="V5" s="381">
        <v>9</v>
      </c>
      <c r="X5" s="899" t="s">
        <v>628</v>
      </c>
      <c r="Y5" s="900"/>
      <c r="Z5" s="156" t="s">
        <v>629</v>
      </c>
      <c r="AA5" s="156" t="s">
        <v>630</v>
      </c>
      <c r="AB5" s="156" t="s">
        <v>631</v>
      </c>
      <c r="CB5" s="157" t="s">
        <v>659</v>
      </c>
    </row>
    <row r="6" spans="1:80" ht="24.75" customHeight="1" thickTop="1" thickBot="1">
      <c r="A6" s="230">
        <v>1</v>
      </c>
      <c r="B6" s="886" t="s">
        <v>64</v>
      </c>
      <c r="C6" s="886"/>
      <c r="D6" s="886"/>
      <c r="E6" s="886" t="s">
        <v>588</v>
      </c>
      <c r="F6" s="886"/>
      <c r="G6" s="221">
        <v>1</v>
      </c>
      <c r="H6" s="221">
        <v>0</v>
      </c>
      <c r="I6" s="219">
        <v>2</v>
      </c>
      <c r="J6" s="219">
        <v>0</v>
      </c>
      <c r="K6" s="219">
        <v>2</v>
      </c>
      <c r="L6" s="219" t="s">
        <v>637</v>
      </c>
      <c r="M6" s="151">
        <v>3</v>
      </c>
      <c r="N6" s="151" t="s">
        <v>638</v>
      </c>
      <c r="O6" s="151" t="s">
        <v>198</v>
      </c>
      <c r="P6" s="151" t="s">
        <v>198</v>
      </c>
      <c r="Q6" s="151" t="s">
        <v>198</v>
      </c>
      <c r="R6" s="151" t="s">
        <v>198</v>
      </c>
      <c r="S6" s="151" t="s">
        <v>198</v>
      </c>
      <c r="T6" s="151" t="s">
        <v>198</v>
      </c>
      <c r="U6" s="151" t="s">
        <v>198</v>
      </c>
      <c r="V6" s="151" t="s">
        <v>198</v>
      </c>
      <c r="X6" s="157" t="s">
        <v>935</v>
      </c>
      <c r="Y6" s="157" t="s">
        <v>936</v>
      </c>
      <c r="Z6" s="157" t="s">
        <v>632</v>
      </c>
      <c r="AA6" s="157" t="s">
        <v>633</v>
      </c>
      <c r="AB6" s="157" t="s">
        <v>634</v>
      </c>
      <c r="CB6" s="157" t="s">
        <v>664</v>
      </c>
    </row>
    <row r="7" spans="1:80" ht="20.25" thickTop="1" thickBot="1">
      <c r="A7" s="230">
        <v>2</v>
      </c>
      <c r="B7" s="886" t="s">
        <v>479</v>
      </c>
      <c r="C7" s="886"/>
      <c r="D7" s="886"/>
      <c r="E7" s="886" t="s">
        <v>507</v>
      </c>
      <c r="F7" s="886"/>
      <c r="G7" s="380">
        <v>2</v>
      </c>
      <c r="H7" s="380">
        <v>1</v>
      </c>
      <c r="I7" s="380">
        <v>3</v>
      </c>
      <c r="J7" s="380">
        <v>0</v>
      </c>
      <c r="K7" s="380">
        <v>3</v>
      </c>
      <c r="L7" s="380"/>
      <c r="M7" s="211">
        <v>4</v>
      </c>
      <c r="N7" s="211" t="s">
        <v>641</v>
      </c>
      <c r="O7" s="211" t="s">
        <v>198</v>
      </c>
      <c r="P7" s="211" t="s">
        <v>198</v>
      </c>
      <c r="Q7" s="211" t="s">
        <v>198</v>
      </c>
      <c r="R7" s="211" t="s">
        <v>198</v>
      </c>
      <c r="S7" s="211" t="s">
        <v>198</v>
      </c>
      <c r="T7" s="211" t="s">
        <v>198</v>
      </c>
      <c r="U7" s="211" t="s">
        <v>198</v>
      </c>
      <c r="V7" s="211" t="s">
        <v>198</v>
      </c>
      <c r="X7" s="155" t="s">
        <v>937</v>
      </c>
      <c r="Y7" s="155" t="s">
        <v>938</v>
      </c>
      <c r="Z7" s="155" t="s">
        <v>632</v>
      </c>
      <c r="AA7" s="155" t="s">
        <v>635</v>
      </c>
      <c r="AB7" s="155" t="s">
        <v>636</v>
      </c>
      <c r="CB7" s="155" t="s">
        <v>672</v>
      </c>
    </row>
    <row r="8" spans="1:80" ht="31.5" customHeight="1" thickTop="1" thickBot="1">
      <c r="A8" s="230">
        <v>3</v>
      </c>
      <c r="B8" s="886" t="s">
        <v>57</v>
      </c>
      <c r="C8" s="886"/>
      <c r="D8" s="886"/>
      <c r="E8" s="886" t="s">
        <v>499</v>
      </c>
      <c r="F8" s="886"/>
      <c r="G8" s="219">
        <v>3</v>
      </c>
      <c r="H8" s="219">
        <v>2</v>
      </c>
      <c r="I8" s="219">
        <v>3</v>
      </c>
      <c r="J8" s="219">
        <v>1</v>
      </c>
      <c r="K8" s="219">
        <v>3</v>
      </c>
      <c r="L8" s="219"/>
      <c r="M8" s="151">
        <v>4</v>
      </c>
      <c r="N8" s="151" t="s">
        <v>641</v>
      </c>
      <c r="O8" s="151" t="s">
        <v>638</v>
      </c>
      <c r="P8" s="151" t="s">
        <v>198</v>
      </c>
      <c r="Q8" s="151" t="s">
        <v>198</v>
      </c>
      <c r="R8" s="151" t="s">
        <v>198</v>
      </c>
      <c r="S8" s="151" t="s">
        <v>198</v>
      </c>
      <c r="T8" s="151" t="s">
        <v>198</v>
      </c>
      <c r="U8" s="151" t="s">
        <v>198</v>
      </c>
      <c r="V8" s="151" t="s">
        <v>198</v>
      </c>
      <c r="X8" s="157" t="s">
        <v>939</v>
      </c>
      <c r="Y8" s="157" t="s">
        <v>940</v>
      </c>
      <c r="Z8" s="157" t="s">
        <v>632</v>
      </c>
      <c r="AA8" s="157" t="s">
        <v>639</v>
      </c>
      <c r="AB8" s="157" t="s">
        <v>640</v>
      </c>
      <c r="CB8" s="157" t="s">
        <v>675</v>
      </c>
    </row>
    <row r="9" spans="1:80" ht="28.5" customHeight="1" thickTop="1" thickBot="1">
      <c r="A9" s="230">
        <v>4</v>
      </c>
      <c r="B9" s="886" t="s">
        <v>68</v>
      </c>
      <c r="C9" s="886"/>
      <c r="D9" s="886"/>
      <c r="E9" s="886" t="s">
        <v>168</v>
      </c>
      <c r="F9" s="886"/>
      <c r="G9" s="380">
        <v>4</v>
      </c>
      <c r="H9" s="380">
        <v>3</v>
      </c>
      <c r="I9" s="380">
        <v>4</v>
      </c>
      <c r="J9" s="380">
        <v>1</v>
      </c>
      <c r="K9" s="380">
        <v>4</v>
      </c>
      <c r="L9" s="380"/>
      <c r="M9" s="211">
        <v>5</v>
      </c>
      <c r="N9" s="211" t="s">
        <v>647</v>
      </c>
      <c r="O9" s="211" t="s">
        <v>641</v>
      </c>
      <c r="P9" s="211" t="s">
        <v>198</v>
      </c>
      <c r="Q9" s="211" t="s">
        <v>198</v>
      </c>
      <c r="R9" s="211" t="s">
        <v>198</v>
      </c>
      <c r="S9" s="211" t="s">
        <v>198</v>
      </c>
      <c r="T9" s="211" t="s">
        <v>198</v>
      </c>
      <c r="U9" s="211" t="s">
        <v>198</v>
      </c>
      <c r="V9" s="211" t="s">
        <v>198</v>
      </c>
      <c r="X9" s="155" t="s">
        <v>941</v>
      </c>
      <c r="Y9" s="155" t="s">
        <v>942</v>
      </c>
      <c r="Z9" s="155" t="s">
        <v>642</v>
      </c>
      <c r="AA9" s="155" t="s">
        <v>643</v>
      </c>
      <c r="AB9" s="155" t="s">
        <v>644</v>
      </c>
      <c r="CB9" s="155" t="s">
        <v>678</v>
      </c>
    </row>
    <row r="10" spans="1:80" ht="24.75" customHeight="1" thickTop="1" thickBot="1">
      <c r="A10" s="230">
        <v>5</v>
      </c>
      <c r="B10" s="886" t="s">
        <v>650</v>
      </c>
      <c r="C10" s="886"/>
      <c r="D10" s="886"/>
      <c r="E10" s="886" t="s">
        <v>507</v>
      </c>
      <c r="F10" s="886"/>
      <c r="G10" s="216">
        <v>5</v>
      </c>
      <c r="H10" s="219">
        <v>3</v>
      </c>
      <c r="I10" s="219">
        <v>4</v>
      </c>
      <c r="J10" s="219">
        <v>1</v>
      </c>
      <c r="K10" s="219">
        <v>4</v>
      </c>
      <c r="L10" s="219"/>
      <c r="M10" s="151">
        <v>5</v>
      </c>
      <c r="N10" s="151" t="s">
        <v>647</v>
      </c>
      <c r="O10" s="151" t="s">
        <v>641</v>
      </c>
      <c r="P10" s="151" t="s">
        <v>638</v>
      </c>
      <c r="Q10" s="151" t="s">
        <v>198</v>
      </c>
      <c r="R10" s="151" t="s">
        <v>198</v>
      </c>
      <c r="S10" s="151" t="s">
        <v>198</v>
      </c>
      <c r="T10" s="151" t="s">
        <v>198</v>
      </c>
      <c r="U10" s="151" t="s">
        <v>198</v>
      </c>
      <c r="V10" s="151" t="s">
        <v>198</v>
      </c>
      <c r="X10" s="157" t="s">
        <v>943</v>
      </c>
      <c r="Y10" s="157" t="s">
        <v>944</v>
      </c>
      <c r="Z10" s="157" t="s">
        <v>642</v>
      </c>
      <c r="AA10" s="157" t="s">
        <v>645</v>
      </c>
      <c r="AB10" s="157" t="s">
        <v>646</v>
      </c>
      <c r="CB10" s="155" t="s">
        <v>683</v>
      </c>
    </row>
    <row r="11" spans="1:80" ht="24" customHeight="1" thickTop="1" thickBot="1">
      <c r="A11" s="230">
        <v>6</v>
      </c>
      <c r="B11" s="886" t="s">
        <v>654</v>
      </c>
      <c r="C11" s="886"/>
      <c r="D11" s="886"/>
      <c r="E11" s="886" t="s">
        <v>507</v>
      </c>
      <c r="F11" s="886"/>
      <c r="G11" s="380">
        <v>6</v>
      </c>
      <c r="H11" s="380">
        <v>4</v>
      </c>
      <c r="I11" s="380">
        <v>5</v>
      </c>
      <c r="J11" s="380">
        <v>2</v>
      </c>
      <c r="K11" s="380">
        <v>5</v>
      </c>
      <c r="L11" s="380"/>
      <c r="M11" s="211">
        <v>5</v>
      </c>
      <c r="N11" s="211" t="s">
        <v>647</v>
      </c>
      <c r="O11" s="211" t="s">
        <v>647</v>
      </c>
      <c r="P11" s="211" t="s">
        <v>641</v>
      </c>
      <c r="Q11" s="211" t="s">
        <v>198</v>
      </c>
      <c r="R11" s="211" t="s">
        <v>198</v>
      </c>
      <c r="S11" s="211" t="s">
        <v>198</v>
      </c>
      <c r="T11" s="211" t="s">
        <v>198</v>
      </c>
      <c r="U11" s="211" t="s">
        <v>198</v>
      </c>
      <c r="V11" s="211" t="s">
        <v>198</v>
      </c>
      <c r="X11" s="155" t="s">
        <v>945</v>
      </c>
      <c r="Y11" s="155" t="s">
        <v>946</v>
      </c>
      <c r="Z11" s="155" t="s">
        <v>642</v>
      </c>
      <c r="AA11" s="155" t="s">
        <v>648</v>
      </c>
      <c r="AB11" s="155" t="s">
        <v>649</v>
      </c>
    </row>
    <row r="12" spans="1:80" ht="24" customHeight="1" thickTop="1" thickBot="1">
      <c r="A12" s="230">
        <v>7</v>
      </c>
      <c r="B12" s="886" t="s">
        <v>657</v>
      </c>
      <c r="C12" s="886"/>
      <c r="D12" s="886"/>
      <c r="E12" s="886" t="s">
        <v>507</v>
      </c>
      <c r="F12" s="886"/>
      <c r="G12" s="219">
        <v>7</v>
      </c>
      <c r="H12" s="219">
        <v>5</v>
      </c>
      <c r="I12" s="219">
        <v>5</v>
      </c>
      <c r="J12" s="219">
        <v>2</v>
      </c>
      <c r="K12" s="219">
        <v>5</v>
      </c>
      <c r="L12" s="219"/>
      <c r="M12" s="151">
        <v>6</v>
      </c>
      <c r="N12" s="151" t="s">
        <v>658</v>
      </c>
      <c r="O12" s="151" t="s">
        <v>647</v>
      </c>
      <c r="P12" s="151" t="s">
        <v>641</v>
      </c>
      <c r="Q12" s="151" t="s">
        <v>638</v>
      </c>
      <c r="R12" s="151" t="s">
        <v>198</v>
      </c>
      <c r="S12" s="151" t="s">
        <v>198</v>
      </c>
      <c r="T12" s="151" t="s">
        <v>198</v>
      </c>
      <c r="U12" s="151" t="s">
        <v>198</v>
      </c>
      <c r="V12" s="151" t="s">
        <v>198</v>
      </c>
      <c r="X12" s="157" t="s">
        <v>947</v>
      </c>
      <c r="Y12" s="157" t="s">
        <v>948</v>
      </c>
      <c r="Z12" s="157" t="s">
        <v>651</v>
      </c>
      <c r="AA12" s="157" t="s">
        <v>652</v>
      </c>
      <c r="AB12" s="157" t="s">
        <v>653</v>
      </c>
    </row>
    <row r="13" spans="1:80" ht="25.5" customHeight="1" thickTop="1" thickBot="1">
      <c r="A13" s="230">
        <v>8</v>
      </c>
      <c r="B13" s="886" t="s">
        <v>479</v>
      </c>
      <c r="C13" s="886"/>
      <c r="D13" s="886"/>
      <c r="E13" s="886" t="s">
        <v>507</v>
      </c>
      <c r="F13" s="886"/>
      <c r="G13" s="380">
        <v>8</v>
      </c>
      <c r="H13" s="380">
        <v>6</v>
      </c>
      <c r="I13" s="380">
        <v>6</v>
      </c>
      <c r="J13" s="380">
        <v>2</v>
      </c>
      <c r="K13" s="380">
        <v>6</v>
      </c>
      <c r="L13" s="380"/>
      <c r="M13" s="211">
        <v>6</v>
      </c>
      <c r="N13" s="211" t="s">
        <v>658</v>
      </c>
      <c r="O13" s="211" t="s">
        <v>647</v>
      </c>
      <c r="P13" s="211" t="s">
        <v>647</v>
      </c>
      <c r="Q13" s="211" t="s">
        <v>641</v>
      </c>
      <c r="R13" s="211" t="s">
        <v>198</v>
      </c>
      <c r="S13" s="211" t="s">
        <v>198</v>
      </c>
      <c r="T13" s="211" t="s">
        <v>198</v>
      </c>
      <c r="U13" s="211" t="s">
        <v>198</v>
      </c>
      <c r="V13" s="211" t="s">
        <v>198</v>
      </c>
      <c r="X13" s="155" t="s">
        <v>949</v>
      </c>
      <c r="Y13" s="155" t="s">
        <v>950</v>
      </c>
      <c r="Z13" s="155" t="s">
        <v>651</v>
      </c>
      <c r="AA13" s="155" t="s">
        <v>655</v>
      </c>
      <c r="AB13" s="155" t="s">
        <v>656</v>
      </c>
    </row>
    <row r="14" spans="1:80" ht="27.75" customHeight="1" thickTop="1" thickBot="1">
      <c r="A14" s="230">
        <v>9</v>
      </c>
      <c r="B14" s="886" t="s">
        <v>600</v>
      </c>
      <c r="C14" s="886"/>
      <c r="D14" s="886"/>
      <c r="E14" s="886" t="s">
        <v>168</v>
      </c>
      <c r="F14" s="886"/>
      <c r="G14" s="219">
        <v>9</v>
      </c>
      <c r="H14" s="219">
        <v>6</v>
      </c>
      <c r="I14" s="219">
        <v>6</v>
      </c>
      <c r="J14" s="219">
        <v>3</v>
      </c>
      <c r="K14" s="219">
        <v>6</v>
      </c>
      <c r="L14" s="219"/>
      <c r="M14" s="151">
        <v>6</v>
      </c>
      <c r="N14" s="151" t="s">
        <v>658</v>
      </c>
      <c r="O14" s="151" t="s">
        <v>658</v>
      </c>
      <c r="P14" s="151" t="s">
        <v>647</v>
      </c>
      <c r="Q14" s="151" t="s">
        <v>641</v>
      </c>
      <c r="R14" s="151" t="s">
        <v>638</v>
      </c>
      <c r="S14" s="151" t="s">
        <v>198</v>
      </c>
      <c r="T14" s="151" t="s">
        <v>198</v>
      </c>
      <c r="U14" s="151" t="s">
        <v>198</v>
      </c>
      <c r="V14" s="151" t="s">
        <v>198</v>
      </c>
      <c r="X14" s="157" t="s">
        <v>951</v>
      </c>
      <c r="Y14" s="157" t="s">
        <v>972</v>
      </c>
      <c r="Z14" s="157" t="s">
        <v>659</v>
      </c>
      <c r="AA14" s="157" t="s">
        <v>660</v>
      </c>
      <c r="AB14" s="157" t="s">
        <v>661</v>
      </c>
    </row>
    <row r="15" spans="1:80" ht="22.5" customHeight="1" thickTop="1" thickBot="1">
      <c r="A15" s="230">
        <v>10</v>
      </c>
      <c r="B15" s="886" t="s">
        <v>594</v>
      </c>
      <c r="C15" s="886"/>
      <c r="D15" s="886"/>
      <c r="E15" s="886" t="s">
        <v>507</v>
      </c>
      <c r="F15" s="886"/>
      <c r="G15" s="380">
        <v>10</v>
      </c>
      <c r="H15" s="380">
        <v>7</v>
      </c>
      <c r="I15" s="380">
        <v>7</v>
      </c>
      <c r="J15" s="380">
        <v>3</v>
      </c>
      <c r="K15" s="380">
        <v>7</v>
      </c>
      <c r="L15" s="380"/>
      <c r="M15" s="211">
        <v>6</v>
      </c>
      <c r="N15" s="211" t="s">
        <v>658</v>
      </c>
      <c r="O15" s="211" t="s">
        <v>658</v>
      </c>
      <c r="P15" s="211" t="s">
        <v>647</v>
      </c>
      <c r="Q15" s="211" t="s">
        <v>647</v>
      </c>
      <c r="R15" s="211" t="s">
        <v>641</v>
      </c>
      <c r="S15" s="211" t="s">
        <v>198</v>
      </c>
      <c r="T15" s="211" t="s">
        <v>198</v>
      </c>
      <c r="U15" s="211" t="s">
        <v>198</v>
      </c>
      <c r="V15" s="211" t="s">
        <v>198</v>
      </c>
      <c r="X15" s="155" t="s">
        <v>952</v>
      </c>
      <c r="Y15" s="155" t="s">
        <v>953</v>
      </c>
      <c r="Z15" s="155" t="s">
        <v>659</v>
      </c>
      <c r="AA15" s="155" t="s">
        <v>662</v>
      </c>
      <c r="AB15" s="155" t="s">
        <v>663</v>
      </c>
    </row>
    <row r="16" spans="1:80" ht="20.25" thickTop="1" thickBot="1">
      <c r="G16" s="219">
        <v>11</v>
      </c>
      <c r="H16" s="219">
        <v>8</v>
      </c>
      <c r="I16" s="219">
        <v>7</v>
      </c>
      <c r="J16" s="219">
        <v>3</v>
      </c>
      <c r="K16" s="219">
        <v>7</v>
      </c>
      <c r="L16" s="219"/>
      <c r="M16" s="151">
        <v>6</v>
      </c>
      <c r="N16" s="151" t="s">
        <v>669</v>
      </c>
      <c r="O16" s="151" t="s">
        <v>658</v>
      </c>
      <c r="P16" s="151" t="s">
        <v>658</v>
      </c>
      <c r="Q16" s="151" t="s">
        <v>647</v>
      </c>
      <c r="R16" s="151" t="s">
        <v>641</v>
      </c>
      <c r="S16" s="151" t="s">
        <v>638</v>
      </c>
      <c r="T16" s="151" t="s">
        <v>198</v>
      </c>
      <c r="U16" s="151" t="s">
        <v>198</v>
      </c>
      <c r="V16" s="151" t="s">
        <v>198</v>
      </c>
      <c r="X16" s="157" t="s">
        <v>954</v>
      </c>
      <c r="Y16" s="157" t="s">
        <v>955</v>
      </c>
      <c r="Z16" s="157" t="s">
        <v>664</v>
      </c>
      <c r="AA16" s="157" t="s">
        <v>665</v>
      </c>
      <c r="AB16" s="157" t="s">
        <v>666</v>
      </c>
    </row>
    <row r="17" spans="7:28" ht="20.25" thickTop="1" thickBot="1">
      <c r="G17" s="380">
        <v>12</v>
      </c>
      <c r="H17" s="380">
        <v>9</v>
      </c>
      <c r="I17" s="380">
        <v>8</v>
      </c>
      <c r="J17" s="380">
        <v>4</v>
      </c>
      <c r="K17" s="380">
        <v>8</v>
      </c>
      <c r="L17" s="380"/>
      <c r="M17" s="211">
        <v>6</v>
      </c>
      <c r="N17" s="211" t="s">
        <v>669</v>
      </c>
      <c r="O17" s="211" t="s">
        <v>658</v>
      </c>
      <c r="P17" s="211" t="s">
        <v>658</v>
      </c>
      <c r="Q17" s="211" t="s">
        <v>647</v>
      </c>
      <c r="R17" s="211" t="s">
        <v>647</v>
      </c>
      <c r="S17" s="211" t="s">
        <v>641</v>
      </c>
      <c r="T17" s="211" t="s">
        <v>198</v>
      </c>
      <c r="U17" s="211" t="s">
        <v>198</v>
      </c>
      <c r="V17" s="211" t="s">
        <v>198</v>
      </c>
      <c r="X17" s="155" t="s">
        <v>956</v>
      </c>
      <c r="Y17" s="155" t="s">
        <v>957</v>
      </c>
      <c r="Z17" s="155" t="s">
        <v>664</v>
      </c>
      <c r="AA17" s="155" t="s">
        <v>667</v>
      </c>
      <c r="AB17" s="155" t="s">
        <v>668</v>
      </c>
    </row>
    <row r="18" spans="7:28" ht="31.5" thickTop="1" thickBot="1">
      <c r="G18" s="219">
        <v>13</v>
      </c>
      <c r="H18" s="219">
        <v>9</v>
      </c>
      <c r="I18" s="219">
        <v>8</v>
      </c>
      <c r="J18" s="219">
        <v>4</v>
      </c>
      <c r="K18" s="219">
        <v>8</v>
      </c>
      <c r="L18" s="219"/>
      <c r="M18" s="151">
        <v>6</v>
      </c>
      <c r="N18" s="151" t="s">
        <v>669</v>
      </c>
      <c r="O18" s="151" t="s">
        <v>669</v>
      </c>
      <c r="P18" s="151" t="s">
        <v>658</v>
      </c>
      <c r="Q18" s="151" t="s">
        <v>658</v>
      </c>
      <c r="R18" s="151" t="s">
        <v>647</v>
      </c>
      <c r="S18" s="151" t="s">
        <v>641</v>
      </c>
      <c r="T18" s="151" t="s">
        <v>638</v>
      </c>
      <c r="U18" s="151" t="s">
        <v>198</v>
      </c>
      <c r="V18" s="151" t="s">
        <v>198</v>
      </c>
      <c r="X18" s="157" t="s">
        <v>958</v>
      </c>
      <c r="Y18" s="157" t="s">
        <v>959</v>
      </c>
      <c r="Z18" s="157" t="s">
        <v>664</v>
      </c>
      <c r="AA18" s="157" t="s">
        <v>670</v>
      </c>
      <c r="AB18" s="157" t="s">
        <v>671</v>
      </c>
    </row>
    <row r="19" spans="7:28" ht="20.25" thickTop="1" thickBot="1">
      <c r="G19" s="380">
        <v>14</v>
      </c>
      <c r="H19" s="380">
        <v>10</v>
      </c>
      <c r="I19" s="380">
        <v>9</v>
      </c>
      <c r="J19" s="380">
        <v>4</v>
      </c>
      <c r="K19" s="380">
        <v>9</v>
      </c>
      <c r="L19" s="380"/>
      <c r="M19" s="211">
        <v>6</v>
      </c>
      <c r="N19" s="211" t="s">
        <v>669</v>
      </c>
      <c r="O19" s="211" t="s">
        <v>669</v>
      </c>
      <c r="P19" s="211" t="s">
        <v>658</v>
      </c>
      <c r="Q19" s="211" t="s">
        <v>658</v>
      </c>
      <c r="R19" s="211" t="s">
        <v>647</v>
      </c>
      <c r="S19" s="211" t="s">
        <v>647</v>
      </c>
      <c r="T19" s="211" t="s">
        <v>641</v>
      </c>
      <c r="U19" s="211" t="s">
        <v>198</v>
      </c>
      <c r="V19" s="211" t="s">
        <v>198</v>
      </c>
      <c r="X19" s="155" t="s">
        <v>960</v>
      </c>
      <c r="Y19" s="155" t="s">
        <v>961</v>
      </c>
      <c r="Z19" s="155" t="s">
        <v>672</v>
      </c>
      <c r="AA19" s="155" t="s">
        <v>673</v>
      </c>
      <c r="AB19" s="155" t="s">
        <v>674</v>
      </c>
    </row>
    <row r="20" spans="7:28" ht="20.25" thickTop="1" thickBot="1">
      <c r="G20" s="219">
        <v>15</v>
      </c>
      <c r="H20" s="219">
        <v>11</v>
      </c>
      <c r="I20" s="219">
        <v>9</v>
      </c>
      <c r="J20" s="219">
        <v>5</v>
      </c>
      <c r="K20" s="219">
        <v>9</v>
      </c>
      <c r="L20" s="219"/>
      <c r="M20" s="151">
        <v>6</v>
      </c>
      <c r="N20" s="151" t="s">
        <v>669</v>
      </c>
      <c r="O20" s="151" t="s">
        <v>669</v>
      </c>
      <c r="P20" s="151" t="s">
        <v>669</v>
      </c>
      <c r="Q20" s="151" t="s">
        <v>658</v>
      </c>
      <c r="R20" s="151" t="s">
        <v>658</v>
      </c>
      <c r="S20" s="151" t="s">
        <v>647</v>
      </c>
      <c r="T20" s="151" t="s">
        <v>641</v>
      </c>
      <c r="U20" s="151" t="s">
        <v>638</v>
      </c>
      <c r="V20" s="151" t="s">
        <v>198</v>
      </c>
      <c r="X20" s="157" t="s">
        <v>962</v>
      </c>
      <c r="Y20" s="157" t="s">
        <v>963</v>
      </c>
      <c r="Z20" s="157" t="s">
        <v>675</v>
      </c>
      <c r="AA20" s="157" t="s">
        <v>676</v>
      </c>
      <c r="AB20" s="157" t="s">
        <v>677</v>
      </c>
    </row>
    <row r="21" spans="7:28" ht="20.25" thickTop="1" thickBot="1">
      <c r="G21" s="380">
        <v>16</v>
      </c>
      <c r="H21" s="380">
        <v>12</v>
      </c>
      <c r="I21" s="380">
        <v>10</v>
      </c>
      <c r="J21" s="380">
        <v>5</v>
      </c>
      <c r="K21" s="380">
        <v>10</v>
      </c>
      <c r="L21" s="380"/>
      <c r="M21" s="211">
        <v>6</v>
      </c>
      <c r="N21" s="211" t="s">
        <v>669</v>
      </c>
      <c r="O21" s="211" t="s">
        <v>669</v>
      </c>
      <c r="P21" s="211" t="s">
        <v>669</v>
      </c>
      <c r="Q21" s="211" t="s">
        <v>658</v>
      </c>
      <c r="R21" s="211" t="s">
        <v>658</v>
      </c>
      <c r="S21" s="211" t="s">
        <v>647</v>
      </c>
      <c r="T21" s="211" t="s">
        <v>647</v>
      </c>
      <c r="U21" s="211" t="s">
        <v>641</v>
      </c>
      <c r="V21" s="211" t="s">
        <v>198</v>
      </c>
      <c r="X21" s="155" t="s">
        <v>964</v>
      </c>
      <c r="Y21" s="155" t="s">
        <v>965</v>
      </c>
      <c r="Z21" s="155" t="s">
        <v>678</v>
      </c>
      <c r="AA21" s="155" t="s">
        <v>679</v>
      </c>
      <c r="AB21" s="155" t="s">
        <v>680</v>
      </c>
    </row>
    <row r="22" spans="7:28" ht="20.25" thickTop="1" thickBot="1">
      <c r="G22" s="219">
        <v>17</v>
      </c>
      <c r="H22" s="219">
        <v>12</v>
      </c>
      <c r="I22" s="219">
        <v>10</v>
      </c>
      <c r="J22" s="219">
        <v>5</v>
      </c>
      <c r="K22" s="219">
        <v>10</v>
      </c>
      <c r="L22" s="219"/>
      <c r="M22" s="151">
        <v>6</v>
      </c>
      <c r="N22" s="151" t="s">
        <v>669</v>
      </c>
      <c r="O22" s="151" t="s">
        <v>669</v>
      </c>
      <c r="P22" s="151" t="s">
        <v>669</v>
      </c>
      <c r="Q22" s="151" t="s">
        <v>669</v>
      </c>
      <c r="R22" s="151" t="s">
        <v>658</v>
      </c>
      <c r="S22" s="151" t="s">
        <v>658</v>
      </c>
      <c r="T22" s="151" t="s">
        <v>647</v>
      </c>
      <c r="U22" s="151" t="s">
        <v>641</v>
      </c>
      <c r="V22" s="151" t="s">
        <v>638</v>
      </c>
      <c r="X22" s="157" t="s">
        <v>966</v>
      </c>
      <c r="Y22" s="157" t="s">
        <v>967</v>
      </c>
      <c r="Z22" s="157" t="s">
        <v>678</v>
      </c>
      <c r="AA22" s="157" t="s">
        <v>681</v>
      </c>
      <c r="AB22" s="157" t="s">
        <v>682</v>
      </c>
    </row>
    <row r="23" spans="7:28" ht="20.25" thickTop="1" thickBot="1">
      <c r="G23" s="380">
        <v>18</v>
      </c>
      <c r="H23" s="380">
        <v>13</v>
      </c>
      <c r="I23" s="380">
        <v>11</v>
      </c>
      <c r="J23" s="380">
        <v>6</v>
      </c>
      <c r="K23" s="380">
        <v>11</v>
      </c>
      <c r="L23" s="380"/>
      <c r="M23" s="211">
        <v>6</v>
      </c>
      <c r="N23" s="211" t="s">
        <v>669</v>
      </c>
      <c r="O23" s="211" t="s">
        <v>669</v>
      </c>
      <c r="P23" s="211" t="s">
        <v>669</v>
      </c>
      <c r="Q23" s="211" t="s">
        <v>669</v>
      </c>
      <c r="R23" s="211" t="s">
        <v>658</v>
      </c>
      <c r="S23" s="211" t="s">
        <v>658</v>
      </c>
      <c r="T23" s="211" t="s">
        <v>647</v>
      </c>
      <c r="U23" s="211" t="s">
        <v>647</v>
      </c>
      <c r="V23" s="211" t="s">
        <v>641</v>
      </c>
      <c r="X23" s="155" t="s">
        <v>968</v>
      </c>
      <c r="Y23" s="155" t="s">
        <v>969</v>
      </c>
      <c r="Z23" s="155" t="s">
        <v>683</v>
      </c>
      <c r="AA23" s="155" t="s">
        <v>684</v>
      </c>
      <c r="AB23" s="155" t="s">
        <v>685</v>
      </c>
    </row>
    <row r="24" spans="7:28" ht="20.25" thickTop="1" thickBot="1">
      <c r="G24" s="219">
        <v>19</v>
      </c>
      <c r="H24" s="219">
        <v>14</v>
      </c>
      <c r="I24" s="219">
        <v>11</v>
      </c>
      <c r="J24" s="219">
        <v>6</v>
      </c>
      <c r="K24" s="219">
        <v>11</v>
      </c>
      <c r="L24" s="219"/>
      <c r="M24" s="151">
        <v>6</v>
      </c>
      <c r="N24" s="151" t="s">
        <v>669</v>
      </c>
      <c r="O24" s="151" t="s">
        <v>669</v>
      </c>
      <c r="P24" s="151" t="s">
        <v>669</v>
      </c>
      <c r="Q24" s="151" t="s">
        <v>669</v>
      </c>
      <c r="R24" s="151" t="s">
        <v>669</v>
      </c>
      <c r="S24" s="151" t="s">
        <v>658</v>
      </c>
      <c r="T24" s="151" t="s">
        <v>658</v>
      </c>
      <c r="U24" s="151" t="s">
        <v>647</v>
      </c>
      <c r="V24" s="151" t="s">
        <v>647</v>
      </c>
      <c r="X24" s="157" t="s">
        <v>970</v>
      </c>
      <c r="Y24" s="157" t="s">
        <v>971</v>
      </c>
      <c r="Z24" s="157" t="s">
        <v>683</v>
      </c>
      <c r="AA24" s="157" t="s">
        <v>686</v>
      </c>
      <c r="AB24" s="157" t="s">
        <v>687</v>
      </c>
    </row>
    <row r="25" spans="7:28" ht="20.25" thickTop="1" thickBot="1">
      <c r="G25" s="380">
        <v>20</v>
      </c>
      <c r="H25" s="380">
        <v>15</v>
      </c>
      <c r="I25" s="380">
        <v>12</v>
      </c>
      <c r="J25" s="380">
        <v>6</v>
      </c>
      <c r="K25" s="380">
        <v>12</v>
      </c>
      <c r="L25" s="380"/>
      <c r="M25" s="211">
        <v>6</v>
      </c>
      <c r="N25" s="211" t="s">
        <v>669</v>
      </c>
      <c r="O25" s="211" t="s">
        <v>669</v>
      </c>
      <c r="P25" s="211" t="s">
        <v>669</v>
      </c>
      <c r="Q25" s="211" t="s">
        <v>669</v>
      </c>
      <c r="R25" s="211" t="s">
        <v>669</v>
      </c>
      <c r="S25" s="211" t="s">
        <v>658</v>
      </c>
      <c r="T25" s="211" t="s">
        <v>658</v>
      </c>
      <c r="U25" s="211" t="s">
        <v>658</v>
      </c>
      <c r="V25" s="211" t="s">
        <v>658</v>
      </c>
    </row>
    <row r="26" spans="7:28" ht="15.75" thickTop="1"/>
    <row r="28" spans="7:28">
      <c r="X28" s="908" t="s">
        <v>1103</v>
      </c>
      <c r="Y28" s="908"/>
      <c r="Z28" s="908"/>
      <c r="AA28" s="908"/>
      <c r="AB28" s="908"/>
    </row>
    <row r="29" spans="7:28">
      <c r="X29" s="909"/>
      <c r="Y29" s="909"/>
      <c r="Z29" s="909"/>
      <c r="AA29" s="909"/>
      <c r="AB29" s="909"/>
    </row>
    <row r="30" spans="7:28">
      <c r="X30" s="913" t="s">
        <v>973</v>
      </c>
      <c r="Y30" s="913"/>
      <c r="Z30" s="913"/>
      <c r="AA30" s="913"/>
      <c r="AB30" s="913"/>
    </row>
    <row r="31" spans="7:28">
      <c r="X31" s="899" t="s">
        <v>628</v>
      </c>
      <c r="Y31" s="900"/>
      <c r="Z31" s="156" t="s">
        <v>629</v>
      </c>
      <c r="AA31" s="156" t="s">
        <v>630</v>
      </c>
      <c r="AB31" s="156" t="s">
        <v>631</v>
      </c>
    </row>
    <row r="32" spans="7:28" ht="45">
      <c r="X32" s="157" t="s">
        <v>978</v>
      </c>
      <c r="Y32" s="157" t="s">
        <v>979</v>
      </c>
      <c r="Z32" s="157" t="s">
        <v>664</v>
      </c>
      <c r="AA32" s="157" t="s">
        <v>1104</v>
      </c>
      <c r="AB32" s="157" t="s">
        <v>1105</v>
      </c>
    </row>
    <row r="33" spans="24:28" ht="30">
      <c r="X33" s="155" t="s">
        <v>980</v>
      </c>
      <c r="Y33" s="155" t="s">
        <v>981</v>
      </c>
      <c r="Z33" s="155" t="s">
        <v>675</v>
      </c>
      <c r="AA33" s="155" t="s">
        <v>1106</v>
      </c>
      <c r="AB33" s="155" t="s">
        <v>1107</v>
      </c>
    </row>
    <row r="34" spans="24:28" ht="30">
      <c r="X34" s="157" t="s">
        <v>982</v>
      </c>
      <c r="Y34" s="157" t="s">
        <v>983</v>
      </c>
      <c r="Z34" s="157" t="s">
        <v>664</v>
      </c>
      <c r="AA34" s="157" t="s">
        <v>1108</v>
      </c>
      <c r="AB34" s="157" t="s">
        <v>1109</v>
      </c>
    </row>
    <row r="35" spans="24:28" ht="39.75" customHeight="1">
      <c r="X35" s="155" t="s">
        <v>984</v>
      </c>
      <c r="Y35" s="155" t="s">
        <v>985</v>
      </c>
      <c r="Z35" s="155" t="s">
        <v>664</v>
      </c>
      <c r="AA35" s="155" t="s">
        <v>1110</v>
      </c>
      <c r="AB35" s="155" t="s">
        <v>1111</v>
      </c>
    </row>
    <row r="36" spans="24:28" ht="47.25" customHeight="1">
      <c r="X36" s="157" t="s">
        <v>986</v>
      </c>
      <c r="Y36" s="157" t="s">
        <v>987</v>
      </c>
      <c r="Z36" s="157" t="s">
        <v>659</v>
      </c>
      <c r="AA36" s="157" t="s">
        <v>1112</v>
      </c>
      <c r="AB36" s="157" t="s">
        <v>1113</v>
      </c>
    </row>
    <row r="37" spans="24:28" ht="32.25" customHeight="1">
      <c r="X37" s="155" t="s">
        <v>988</v>
      </c>
      <c r="Y37" s="155" t="s">
        <v>989</v>
      </c>
      <c r="Z37" s="155" t="s">
        <v>664</v>
      </c>
      <c r="AA37" s="155" t="s">
        <v>1114</v>
      </c>
      <c r="AB37" s="155" t="s">
        <v>1115</v>
      </c>
    </row>
    <row r="38" spans="24:28" ht="60">
      <c r="X38" s="157" t="s">
        <v>990</v>
      </c>
      <c r="Y38" s="157" t="s">
        <v>991</v>
      </c>
      <c r="Z38" s="157" t="s">
        <v>642</v>
      </c>
      <c r="AA38" s="157" t="s">
        <v>1116</v>
      </c>
      <c r="AB38" s="157" t="s">
        <v>1117</v>
      </c>
    </row>
    <row r="39" spans="24:28" ht="45">
      <c r="X39" s="155" t="s">
        <v>992</v>
      </c>
      <c r="Y39" s="155" t="s">
        <v>993</v>
      </c>
      <c r="Z39" s="155" t="s">
        <v>683</v>
      </c>
      <c r="AA39" s="155" t="s">
        <v>1118</v>
      </c>
      <c r="AB39" s="155" t="s">
        <v>1119</v>
      </c>
    </row>
    <row r="40" spans="24:28" ht="81.75" customHeight="1">
      <c r="X40" s="157" t="s">
        <v>994</v>
      </c>
      <c r="Y40" s="157" t="s">
        <v>995</v>
      </c>
      <c r="Z40" s="157" t="s">
        <v>642</v>
      </c>
      <c r="AA40" s="157" t="s">
        <v>1120</v>
      </c>
      <c r="AB40" s="157" t="s">
        <v>1121</v>
      </c>
    </row>
    <row r="41" spans="24:28" ht="45">
      <c r="X41" s="155" t="s">
        <v>996</v>
      </c>
      <c r="Y41" s="155" t="s">
        <v>997</v>
      </c>
      <c r="Z41" s="155" t="s">
        <v>664</v>
      </c>
      <c r="AA41" s="155" t="s">
        <v>1122</v>
      </c>
      <c r="AB41" s="155" t="s">
        <v>1123</v>
      </c>
    </row>
    <row r="42" spans="24:28" ht="30">
      <c r="X42" s="157" t="s">
        <v>998</v>
      </c>
      <c r="Y42" s="157" t="s">
        <v>999</v>
      </c>
      <c r="Z42" s="157" t="s">
        <v>664</v>
      </c>
      <c r="AA42" s="157" t="s">
        <v>1124</v>
      </c>
      <c r="AB42" s="157" t="s">
        <v>1125</v>
      </c>
    </row>
    <row r="43" spans="24:28" ht="45">
      <c r="X43" s="155" t="s">
        <v>1000</v>
      </c>
      <c r="Y43" s="155" t="s">
        <v>1001</v>
      </c>
      <c r="Z43" s="155" t="s">
        <v>683</v>
      </c>
      <c r="AA43" s="155" t="s">
        <v>1126</v>
      </c>
      <c r="AB43" s="155" t="s">
        <v>1127</v>
      </c>
    </row>
    <row r="44" spans="24:28" ht="45">
      <c r="X44" s="157" t="s">
        <v>1002</v>
      </c>
      <c r="Y44" s="157" t="s">
        <v>1003</v>
      </c>
      <c r="Z44" s="157" t="s">
        <v>651</v>
      </c>
      <c r="AA44" s="157" t="s">
        <v>1128</v>
      </c>
      <c r="AB44" s="157" t="s">
        <v>1129</v>
      </c>
    </row>
    <row r="45" spans="24:28" ht="60">
      <c r="X45" s="155" t="s">
        <v>1004</v>
      </c>
      <c r="Y45" s="155" t="s">
        <v>1005</v>
      </c>
      <c r="Z45" s="155" t="s">
        <v>651</v>
      </c>
      <c r="AA45" s="155" t="s">
        <v>1130</v>
      </c>
      <c r="AB45" s="155" t="s">
        <v>1131</v>
      </c>
    </row>
    <row r="46" spans="24:28" ht="45">
      <c r="X46" s="157" t="s">
        <v>1006</v>
      </c>
      <c r="Y46" s="157" t="s">
        <v>1007</v>
      </c>
      <c r="Z46" s="157" t="s">
        <v>683</v>
      </c>
      <c r="AA46" s="157" t="s">
        <v>1132</v>
      </c>
      <c r="AB46" s="157" t="s">
        <v>1133</v>
      </c>
    </row>
    <row r="47" spans="24:28" ht="30">
      <c r="X47" s="155" t="s">
        <v>1008</v>
      </c>
      <c r="Y47" s="155" t="s">
        <v>1009</v>
      </c>
      <c r="Z47" s="155" t="s">
        <v>672</v>
      </c>
      <c r="AA47" s="155" t="s">
        <v>1134</v>
      </c>
      <c r="AB47" s="155" t="s">
        <v>1135</v>
      </c>
    </row>
    <row r="48" spans="24:28" ht="30">
      <c r="X48" s="157" t="s">
        <v>1010</v>
      </c>
      <c r="Y48" s="157" t="s">
        <v>1011</v>
      </c>
      <c r="Z48" s="157" t="s">
        <v>659</v>
      </c>
      <c r="AA48" s="157" t="s">
        <v>1136</v>
      </c>
      <c r="AB48" s="157" t="s">
        <v>1137</v>
      </c>
    </row>
    <row r="49" spans="24:28" ht="30">
      <c r="X49" s="155" t="s">
        <v>1012</v>
      </c>
      <c r="Y49" s="155" t="s">
        <v>1013</v>
      </c>
      <c r="Z49" s="155" t="s">
        <v>664</v>
      </c>
      <c r="AA49" s="155" t="s">
        <v>1138</v>
      </c>
      <c r="AB49" s="155" t="s">
        <v>1139</v>
      </c>
    </row>
    <row r="50" spans="24:28" ht="45">
      <c r="X50" s="157" t="s">
        <v>1014</v>
      </c>
      <c r="Y50" s="157" t="s">
        <v>1015</v>
      </c>
      <c r="Z50" s="157" t="s">
        <v>642</v>
      </c>
      <c r="AA50" s="157" t="s">
        <v>1140</v>
      </c>
      <c r="AB50" s="157" t="s">
        <v>1141</v>
      </c>
    </row>
    <row r="51" spans="24:28" ht="60">
      <c r="X51" s="155" t="s">
        <v>1016</v>
      </c>
      <c r="Y51" s="155" t="s">
        <v>1017</v>
      </c>
      <c r="Z51" s="155" t="s">
        <v>678</v>
      </c>
      <c r="AA51" s="155" t="s">
        <v>1142</v>
      </c>
      <c r="AB51" s="155" t="s">
        <v>1143</v>
      </c>
    </row>
    <row r="52" spans="24:28" ht="60">
      <c r="X52" s="157" t="s">
        <v>1018</v>
      </c>
      <c r="Y52" s="157" t="s">
        <v>1019</v>
      </c>
      <c r="Z52" s="157" t="s">
        <v>675</v>
      </c>
      <c r="AA52" s="157" t="s">
        <v>1144</v>
      </c>
      <c r="AB52" s="157" t="s">
        <v>1145</v>
      </c>
    </row>
    <row r="53" spans="24:28">
      <c r="X53" s="910" t="s">
        <v>974</v>
      </c>
      <c r="Y53" s="911"/>
      <c r="Z53" s="911"/>
      <c r="AA53" s="911"/>
      <c r="AB53" s="912"/>
    </row>
    <row r="54" spans="24:28" ht="30">
      <c r="X54" s="157" t="s">
        <v>1020</v>
      </c>
      <c r="Y54" s="157" t="s">
        <v>1021</v>
      </c>
      <c r="Z54" s="157"/>
      <c r="AA54" s="157"/>
      <c r="AB54" s="157"/>
    </row>
    <row r="55" spans="24:28" ht="60">
      <c r="X55" s="155" t="s">
        <v>1022</v>
      </c>
      <c r="Y55" s="155" t="s">
        <v>1023</v>
      </c>
      <c r="Z55" s="155"/>
      <c r="AA55" s="155"/>
      <c r="AB55" s="155"/>
    </row>
    <row r="56" spans="24:28" ht="45">
      <c r="X56" s="157" t="s">
        <v>1024</v>
      </c>
      <c r="Y56" s="157" t="s">
        <v>1025</v>
      </c>
      <c r="Z56" s="157"/>
      <c r="AA56" s="157"/>
      <c r="AB56" s="157"/>
    </row>
    <row r="57" spans="24:28" ht="45">
      <c r="X57" s="155" t="s">
        <v>1026</v>
      </c>
      <c r="Y57" s="155" t="s">
        <v>1027</v>
      </c>
      <c r="Z57" s="155"/>
      <c r="AA57" s="155"/>
      <c r="AB57" s="155"/>
    </row>
    <row r="58" spans="24:28" ht="45">
      <c r="X58" s="157" t="s">
        <v>1028</v>
      </c>
      <c r="Y58" s="157" t="s">
        <v>1029</v>
      </c>
      <c r="Z58" s="157"/>
      <c r="AA58" s="157"/>
      <c r="AB58" s="157"/>
    </row>
    <row r="59" spans="24:28" ht="30">
      <c r="X59" s="155" t="s">
        <v>1030</v>
      </c>
      <c r="Y59" s="155" t="s">
        <v>1031</v>
      </c>
      <c r="Z59" s="155"/>
      <c r="AA59" s="155"/>
      <c r="AB59" s="155"/>
    </row>
    <row r="60" spans="24:28" ht="45">
      <c r="X60" s="157" t="s">
        <v>1032</v>
      </c>
      <c r="Y60" s="157" t="s">
        <v>1033</v>
      </c>
      <c r="Z60" s="157"/>
      <c r="AA60" s="157"/>
      <c r="AB60" s="157"/>
    </row>
    <row r="61" spans="24:28">
      <c r="X61" s="155" t="s">
        <v>975</v>
      </c>
      <c r="Y61" s="155"/>
      <c r="Z61" s="155"/>
      <c r="AA61" s="155"/>
      <c r="AB61" s="155"/>
    </row>
    <row r="62" spans="24:28" ht="30">
      <c r="X62" s="157" t="s">
        <v>1034</v>
      </c>
      <c r="Y62" s="157" t="s">
        <v>1035</v>
      </c>
      <c r="Z62" s="157"/>
      <c r="AA62" s="157"/>
      <c r="AB62" s="157"/>
    </row>
    <row r="63" spans="24:28" ht="45">
      <c r="X63" s="155" t="s">
        <v>1036</v>
      </c>
      <c r="Y63" s="155" t="s">
        <v>1037</v>
      </c>
      <c r="Z63" s="155"/>
      <c r="AA63" s="155"/>
      <c r="AB63" s="155"/>
    </row>
    <row r="64" spans="24:28" ht="45">
      <c r="X64" s="157" t="s">
        <v>1038</v>
      </c>
      <c r="Y64" s="157" t="s">
        <v>1039</v>
      </c>
      <c r="Z64" s="157"/>
      <c r="AA64" s="157"/>
      <c r="AB64" s="157"/>
    </row>
    <row r="65" spans="24:28" ht="30">
      <c r="X65" s="155" t="s">
        <v>1040</v>
      </c>
      <c r="Y65" s="155" t="s">
        <v>1041</v>
      </c>
      <c r="Z65" s="155"/>
      <c r="AA65" s="155"/>
      <c r="AB65" s="155"/>
    </row>
    <row r="66" spans="24:28" ht="30">
      <c r="X66" s="157" t="s">
        <v>1042</v>
      </c>
      <c r="Y66" s="157" t="s">
        <v>1043</v>
      </c>
      <c r="Z66" s="157"/>
      <c r="AA66" s="157"/>
      <c r="AB66" s="157"/>
    </row>
    <row r="67" spans="24:28">
      <c r="X67" s="155" t="s">
        <v>1044</v>
      </c>
      <c r="Y67" s="155" t="s">
        <v>1045</v>
      </c>
      <c r="Z67" s="155"/>
      <c r="AA67" s="155"/>
      <c r="AB67" s="155"/>
    </row>
    <row r="68" spans="24:28" ht="30">
      <c r="X68" s="157" t="s">
        <v>1046</v>
      </c>
      <c r="Y68" s="157" t="s">
        <v>1047</v>
      </c>
      <c r="Z68" s="157"/>
      <c r="AA68" s="157"/>
      <c r="AB68" s="157"/>
    </row>
    <row r="69" spans="24:28">
      <c r="X69" s="155" t="s">
        <v>1048</v>
      </c>
      <c r="Y69" s="155" t="s">
        <v>1049</v>
      </c>
      <c r="Z69" s="155"/>
      <c r="AA69" s="155"/>
      <c r="AB69" s="155"/>
    </row>
    <row r="70" spans="24:28">
      <c r="X70" s="157" t="s">
        <v>1050</v>
      </c>
      <c r="Y70" s="157" t="s">
        <v>1051</v>
      </c>
      <c r="Z70" s="157"/>
      <c r="AA70" s="157"/>
      <c r="AB70" s="157"/>
    </row>
    <row r="71" spans="24:28" ht="45">
      <c r="X71" s="155" t="s">
        <v>1052</v>
      </c>
      <c r="Y71" s="155" t="s">
        <v>1053</v>
      </c>
      <c r="Z71" s="155"/>
      <c r="AA71" s="155"/>
      <c r="AB71" s="155"/>
    </row>
    <row r="72" spans="24:28" ht="45">
      <c r="X72" s="157" t="s">
        <v>1054</v>
      </c>
      <c r="Y72" s="157" t="s">
        <v>1055</v>
      </c>
      <c r="Z72" s="157"/>
      <c r="AA72" s="157"/>
      <c r="AB72" s="157"/>
    </row>
    <row r="73" spans="24:28" ht="30">
      <c r="X73" s="155" t="s">
        <v>1056</v>
      </c>
      <c r="Y73" s="155" t="s">
        <v>1057</v>
      </c>
      <c r="Z73" s="155"/>
      <c r="AA73" s="155"/>
      <c r="AB73" s="155"/>
    </row>
    <row r="74" spans="24:28" ht="45">
      <c r="X74" s="157" t="s">
        <v>1058</v>
      </c>
      <c r="Y74" s="157" t="s">
        <v>1059</v>
      </c>
      <c r="Z74" s="157"/>
      <c r="AA74" s="157"/>
      <c r="AB74" s="157"/>
    </row>
    <row r="75" spans="24:28" ht="45">
      <c r="X75" s="155" t="s">
        <v>1060</v>
      </c>
      <c r="Y75" s="155" t="s">
        <v>1061</v>
      </c>
      <c r="Z75" s="155"/>
      <c r="AA75" s="155"/>
      <c r="AB75" s="155"/>
    </row>
    <row r="76" spans="24:28">
      <c r="X76" s="910" t="s">
        <v>976</v>
      </c>
      <c r="Y76" s="911"/>
      <c r="Z76" s="911"/>
      <c r="AA76" s="911"/>
      <c r="AB76" s="912"/>
    </row>
    <row r="77" spans="24:28" ht="45">
      <c r="X77" s="157" t="s">
        <v>1062</v>
      </c>
      <c r="Y77" s="157" t="s">
        <v>1063</v>
      </c>
      <c r="Z77" s="157"/>
      <c r="AA77" s="157"/>
      <c r="AB77" s="157"/>
    </row>
    <row r="78" spans="24:28" ht="45">
      <c r="X78" s="155" t="s">
        <v>1064</v>
      </c>
      <c r="Y78" s="155" t="s">
        <v>1065</v>
      </c>
      <c r="Z78" s="155"/>
      <c r="AA78" s="155"/>
      <c r="AB78" s="155"/>
    </row>
    <row r="79" spans="24:28" ht="45">
      <c r="X79" s="157" t="s">
        <v>1066</v>
      </c>
      <c r="Y79" s="157" t="s">
        <v>1067</v>
      </c>
      <c r="Z79" s="157"/>
      <c r="AA79" s="157"/>
      <c r="AB79" s="157"/>
    </row>
    <row r="80" spans="24:28" ht="45">
      <c r="X80" s="155" t="s">
        <v>1068</v>
      </c>
      <c r="Y80" s="155" t="s">
        <v>1069</v>
      </c>
      <c r="Z80" s="155"/>
      <c r="AA80" s="155"/>
      <c r="AB80" s="155"/>
    </row>
    <row r="81" spans="24:28" ht="30">
      <c r="X81" s="157" t="s">
        <v>1070</v>
      </c>
      <c r="Y81" s="157" t="s">
        <v>1071</v>
      </c>
      <c r="Z81" s="157"/>
      <c r="AA81" s="157"/>
      <c r="AB81" s="157"/>
    </row>
    <row r="82" spans="24:28" ht="45">
      <c r="X82" s="155" t="s">
        <v>1072</v>
      </c>
      <c r="Y82" s="155" t="s">
        <v>1073</v>
      </c>
      <c r="Z82" s="155"/>
      <c r="AA82" s="155"/>
      <c r="AB82" s="155"/>
    </row>
    <row r="83" spans="24:28" ht="30">
      <c r="X83" s="157" t="s">
        <v>1074</v>
      </c>
      <c r="Y83" s="157" t="s">
        <v>1075</v>
      </c>
      <c r="Z83" s="157"/>
      <c r="AA83" s="157"/>
      <c r="AB83" s="157"/>
    </row>
    <row r="84" spans="24:28" ht="45">
      <c r="X84" s="155" t="s">
        <v>1076</v>
      </c>
      <c r="Y84" s="155" t="s">
        <v>1077</v>
      </c>
      <c r="Z84" s="155"/>
      <c r="AA84" s="155"/>
      <c r="AB84" s="155"/>
    </row>
    <row r="85" spans="24:28" ht="30">
      <c r="X85" s="157" t="s">
        <v>1078</v>
      </c>
      <c r="Y85" s="157" t="s">
        <v>1079</v>
      </c>
      <c r="Z85" s="157"/>
      <c r="AA85" s="157"/>
      <c r="AB85" s="157"/>
    </row>
    <row r="86" spans="24:28" ht="30">
      <c r="X86" s="155" t="s">
        <v>1080</v>
      </c>
      <c r="Y86" s="155" t="s">
        <v>1081</v>
      </c>
      <c r="Z86" s="155"/>
      <c r="AA86" s="155"/>
      <c r="AB86" s="155"/>
    </row>
    <row r="87" spans="24:28">
      <c r="X87" s="157" t="s">
        <v>1082</v>
      </c>
      <c r="Y87" s="157" t="s">
        <v>1083</v>
      </c>
      <c r="Z87" s="157"/>
      <c r="AA87" s="157"/>
      <c r="AB87" s="157"/>
    </row>
    <row r="88" spans="24:28" ht="30">
      <c r="X88" s="155" t="s">
        <v>1084</v>
      </c>
      <c r="Y88" s="155" t="s">
        <v>1085</v>
      </c>
      <c r="Z88" s="155"/>
      <c r="AA88" s="155"/>
      <c r="AB88" s="155"/>
    </row>
    <row r="89" spans="24:28" ht="30">
      <c r="X89" s="157" t="s">
        <v>1086</v>
      </c>
      <c r="Y89" s="157" t="s">
        <v>1087</v>
      </c>
      <c r="Z89" s="157"/>
      <c r="AA89" s="157"/>
      <c r="AB89" s="157"/>
    </row>
    <row r="90" spans="24:28" ht="45">
      <c r="X90" s="155" t="s">
        <v>1088</v>
      </c>
      <c r="Y90" s="155" t="s">
        <v>1089</v>
      </c>
      <c r="Z90" s="155"/>
      <c r="AA90" s="155"/>
      <c r="AB90" s="155"/>
    </row>
    <row r="91" spans="24:28" ht="30">
      <c r="X91" s="157" t="s">
        <v>1090</v>
      </c>
      <c r="Y91" s="157" t="s">
        <v>1091</v>
      </c>
      <c r="Z91" s="157"/>
      <c r="AA91" s="157"/>
      <c r="AB91" s="157"/>
    </row>
    <row r="92" spans="24:28" ht="75">
      <c r="X92" s="155" t="s">
        <v>1092</v>
      </c>
      <c r="Y92" s="155" t="s">
        <v>1093</v>
      </c>
      <c r="Z92" s="155"/>
      <c r="AA92" s="155"/>
      <c r="AB92" s="155"/>
    </row>
    <row r="93" spans="24:28" ht="45">
      <c r="X93" s="157" t="s">
        <v>1094</v>
      </c>
      <c r="Y93" s="157" t="s">
        <v>1095</v>
      </c>
      <c r="Z93" s="157"/>
      <c r="AA93" s="157"/>
      <c r="AB93" s="157"/>
    </row>
    <row r="94" spans="24:28">
      <c r="X94" s="910" t="s">
        <v>977</v>
      </c>
      <c r="Y94" s="911"/>
      <c r="Z94" s="911"/>
      <c r="AA94" s="911"/>
      <c r="AB94" s="912"/>
    </row>
    <row r="95" spans="24:28" ht="30">
      <c r="X95" s="157" t="s">
        <v>1096</v>
      </c>
      <c r="Y95" s="157" t="s">
        <v>1097</v>
      </c>
      <c r="Z95" s="157"/>
      <c r="AA95" s="157"/>
      <c r="AB95" s="157"/>
    </row>
    <row r="96" spans="24:28">
      <c r="X96" s="155" t="s">
        <v>1098</v>
      </c>
      <c r="Y96" s="155" t="s">
        <v>1099</v>
      </c>
      <c r="Z96" s="155"/>
      <c r="AA96" s="155"/>
      <c r="AB96" s="155"/>
    </row>
    <row r="97" spans="24:28" ht="30">
      <c r="X97" s="157" t="s">
        <v>1100</v>
      </c>
      <c r="Y97" s="157" t="s">
        <v>1101</v>
      </c>
      <c r="Z97" s="157"/>
      <c r="AA97" s="157"/>
      <c r="AB97" s="157"/>
    </row>
  </sheetData>
  <mergeCells count="38">
    <mergeCell ref="B13:D13"/>
    <mergeCell ref="X31:Y31"/>
    <mergeCell ref="X53:AB53"/>
    <mergeCell ref="X76:AB76"/>
    <mergeCell ref="X94:AB94"/>
    <mergeCell ref="X30:AB30"/>
    <mergeCell ref="A4:F5"/>
    <mergeCell ref="X28:AB29"/>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X3:AB4"/>
    <mergeCell ref="B14:D14"/>
    <mergeCell ref="X5:Y5"/>
    <mergeCell ref="B6:D6"/>
    <mergeCell ref="B7:D7"/>
    <mergeCell ref="B8:D8"/>
    <mergeCell ref="B9:D9"/>
    <mergeCell ref="I3:I5"/>
    <mergeCell ref="J3:J5"/>
    <mergeCell ref="K3:K5"/>
    <mergeCell ref="L3:L5"/>
    <mergeCell ref="M3:V4"/>
    <mergeCell ref="A1:F3"/>
    <mergeCell ref="G1:G2"/>
    <mergeCell ref="H1:H2"/>
    <mergeCell ref="G3:H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914" t="s">
        <v>192</v>
      </c>
      <c r="B1" s="914"/>
      <c r="C1" s="914"/>
      <c r="D1" s="914"/>
      <c r="E1" s="914"/>
      <c r="F1" s="914"/>
      <c r="G1" s="915" t="s">
        <v>26</v>
      </c>
      <c r="H1" s="916">
        <v>4</v>
      </c>
    </row>
    <row r="2" spans="1:25" ht="16.5" thickTop="1" thickBot="1">
      <c r="A2" s="914"/>
      <c r="B2" s="914"/>
      <c r="C2" s="914"/>
      <c r="D2" s="914"/>
      <c r="E2" s="914"/>
      <c r="F2" s="914"/>
      <c r="G2" s="915"/>
      <c r="H2" s="916"/>
    </row>
    <row r="3" spans="1:25" ht="16.5" thickTop="1" thickBot="1">
      <c r="A3" s="914"/>
      <c r="B3" s="914"/>
      <c r="C3" s="914"/>
      <c r="D3" s="914"/>
      <c r="E3" s="914"/>
      <c r="F3" s="914"/>
      <c r="G3" s="917" t="s">
        <v>107</v>
      </c>
      <c r="H3" s="918"/>
      <c r="I3" s="920" t="s">
        <v>584</v>
      </c>
      <c r="J3" s="922" t="s">
        <v>585</v>
      </c>
      <c r="K3" s="922" t="s">
        <v>201</v>
      </c>
      <c r="L3" s="922" t="s">
        <v>472</v>
      </c>
      <c r="M3" s="924" t="s">
        <v>196</v>
      </c>
      <c r="N3" s="925"/>
      <c r="O3" s="925"/>
      <c r="P3" s="925"/>
      <c r="Q3" s="925"/>
      <c r="R3" s="925"/>
      <c r="S3" s="925"/>
      <c r="T3" s="925"/>
      <c r="U3" s="925"/>
      <c r="V3" s="925"/>
    </row>
    <row r="4" spans="1:25" ht="16.5" thickTop="1" thickBot="1">
      <c r="A4" s="919" t="s">
        <v>44</v>
      </c>
      <c r="B4" s="919"/>
      <c r="C4" s="919"/>
      <c r="D4" s="919"/>
      <c r="E4" s="919"/>
      <c r="F4" s="919"/>
      <c r="G4" s="917"/>
      <c r="H4" s="918"/>
      <c r="I4" s="920"/>
      <c r="J4" s="922"/>
      <c r="K4" s="922"/>
      <c r="L4" s="922"/>
      <c r="M4" s="926"/>
      <c r="N4" s="926"/>
      <c r="O4" s="926"/>
      <c r="P4" s="926"/>
      <c r="Q4" s="926"/>
      <c r="R4" s="926"/>
      <c r="S4" s="926"/>
      <c r="T4" s="926"/>
      <c r="U4" s="926"/>
      <c r="V4" s="926"/>
    </row>
    <row r="5" spans="1:25" ht="18.75" customHeight="1" thickTop="1" thickBot="1">
      <c r="A5" s="919"/>
      <c r="B5" s="919"/>
      <c r="C5" s="919"/>
      <c r="D5" s="919"/>
      <c r="E5" s="919"/>
      <c r="F5" s="919"/>
      <c r="G5" s="383" t="s">
        <v>470</v>
      </c>
      <c r="H5" s="384" t="s">
        <v>471</v>
      </c>
      <c r="I5" s="921"/>
      <c r="J5" s="923"/>
      <c r="K5" s="923"/>
      <c r="L5" s="923"/>
      <c r="M5" s="212">
        <v>0</v>
      </c>
      <c r="N5" s="212">
        <v>1</v>
      </c>
      <c r="O5" s="212">
        <v>2</v>
      </c>
      <c r="P5" s="212">
        <v>3</v>
      </c>
      <c r="Q5" s="212">
        <v>4</v>
      </c>
      <c r="R5" s="212">
        <v>5</v>
      </c>
      <c r="S5" s="212">
        <v>6</v>
      </c>
      <c r="T5" s="212">
        <v>7</v>
      </c>
      <c r="U5" s="212">
        <v>8</v>
      </c>
      <c r="V5" s="212">
        <v>9</v>
      </c>
      <c r="X5" s="234" t="s">
        <v>688</v>
      </c>
      <c r="Y5" s="234" t="s">
        <v>472</v>
      </c>
    </row>
    <row r="6" spans="1:25" ht="29.25" customHeight="1" thickTop="1" thickBot="1">
      <c r="A6" s="231">
        <v>1</v>
      </c>
      <c r="B6" s="929" t="s">
        <v>689</v>
      </c>
      <c r="C6" s="929"/>
      <c r="D6" s="929" t="s">
        <v>690</v>
      </c>
      <c r="E6" s="929"/>
      <c r="F6" s="929"/>
      <c r="G6" s="222">
        <v>1</v>
      </c>
      <c r="H6" s="223">
        <v>0</v>
      </c>
      <c r="I6" s="222">
        <v>0</v>
      </c>
      <c r="J6" s="222">
        <v>0</v>
      </c>
      <c r="K6" s="222">
        <v>2</v>
      </c>
      <c r="L6" s="222" t="s">
        <v>691</v>
      </c>
      <c r="M6" s="153">
        <v>3</v>
      </c>
      <c r="N6" s="153">
        <v>1</v>
      </c>
      <c r="O6" s="153" t="s">
        <v>198</v>
      </c>
      <c r="P6" s="153" t="s">
        <v>198</v>
      </c>
      <c r="Q6" s="153" t="s">
        <v>198</v>
      </c>
      <c r="R6" s="153" t="s">
        <v>198</v>
      </c>
      <c r="S6" s="153" t="s">
        <v>198</v>
      </c>
      <c r="T6" s="153" t="s">
        <v>198</v>
      </c>
      <c r="U6" s="153" t="s">
        <v>198</v>
      </c>
      <c r="V6" s="153" t="s">
        <v>198</v>
      </c>
      <c r="X6" s="235" t="s">
        <v>692</v>
      </c>
      <c r="Y6" s="235" t="s">
        <v>693</v>
      </c>
    </row>
    <row r="7" spans="1:25" ht="29.25" customHeight="1" thickTop="1" thickBot="1">
      <c r="A7" s="231">
        <v>2</v>
      </c>
      <c r="B7" s="929" t="s">
        <v>594</v>
      </c>
      <c r="C7" s="929"/>
      <c r="D7" s="929" t="s">
        <v>507</v>
      </c>
      <c r="E7" s="929"/>
      <c r="F7" s="929"/>
      <c r="G7" s="201">
        <v>2</v>
      </c>
      <c r="H7" s="202">
        <v>1</v>
      </c>
      <c r="I7" s="201">
        <v>0</v>
      </c>
      <c r="J7" s="201">
        <v>0</v>
      </c>
      <c r="K7" s="201">
        <v>3</v>
      </c>
      <c r="L7" s="201"/>
      <c r="M7" s="213">
        <v>4</v>
      </c>
      <c r="N7" s="213">
        <v>2</v>
      </c>
      <c r="O7" s="213" t="s">
        <v>198</v>
      </c>
      <c r="P7" s="213" t="s">
        <v>198</v>
      </c>
      <c r="Q7" s="213" t="s">
        <v>198</v>
      </c>
      <c r="R7" s="213" t="s">
        <v>198</v>
      </c>
      <c r="S7" s="213" t="s">
        <v>198</v>
      </c>
      <c r="T7" s="213" t="s">
        <v>198</v>
      </c>
      <c r="U7" s="213" t="s">
        <v>198</v>
      </c>
      <c r="V7" s="213" t="s">
        <v>198</v>
      </c>
      <c r="X7" s="235" t="s">
        <v>694</v>
      </c>
      <c r="Y7" s="235" t="s">
        <v>695</v>
      </c>
    </row>
    <row r="8" spans="1:25" ht="22.5" customHeight="1" thickTop="1" thickBot="1">
      <c r="A8" s="231">
        <v>3</v>
      </c>
      <c r="B8" s="929" t="s">
        <v>64</v>
      </c>
      <c r="C8" s="929"/>
      <c r="D8" s="929" t="s">
        <v>588</v>
      </c>
      <c r="E8" s="929"/>
      <c r="F8" s="929"/>
      <c r="G8" s="222">
        <v>3</v>
      </c>
      <c r="H8" s="224">
        <v>1</v>
      </c>
      <c r="I8" s="222">
        <v>1</v>
      </c>
      <c r="J8" s="222">
        <v>1</v>
      </c>
      <c r="K8" s="222">
        <v>3</v>
      </c>
      <c r="L8" s="222"/>
      <c r="M8" s="153">
        <v>4</v>
      </c>
      <c r="N8" s="153">
        <v>2</v>
      </c>
      <c r="O8" s="153">
        <v>1</v>
      </c>
      <c r="P8" s="153" t="s">
        <v>198</v>
      </c>
      <c r="Q8" s="153" t="s">
        <v>198</v>
      </c>
      <c r="R8" s="153" t="s">
        <v>198</v>
      </c>
      <c r="S8" s="153" t="s">
        <v>198</v>
      </c>
      <c r="T8" s="153" t="s">
        <v>198</v>
      </c>
      <c r="U8" s="153" t="s">
        <v>198</v>
      </c>
      <c r="V8" s="153" t="s">
        <v>198</v>
      </c>
      <c r="X8" s="235" t="s">
        <v>696</v>
      </c>
      <c r="Y8" s="235" t="s">
        <v>697</v>
      </c>
    </row>
    <row r="9" spans="1:25" ht="29.25" customHeight="1" thickTop="1" thickBot="1">
      <c r="A9" s="231">
        <v>4</v>
      </c>
      <c r="B9" s="929" t="s">
        <v>600</v>
      </c>
      <c r="C9" s="929"/>
      <c r="D9" s="929" t="s">
        <v>168</v>
      </c>
      <c r="E9" s="929"/>
      <c r="F9" s="929"/>
      <c r="G9" s="201">
        <v>4</v>
      </c>
      <c r="H9" s="202">
        <v>2</v>
      </c>
      <c r="I9" s="201">
        <v>1</v>
      </c>
      <c r="J9" s="201">
        <v>1</v>
      </c>
      <c r="K9" s="201">
        <v>4</v>
      </c>
      <c r="L9" s="201"/>
      <c r="M9" s="213">
        <v>4</v>
      </c>
      <c r="N9" s="213">
        <v>3</v>
      </c>
      <c r="O9" s="213">
        <v>2</v>
      </c>
      <c r="P9" s="213" t="s">
        <v>198</v>
      </c>
      <c r="Q9" s="213" t="s">
        <v>198</v>
      </c>
      <c r="R9" s="213" t="s">
        <v>198</v>
      </c>
      <c r="S9" s="213" t="s">
        <v>198</v>
      </c>
      <c r="T9" s="213" t="s">
        <v>198</v>
      </c>
      <c r="U9" s="213" t="s">
        <v>198</v>
      </c>
      <c r="V9" s="213" t="s">
        <v>198</v>
      </c>
      <c r="X9" s="235" t="s">
        <v>698</v>
      </c>
      <c r="Y9" s="235" t="s">
        <v>699</v>
      </c>
    </row>
    <row r="10" spans="1:25" ht="29.25" customHeight="1" thickTop="1" thickBot="1">
      <c r="A10" s="231">
        <v>5</v>
      </c>
      <c r="B10" s="929" t="s">
        <v>700</v>
      </c>
      <c r="C10" s="929"/>
      <c r="D10" s="929" t="s">
        <v>507</v>
      </c>
      <c r="E10" s="929"/>
      <c r="F10" s="929"/>
      <c r="G10" s="222">
        <v>5</v>
      </c>
      <c r="H10" s="224">
        <v>2</v>
      </c>
      <c r="I10" s="222">
        <v>1</v>
      </c>
      <c r="J10" s="222">
        <v>1</v>
      </c>
      <c r="K10" s="222">
        <v>4</v>
      </c>
      <c r="L10" s="222" t="s">
        <v>701</v>
      </c>
      <c r="M10" s="153">
        <v>4</v>
      </c>
      <c r="N10" s="153">
        <v>3</v>
      </c>
      <c r="O10" s="153">
        <v>2</v>
      </c>
      <c r="P10" s="153">
        <v>1</v>
      </c>
      <c r="Q10" s="153" t="s">
        <v>198</v>
      </c>
      <c r="R10" s="153" t="s">
        <v>198</v>
      </c>
      <c r="S10" s="153" t="s">
        <v>198</v>
      </c>
      <c r="T10" s="153" t="s">
        <v>198</v>
      </c>
      <c r="U10" s="153" t="s">
        <v>198</v>
      </c>
      <c r="V10" s="153" t="s">
        <v>198</v>
      </c>
      <c r="X10" s="235" t="s">
        <v>702</v>
      </c>
      <c r="Y10" s="235" t="s">
        <v>703</v>
      </c>
    </row>
    <row r="11" spans="1:25" ht="29.25" customHeight="1" thickTop="1" thickBot="1">
      <c r="A11" s="231">
        <v>6</v>
      </c>
      <c r="B11" s="929" t="s">
        <v>479</v>
      </c>
      <c r="C11" s="929"/>
      <c r="D11" s="929" t="s">
        <v>507</v>
      </c>
      <c r="E11" s="929"/>
      <c r="F11" s="929"/>
      <c r="G11" s="201">
        <v>6</v>
      </c>
      <c r="H11" s="202">
        <v>3</v>
      </c>
      <c r="I11" s="201">
        <v>2</v>
      </c>
      <c r="J11" s="201">
        <v>2</v>
      </c>
      <c r="K11" s="201">
        <v>5</v>
      </c>
      <c r="L11" s="201"/>
      <c r="M11" s="213">
        <v>4</v>
      </c>
      <c r="N11" s="213">
        <v>3</v>
      </c>
      <c r="O11" s="213">
        <v>3</v>
      </c>
      <c r="P11" s="213">
        <v>2</v>
      </c>
      <c r="Q11" s="213" t="s">
        <v>198</v>
      </c>
      <c r="R11" s="213" t="s">
        <v>198</v>
      </c>
      <c r="S11" s="213" t="s">
        <v>198</v>
      </c>
      <c r="T11" s="213" t="s">
        <v>198</v>
      </c>
      <c r="U11" s="213" t="s">
        <v>198</v>
      </c>
      <c r="V11" s="213" t="s">
        <v>198</v>
      </c>
      <c r="X11" s="235" t="s">
        <v>704</v>
      </c>
      <c r="Y11" s="235" t="s">
        <v>705</v>
      </c>
    </row>
    <row r="12" spans="1:25" ht="21.75" customHeight="1" thickTop="1" thickBot="1">
      <c r="G12" s="224">
        <v>7</v>
      </c>
      <c r="H12" s="224">
        <v>3</v>
      </c>
      <c r="I12" s="222">
        <v>2</v>
      </c>
      <c r="J12" s="222">
        <v>2</v>
      </c>
      <c r="K12" s="222">
        <v>5</v>
      </c>
      <c r="L12" s="222"/>
      <c r="M12" s="153">
        <v>4</v>
      </c>
      <c r="N12" s="153">
        <v>4</v>
      </c>
      <c r="O12" s="153">
        <v>3</v>
      </c>
      <c r="P12" s="153">
        <v>2</v>
      </c>
      <c r="Q12" s="153">
        <v>1</v>
      </c>
      <c r="R12" s="153" t="s">
        <v>198</v>
      </c>
      <c r="S12" s="153" t="s">
        <v>198</v>
      </c>
      <c r="T12" s="153" t="s">
        <v>198</v>
      </c>
      <c r="U12" s="153" t="s">
        <v>198</v>
      </c>
      <c r="V12" s="153" t="s">
        <v>198</v>
      </c>
      <c r="X12" s="235" t="s">
        <v>706</v>
      </c>
      <c r="Y12" s="235" t="s">
        <v>707</v>
      </c>
    </row>
    <row r="13" spans="1:25" ht="29.25" customHeight="1" thickTop="1" thickBot="1">
      <c r="G13" s="202">
        <v>8</v>
      </c>
      <c r="H13" s="202">
        <v>4</v>
      </c>
      <c r="I13" s="201">
        <v>2</v>
      </c>
      <c r="J13" s="201">
        <v>2</v>
      </c>
      <c r="K13" s="201">
        <v>6</v>
      </c>
      <c r="L13" s="201"/>
      <c r="M13" s="213">
        <v>4</v>
      </c>
      <c r="N13" s="213">
        <v>4</v>
      </c>
      <c r="O13" s="213">
        <v>3</v>
      </c>
      <c r="P13" s="213">
        <v>3</v>
      </c>
      <c r="Q13" s="213">
        <v>2</v>
      </c>
      <c r="R13" s="213" t="s">
        <v>198</v>
      </c>
      <c r="S13" s="213" t="s">
        <v>198</v>
      </c>
      <c r="T13" s="213" t="s">
        <v>198</v>
      </c>
      <c r="U13" s="213" t="s">
        <v>198</v>
      </c>
      <c r="V13" s="213" t="s">
        <v>198</v>
      </c>
      <c r="X13" s="235" t="s">
        <v>708</v>
      </c>
      <c r="Y13" s="235" t="s">
        <v>709</v>
      </c>
    </row>
    <row r="14" spans="1:25" ht="33.75" customHeight="1" thickTop="1" thickBot="1">
      <c r="G14" s="224">
        <v>9</v>
      </c>
      <c r="H14" s="224">
        <v>4</v>
      </c>
      <c r="I14" s="222">
        <v>3</v>
      </c>
      <c r="J14" s="222">
        <v>3</v>
      </c>
      <c r="K14" s="222">
        <v>6</v>
      </c>
      <c r="L14" s="222"/>
      <c r="M14" s="153">
        <v>4</v>
      </c>
      <c r="N14" s="153">
        <v>4</v>
      </c>
      <c r="O14" s="153">
        <v>4</v>
      </c>
      <c r="P14" s="153">
        <v>3</v>
      </c>
      <c r="Q14" s="153">
        <v>2</v>
      </c>
      <c r="R14" s="153">
        <v>1</v>
      </c>
      <c r="S14" s="153" t="s">
        <v>198</v>
      </c>
      <c r="T14" s="153" t="s">
        <v>198</v>
      </c>
      <c r="U14" s="153" t="s">
        <v>198</v>
      </c>
      <c r="V14" s="153" t="s">
        <v>198</v>
      </c>
      <c r="X14" s="235" t="s">
        <v>710</v>
      </c>
      <c r="Y14" s="235" t="s">
        <v>711</v>
      </c>
    </row>
    <row r="15" spans="1:25" ht="23.25" customHeight="1" thickTop="1" thickBot="1">
      <c r="G15" s="202">
        <v>10</v>
      </c>
      <c r="H15" s="202">
        <v>5</v>
      </c>
      <c r="I15" s="201">
        <v>3</v>
      </c>
      <c r="J15" s="201">
        <v>3</v>
      </c>
      <c r="K15" s="201">
        <v>7</v>
      </c>
      <c r="L15" s="201" t="s">
        <v>474</v>
      </c>
      <c r="M15" s="213">
        <v>4</v>
      </c>
      <c r="N15" s="213">
        <v>4</v>
      </c>
      <c r="O15" s="213">
        <v>4</v>
      </c>
      <c r="P15" s="213">
        <v>3</v>
      </c>
      <c r="Q15" s="213">
        <v>3</v>
      </c>
      <c r="R15" s="213">
        <v>2</v>
      </c>
      <c r="S15" s="213" t="s">
        <v>198</v>
      </c>
      <c r="T15" s="213" t="s">
        <v>198</v>
      </c>
      <c r="U15" s="213" t="s">
        <v>198</v>
      </c>
      <c r="V15" s="213" t="s">
        <v>198</v>
      </c>
      <c r="X15" s="235" t="s">
        <v>712</v>
      </c>
      <c r="Y15" s="235" t="s">
        <v>713</v>
      </c>
    </row>
    <row r="16" spans="1:25" ht="19.5" customHeight="1" thickBot="1">
      <c r="G16" s="224">
        <v>11</v>
      </c>
      <c r="H16" s="224">
        <v>5</v>
      </c>
      <c r="I16" s="222">
        <v>3</v>
      </c>
      <c r="J16" s="222">
        <v>3</v>
      </c>
      <c r="K16" s="222">
        <v>7</v>
      </c>
      <c r="L16" s="222"/>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3">
        <v>4</v>
      </c>
      <c r="N17" s="213">
        <v>4</v>
      </c>
      <c r="O17" s="213">
        <v>4</v>
      </c>
      <c r="P17" s="213">
        <v>4</v>
      </c>
      <c r="Q17" s="213">
        <v>3</v>
      </c>
      <c r="R17" s="213">
        <v>3</v>
      </c>
      <c r="S17" s="213">
        <v>2</v>
      </c>
      <c r="T17" s="213" t="s">
        <v>198</v>
      </c>
      <c r="U17" s="213" t="s">
        <v>198</v>
      </c>
      <c r="V17" s="213" t="s">
        <v>198</v>
      </c>
    </row>
    <row r="18" spans="7:22" ht="19.5" customHeight="1" thickBot="1">
      <c r="G18" s="224">
        <v>13</v>
      </c>
      <c r="H18" s="224">
        <v>6</v>
      </c>
      <c r="I18" s="222">
        <v>4</v>
      </c>
      <c r="J18" s="222">
        <v>4</v>
      </c>
      <c r="K18" s="222">
        <v>8</v>
      </c>
      <c r="L18" s="222"/>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3">
        <v>4</v>
      </c>
      <c r="N19" s="213">
        <v>4</v>
      </c>
      <c r="O19" s="213">
        <v>4</v>
      </c>
      <c r="P19" s="213">
        <v>4</v>
      </c>
      <c r="Q19" s="213">
        <v>4</v>
      </c>
      <c r="R19" s="213">
        <v>3</v>
      </c>
      <c r="S19" s="213">
        <v>3</v>
      </c>
      <c r="T19" s="213">
        <v>2</v>
      </c>
      <c r="U19" s="213" t="s">
        <v>198</v>
      </c>
      <c r="V19" s="213" t="s">
        <v>198</v>
      </c>
    </row>
    <row r="20" spans="7:22" ht="19.5" customHeight="1" thickBot="1">
      <c r="G20" s="224">
        <v>15</v>
      </c>
      <c r="H20" s="224">
        <v>7</v>
      </c>
      <c r="I20" s="222">
        <v>5</v>
      </c>
      <c r="J20" s="222">
        <v>5</v>
      </c>
      <c r="K20" s="222">
        <v>9</v>
      </c>
      <c r="L20" s="222"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3">
        <v>4</v>
      </c>
      <c r="N21" s="213">
        <v>4</v>
      </c>
      <c r="O21" s="213">
        <v>4</v>
      </c>
      <c r="P21" s="213">
        <v>4</v>
      </c>
      <c r="Q21" s="213">
        <v>4</v>
      </c>
      <c r="R21" s="213">
        <v>4</v>
      </c>
      <c r="S21" s="213">
        <v>3</v>
      </c>
      <c r="T21" s="213">
        <v>3</v>
      </c>
      <c r="U21" s="213">
        <v>2</v>
      </c>
      <c r="V21" s="213" t="s">
        <v>198</v>
      </c>
    </row>
    <row r="22" spans="7:22" ht="19.5" customHeight="1" thickBot="1">
      <c r="G22" s="224">
        <v>17</v>
      </c>
      <c r="H22" s="224">
        <v>8</v>
      </c>
      <c r="I22" s="222">
        <v>5</v>
      </c>
      <c r="J22" s="222">
        <v>5</v>
      </c>
      <c r="K22" s="222">
        <v>10</v>
      </c>
      <c r="L22" s="222"/>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3">
        <v>4</v>
      </c>
      <c r="N23" s="213">
        <v>4</v>
      </c>
      <c r="O23" s="213">
        <v>4</v>
      </c>
      <c r="P23" s="213">
        <v>4</v>
      </c>
      <c r="Q23" s="213">
        <v>4</v>
      </c>
      <c r="R23" s="213">
        <v>4</v>
      </c>
      <c r="S23" s="213">
        <v>4</v>
      </c>
      <c r="T23" s="213">
        <v>3</v>
      </c>
      <c r="U23" s="213">
        <v>3</v>
      </c>
      <c r="V23" s="213">
        <v>2</v>
      </c>
    </row>
    <row r="24" spans="7:22" ht="19.5" customHeight="1" thickBot="1">
      <c r="G24" s="224">
        <v>19</v>
      </c>
      <c r="H24" s="224">
        <v>9</v>
      </c>
      <c r="I24" s="222">
        <v>6</v>
      </c>
      <c r="J24" s="222">
        <v>6</v>
      </c>
      <c r="K24" s="222">
        <v>11</v>
      </c>
      <c r="L24" s="222"/>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3">
        <v>4</v>
      </c>
      <c r="N25" s="213">
        <v>4</v>
      </c>
      <c r="O25" s="213">
        <v>4</v>
      </c>
      <c r="P25" s="213">
        <v>4</v>
      </c>
      <c r="Q25" s="213">
        <v>4</v>
      </c>
      <c r="R25" s="213">
        <v>4</v>
      </c>
      <c r="S25" s="213">
        <v>4</v>
      </c>
      <c r="T25" s="213">
        <v>4</v>
      </c>
      <c r="U25" s="213">
        <v>4</v>
      </c>
      <c r="V25" s="213">
        <v>4</v>
      </c>
    </row>
    <row r="26" spans="7:22" ht="15.75" thickBot="1"/>
    <row r="27" spans="7:22" ht="16.5" thickTop="1" thickBot="1">
      <c r="I27" s="927" t="s">
        <v>714</v>
      </c>
      <c r="J27" s="928"/>
      <c r="K27" s="928"/>
      <c r="L27" s="928"/>
      <c r="N27" s="197"/>
    </row>
    <row r="28" spans="7:22" ht="23.25" customHeight="1" thickTop="1" thickBot="1">
      <c r="I28" s="928"/>
      <c r="J28" s="928"/>
      <c r="K28" s="928"/>
      <c r="L28" s="928"/>
    </row>
    <row r="29" spans="7:22" ht="24.75" customHeight="1" thickTop="1" thickBot="1">
      <c r="I29" s="928"/>
      <c r="J29" s="928"/>
      <c r="K29" s="928"/>
      <c r="L29" s="928"/>
    </row>
    <row r="30" spans="7:22" ht="61.5" thickTop="1" thickBot="1">
      <c r="I30" s="235" t="s">
        <v>715</v>
      </c>
      <c r="J30" s="235" t="s">
        <v>716</v>
      </c>
      <c r="K30" s="235" t="s">
        <v>507</v>
      </c>
      <c r="L30" s="235" t="s">
        <v>472</v>
      </c>
    </row>
    <row r="31" spans="7:22" ht="46.5" thickTop="1" thickBot="1">
      <c r="I31" s="154" t="s">
        <v>717</v>
      </c>
      <c r="J31" s="154">
        <v>1</v>
      </c>
      <c r="K31" s="154">
        <v>6</v>
      </c>
      <c r="L31" s="154" t="s">
        <v>718</v>
      </c>
    </row>
    <row r="32" spans="7:22" ht="16.5" thickTop="1" thickBot="1">
      <c r="I32" s="235" t="s">
        <v>719</v>
      </c>
      <c r="J32" s="235">
        <v>2</v>
      </c>
      <c r="K32" s="235">
        <v>7</v>
      </c>
      <c r="L32" s="235" t="s">
        <v>720</v>
      </c>
    </row>
    <row r="33" spans="9:12" ht="16.5" thickTop="1" thickBot="1">
      <c r="I33" s="154" t="s">
        <v>721</v>
      </c>
      <c r="J33" s="154">
        <v>3</v>
      </c>
      <c r="K33" s="154">
        <v>8</v>
      </c>
      <c r="L33" s="154" t="s">
        <v>722</v>
      </c>
    </row>
    <row r="34" spans="9:12" ht="16.5" thickTop="1" thickBot="1">
      <c r="I34" s="235" t="s">
        <v>723</v>
      </c>
      <c r="J34" s="235">
        <v>4</v>
      </c>
      <c r="K34" s="235">
        <v>9</v>
      </c>
      <c r="L34" s="235" t="s">
        <v>724</v>
      </c>
    </row>
    <row r="35" spans="9:12" ht="16.5" thickTop="1" thickBot="1">
      <c r="I35" s="154" t="s">
        <v>725</v>
      </c>
      <c r="J35" s="154">
        <v>5</v>
      </c>
      <c r="K35" s="154">
        <v>10</v>
      </c>
      <c r="L35" s="154" t="s">
        <v>198</v>
      </c>
    </row>
    <row r="36" spans="9:12" ht="16.5" thickTop="1" thickBot="1">
      <c r="I36" s="235" t="s">
        <v>726</v>
      </c>
      <c r="J36" s="235">
        <v>6</v>
      </c>
      <c r="K36" s="235">
        <v>11</v>
      </c>
      <c r="L36" s="235" t="s">
        <v>727</v>
      </c>
    </row>
    <row r="37" spans="9:12" ht="16.5" thickTop="1" thickBot="1">
      <c r="I37" s="154" t="s">
        <v>728</v>
      </c>
      <c r="J37" s="154">
        <v>7</v>
      </c>
      <c r="K37" s="154">
        <v>12</v>
      </c>
      <c r="L37" s="154" t="s">
        <v>729</v>
      </c>
    </row>
    <row r="38" spans="9:12" ht="16.5" thickTop="1" thickBot="1">
      <c r="I38" s="235" t="s">
        <v>730</v>
      </c>
      <c r="J38" s="235">
        <v>8</v>
      </c>
      <c r="K38" s="235">
        <v>13</v>
      </c>
      <c r="L38" s="235" t="s">
        <v>198</v>
      </c>
    </row>
    <row r="39" spans="9:12" ht="16.5" thickTop="1" thickBot="1">
      <c r="I39" s="154" t="s">
        <v>731</v>
      </c>
      <c r="J39" s="154">
        <v>9</v>
      </c>
      <c r="K39" s="154">
        <v>14</v>
      </c>
      <c r="L39" s="154" t="s">
        <v>198</v>
      </c>
    </row>
    <row r="40" spans="9:12" ht="16.5" thickTop="1" thickBot="1">
      <c r="I40" s="235" t="s">
        <v>732</v>
      </c>
      <c r="J40" s="235">
        <v>10</v>
      </c>
      <c r="K40" s="235">
        <v>15</v>
      </c>
      <c r="L40" s="235" t="s">
        <v>198</v>
      </c>
    </row>
    <row r="41" spans="9:12" ht="15.75" thickTop="1"/>
  </sheetData>
  <mergeCells count="23">
    <mergeCell ref="B11:C11"/>
    <mergeCell ref="B6:C6"/>
    <mergeCell ref="B7:C7"/>
    <mergeCell ref="B8:C8"/>
    <mergeCell ref="B9:C9"/>
    <mergeCell ref="B10:C10"/>
    <mergeCell ref="I27:L29"/>
    <mergeCell ref="D6:F6"/>
    <mergeCell ref="D7:F7"/>
    <mergeCell ref="D8:F8"/>
    <mergeCell ref="D9:F9"/>
    <mergeCell ref="D10:F10"/>
    <mergeCell ref="D11:F11"/>
    <mergeCell ref="I3:I5"/>
    <mergeCell ref="J3:J5"/>
    <mergeCell ref="K3:K5"/>
    <mergeCell ref="L3:L5"/>
    <mergeCell ref="M3:V4"/>
    <mergeCell ref="A1:F3"/>
    <mergeCell ref="G1:G2"/>
    <mergeCell ref="H1:H2"/>
    <mergeCell ref="G3:H4"/>
    <mergeCell ref="A4:F5"/>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7"/>
  <sheetViews>
    <sheetView showGridLines="0" workbookViewId="0">
      <selection activeCell="O32" sqref="O32"/>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 min="18" max="18" width="16.42578125" customWidth="1"/>
    <col min="19" max="19" width="16.85546875" customWidth="1"/>
    <col min="20" max="20" width="15.85546875" customWidth="1"/>
  </cols>
  <sheetData>
    <row r="1" spans="1:20" ht="16.5" thickTop="1" thickBot="1">
      <c r="A1" s="934" t="s">
        <v>733</v>
      </c>
      <c r="B1" s="934"/>
      <c r="C1" s="934"/>
      <c r="D1" s="934"/>
      <c r="E1" s="934"/>
      <c r="F1" s="934"/>
      <c r="G1" s="915" t="s">
        <v>26</v>
      </c>
      <c r="H1" s="916">
        <v>8</v>
      </c>
    </row>
    <row r="2" spans="1:20" ht="16.5" thickTop="1" thickBot="1">
      <c r="A2" s="934"/>
      <c r="B2" s="934"/>
      <c r="C2" s="934"/>
      <c r="D2" s="934"/>
      <c r="E2" s="934"/>
      <c r="F2" s="934"/>
      <c r="G2" s="915"/>
      <c r="H2" s="916"/>
    </row>
    <row r="3" spans="1:20" ht="16.5" customHeight="1" thickTop="1" thickBot="1">
      <c r="A3" s="934"/>
      <c r="B3" s="934"/>
      <c r="C3" s="934"/>
      <c r="D3" s="934"/>
      <c r="E3" s="934"/>
      <c r="F3" s="934"/>
      <c r="G3" s="933" t="s">
        <v>107</v>
      </c>
      <c r="H3" s="826"/>
      <c r="I3" s="826"/>
      <c r="J3" s="826"/>
      <c r="K3" s="826"/>
      <c r="L3" s="826"/>
      <c r="M3" s="826"/>
      <c r="N3" s="826"/>
      <c r="O3" s="826"/>
      <c r="P3" s="826"/>
      <c r="Q3" s="826"/>
      <c r="R3" s="826"/>
      <c r="S3" s="826"/>
      <c r="T3" s="826"/>
    </row>
    <row r="4" spans="1:20" ht="16.5" customHeight="1" thickTop="1" thickBot="1">
      <c r="A4" s="919" t="s">
        <v>44</v>
      </c>
      <c r="B4" s="919"/>
      <c r="C4" s="919"/>
      <c r="D4" s="919"/>
      <c r="E4" s="919"/>
      <c r="F4" s="919"/>
      <c r="G4" s="933"/>
      <c r="H4" s="826"/>
      <c r="I4" s="826"/>
      <c r="J4" s="826"/>
      <c r="K4" s="826"/>
      <c r="L4" s="826"/>
      <c r="M4" s="826"/>
      <c r="N4" s="826"/>
      <c r="O4" s="826"/>
      <c r="P4" s="826"/>
      <c r="Q4" s="826"/>
      <c r="R4" s="826"/>
      <c r="S4" s="826"/>
      <c r="T4" s="826"/>
    </row>
    <row r="5" spans="1:20" ht="31.5" thickTop="1" thickBot="1">
      <c r="A5" s="919"/>
      <c r="B5" s="919"/>
      <c r="C5" s="919"/>
      <c r="D5" s="919"/>
      <c r="E5" s="919"/>
      <c r="F5" s="919"/>
      <c r="G5" s="203" t="s">
        <v>470</v>
      </c>
      <c r="H5" s="204" t="s">
        <v>471</v>
      </c>
      <c r="I5" s="205" t="s">
        <v>584</v>
      </c>
      <c r="J5" s="205" t="s">
        <v>585</v>
      </c>
      <c r="K5" s="205" t="s">
        <v>201</v>
      </c>
      <c r="L5" s="205" t="s">
        <v>472</v>
      </c>
      <c r="M5" s="930" t="s">
        <v>734</v>
      </c>
      <c r="N5" s="931"/>
      <c r="O5" s="931"/>
      <c r="P5" s="931"/>
      <c r="Q5" s="932"/>
      <c r="R5" s="205" t="s">
        <v>735</v>
      </c>
      <c r="S5" s="205" t="s">
        <v>736</v>
      </c>
      <c r="T5" s="205" t="s">
        <v>737</v>
      </c>
    </row>
    <row r="6" spans="1:20" s="145" customFormat="1" ht="36" customHeight="1" thickTop="1" thickBot="1">
      <c r="A6" s="230">
        <v>1</v>
      </c>
      <c r="B6" s="929" t="s">
        <v>738</v>
      </c>
      <c r="C6" s="929"/>
      <c r="D6" s="929"/>
      <c r="E6" s="929" t="s">
        <v>499</v>
      </c>
      <c r="F6" s="929"/>
      <c r="G6" s="225">
        <v>1</v>
      </c>
      <c r="H6" s="226">
        <v>0</v>
      </c>
      <c r="I6" s="225">
        <v>2</v>
      </c>
      <c r="J6" s="225">
        <v>2</v>
      </c>
      <c r="K6" s="225">
        <v>2</v>
      </c>
      <c r="L6" s="225" t="s">
        <v>739</v>
      </c>
      <c r="M6" s="425" t="s">
        <v>1173</v>
      </c>
      <c r="N6" s="426" t="s">
        <v>1174</v>
      </c>
      <c r="O6" s="426" t="s">
        <v>1177</v>
      </c>
      <c r="P6" s="426" t="s">
        <v>1177</v>
      </c>
      <c r="Q6" s="426" t="s">
        <v>1177</v>
      </c>
      <c r="R6" s="225" t="s">
        <v>740</v>
      </c>
      <c r="S6" s="225">
        <v>0</v>
      </c>
      <c r="T6" s="225" t="s">
        <v>741</v>
      </c>
    </row>
    <row r="7" spans="1:20" s="145" customFormat="1" ht="36" customHeight="1" thickTop="1" thickBot="1">
      <c r="A7" s="230">
        <v>2</v>
      </c>
      <c r="B7" s="929" t="s">
        <v>53</v>
      </c>
      <c r="C7" s="929"/>
      <c r="D7" s="929"/>
      <c r="E7" s="929" t="s">
        <v>166</v>
      </c>
      <c r="F7" s="929"/>
      <c r="G7" s="206">
        <v>2</v>
      </c>
      <c r="H7" s="207">
        <v>1</v>
      </c>
      <c r="I7" s="208">
        <v>3</v>
      </c>
      <c r="J7" s="208">
        <v>3</v>
      </c>
      <c r="K7" s="208">
        <v>3</v>
      </c>
      <c r="L7" s="208" t="s">
        <v>742</v>
      </c>
      <c r="M7" s="424" t="s">
        <v>1175</v>
      </c>
      <c r="N7" s="427" t="s">
        <v>1176</v>
      </c>
      <c r="O7" s="426" t="s">
        <v>1177</v>
      </c>
      <c r="P7" s="426" t="s">
        <v>1177</v>
      </c>
      <c r="Q7" s="426" t="s">
        <v>1177</v>
      </c>
      <c r="R7" s="208" t="s">
        <v>740</v>
      </c>
      <c r="S7" s="208">
        <v>0</v>
      </c>
      <c r="T7" s="208" t="s">
        <v>741</v>
      </c>
    </row>
    <row r="8" spans="1:20" s="145" customFormat="1" ht="36" customHeight="1" thickTop="1" thickBot="1">
      <c r="A8" s="230">
        <v>3</v>
      </c>
      <c r="B8" s="929" t="s">
        <v>549</v>
      </c>
      <c r="C8" s="929"/>
      <c r="D8" s="929"/>
      <c r="E8" s="929" t="s">
        <v>166</v>
      </c>
      <c r="F8" s="929"/>
      <c r="G8" s="227">
        <v>3</v>
      </c>
      <c r="H8" s="228">
        <v>2</v>
      </c>
      <c r="I8" s="225">
        <v>3</v>
      </c>
      <c r="J8" s="225">
        <v>3</v>
      </c>
      <c r="K8" s="225">
        <v>3</v>
      </c>
      <c r="L8" s="225" t="s">
        <v>743</v>
      </c>
      <c r="M8" s="425">
        <v>0</v>
      </c>
      <c r="N8" s="426">
        <v>0</v>
      </c>
      <c r="O8" s="426" t="s">
        <v>1177</v>
      </c>
      <c r="P8" s="426" t="s">
        <v>1177</v>
      </c>
      <c r="Q8" s="426" t="s">
        <v>1177</v>
      </c>
      <c r="R8" s="225" t="s">
        <v>740</v>
      </c>
      <c r="S8" s="225">
        <v>0</v>
      </c>
      <c r="T8" s="225" t="s">
        <v>744</v>
      </c>
    </row>
    <row r="9" spans="1:20" s="145" customFormat="1" ht="36" customHeight="1" thickTop="1" thickBot="1">
      <c r="A9" s="230">
        <v>4</v>
      </c>
      <c r="B9" s="929" t="s">
        <v>473</v>
      </c>
      <c r="C9" s="929"/>
      <c r="D9" s="929"/>
      <c r="E9" s="929" t="s">
        <v>25</v>
      </c>
      <c r="F9" s="929"/>
      <c r="G9" s="206">
        <v>4</v>
      </c>
      <c r="H9" s="207">
        <v>3</v>
      </c>
      <c r="I9" s="208">
        <v>4</v>
      </c>
      <c r="J9" s="208">
        <v>4</v>
      </c>
      <c r="K9" s="208">
        <v>4</v>
      </c>
      <c r="L9" s="208" t="s">
        <v>745</v>
      </c>
      <c r="M9" s="424">
        <v>1</v>
      </c>
      <c r="N9" s="427">
        <v>1</v>
      </c>
      <c r="O9" s="426" t="s">
        <v>1177</v>
      </c>
      <c r="P9" s="426" t="s">
        <v>1177</v>
      </c>
      <c r="Q9" s="426" t="s">
        <v>1177</v>
      </c>
      <c r="R9" s="208" t="s">
        <v>746</v>
      </c>
      <c r="S9" s="208">
        <v>0</v>
      </c>
      <c r="T9" s="208" t="s">
        <v>744</v>
      </c>
    </row>
    <row r="10" spans="1:20" s="145" customFormat="1" ht="36" customHeight="1" thickTop="1" thickBot="1">
      <c r="A10" s="230">
        <v>5</v>
      </c>
      <c r="B10" s="929" t="s">
        <v>57</v>
      </c>
      <c r="C10" s="929"/>
      <c r="D10" s="929"/>
      <c r="E10" s="929" t="s">
        <v>499</v>
      </c>
      <c r="F10" s="929"/>
      <c r="G10" s="227">
        <v>5</v>
      </c>
      <c r="H10" s="228">
        <v>3</v>
      </c>
      <c r="I10" s="225">
        <v>4</v>
      </c>
      <c r="J10" s="225">
        <v>4</v>
      </c>
      <c r="K10" s="225">
        <v>4</v>
      </c>
      <c r="L10" s="225" t="s">
        <v>747</v>
      </c>
      <c r="M10" s="425">
        <v>2</v>
      </c>
      <c r="N10" s="426">
        <v>2</v>
      </c>
      <c r="O10" s="426" t="s">
        <v>1177</v>
      </c>
      <c r="P10" s="426" t="s">
        <v>1177</v>
      </c>
      <c r="Q10" s="426" t="s">
        <v>1177</v>
      </c>
      <c r="R10" s="225" t="s">
        <v>746</v>
      </c>
      <c r="S10" s="225">
        <v>1</v>
      </c>
      <c r="T10" s="225" t="s">
        <v>744</v>
      </c>
    </row>
    <row r="11" spans="1:20" s="145" customFormat="1" ht="36" customHeight="1" thickTop="1" thickBot="1">
      <c r="A11" s="230">
        <v>6</v>
      </c>
      <c r="B11" s="929" t="s">
        <v>650</v>
      </c>
      <c r="C11" s="929"/>
      <c r="D11" s="929"/>
      <c r="E11" s="929" t="s">
        <v>507</v>
      </c>
      <c r="F11" s="929"/>
      <c r="G11" s="206">
        <v>6</v>
      </c>
      <c r="H11" s="207">
        <v>4</v>
      </c>
      <c r="I11" s="208">
        <v>5</v>
      </c>
      <c r="J11" s="208">
        <v>5</v>
      </c>
      <c r="K11" s="208">
        <v>5</v>
      </c>
      <c r="L11" s="208" t="s">
        <v>748</v>
      </c>
      <c r="M11" s="424">
        <v>3</v>
      </c>
      <c r="N11" s="427">
        <v>3</v>
      </c>
      <c r="O11" s="426" t="s">
        <v>1177</v>
      </c>
      <c r="P11" s="426" t="s">
        <v>1177</v>
      </c>
      <c r="Q11" s="426" t="s">
        <v>1177</v>
      </c>
      <c r="R11" s="208" t="s">
        <v>746</v>
      </c>
      <c r="S11" s="208">
        <v>1</v>
      </c>
      <c r="T11" s="208" t="s">
        <v>749</v>
      </c>
    </row>
    <row r="12" spans="1:20" s="145" customFormat="1" ht="36" customHeight="1" thickTop="1" thickBot="1">
      <c r="A12" s="230">
        <v>7</v>
      </c>
      <c r="B12" s="929" t="s">
        <v>654</v>
      </c>
      <c r="C12" s="929"/>
      <c r="D12" s="929"/>
      <c r="E12" s="929" t="s">
        <v>507</v>
      </c>
      <c r="F12" s="929"/>
      <c r="G12" s="227">
        <v>7</v>
      </c>
      <c r="H12" s="228">
        <v>5</v>
      </c>
      <c r="I12" s="225">
        <v>5</v>
      </c>
      <c r="J12" s="225">
        <v>5</v>
      </c>
      <c r="K12" s="225">
        <v>5</v>
      </c>
      <c r="L12" s="225" t="s">
        <v>750</v>
      </c>
      <c r="M12" s="425">
        <v>4</v>
      </c>
      <c r="N12" s="426">
        <v>4</v>
      </c>
      <c r="O12" s="426" t="s">
        <v>1177</v>
      </c>
      <c r="P12" s="426" t="s">
        <v>1177</v>
      </c>
      <c r="Q12" s="426" t="s">
        <v>1177</v>
      </c>
      <c r="R12" s="225" t="s">
        <v>746</v>
      </c>
      <c r="S12" s="225">
        <v>1</v>
      </c>
      <c r="T12" s="225" t="s">
        <v>749</v>
      </c>
    </row>
    <row r="13" spans="1:20" s="145" customFormat="1" ht="36" customHeight="1" thickTop="1" thickBot="1">
      <c r="A13" s="230">
        <v>8</v>
      </c>
      <c r="B13" s="929" t="s">
        <v>751</v>
      </c>
      <c r="C13" s="929"/>
      <c r="D13" s="929"/>
      <c r="E13" s="929" t="s">
        <v>166</v>
      </c>
      <c r="F13" s="929"/>
      <c r="G13" s="206">
        <v>8</v>
      </c>
      <c r="H13" s="207">
        <v>6</v>
      </c>
      <c r="I13" s="208">
        <v>6</v>
      </c>
      <c r="J13" s="208">
        <v>6</v>
      </c>
      <c r="K13" s="208">
        <v>6</v>
      </c>
      <c r="L13" s="208" t="s">
        <v>752</v>
      </c>
      <c r="M13" s="424">
        <v>5</v>
      </c>
      <c r="N13" s="427">
        <v>5</v>
      </c>
      <c r="O13" s="426">
        <v>0</v>
      </c>
      <c r="P13" s="426" t="s">
        <v>1177</v>
      </c>
      <c r="Q13" s="426" t="s">
        <v>1177</v>
      </c>
      <c r="R13" s="208" t="s">
        <v>753</v>
      </c>
      <c r="S13" s="208">
        <v>1</v>
      </c>
      <c r="T13" s="208" t="s">
        <v>749</v>
      </c>
    </row>
    <row r="14" spans="1:20" s="145" customFormat="1" ht="36" customHeight="1" thickTop="1" thickBot="1">
      <c r="A14" s="230">
        <v>9</v>
      </c>
      <c r="B14" s="929" t="s">
        <v>64</v>
      </c>
      <c r="C14" s="929"/>
      <c r="D14" s="929"/>
      <c r="E14" s="929" t="s">
        <v>588</v>
      </c>
      <c r="F14" s="929"/>
      <c r="G14" s="227">
        <v>9</v>
      </c>
      <c r="H14" s="228">
        <v>6</v>
      </c>
      <c r="I14" s="225">
        <v>6</v>
      </c>
      <c r="J14" s="225">
        <v>6</v>
      </c>
      <c r="K14" s="225">
        <v>6</v>
      </c>
      <c r="L14" s="225" t="s">
        <v>754</v>
      </c>
      <c r="M14" s="425">
        <v>6</v>
      </c>
      <c r="N14" s="426">
        <v>6</v>
      </c>
      <c r="O14" s="426">
        <v>1</v>
      </c>
      <c r="P14" s="426" t="s">
        <v>1177</v>
      </c>
      <c r="Q14" s="426" t="s">
        <v>1177</v>
      </c>
      <c r="R14" s="225" t="s">
        <v>753</v>
      </c>
      <c r="S14" s="225">
        <v>1</v>
      </c>
      <c r="T14" s="225" t="s">
        <v>755</v>
      </c>
    </row>
    <row r="15" spans="1:20" s="145" customFormat="1" ht="36" customHeight="1" thickTop="1" thickBot="1">
      <c r="A15" s="230">
        <v>10</v>
      </c>
      <c r="B15" s="929" t="s">
        <v>565</v>
      </c>
      <c r="C15" s="929"/>
      <c r="D15" s="929"/>
      <c r="E15" s="929" t="s">
        <v>168</v>
      </c>
      <c r="F15" s="929"/>
      <c r="G15" s="206">
        <v>10</v>
      </c>
      <c r="H15" s="207">
        <v>7</v>
      </c>
      <c r="I15" s="208">
        <v>7</v>
      </c>
      <c r="J15" s="208">
        <v>7</v>
      </c>
      <c r="K15" s="208">
        <v>7</v>
      </c>
      <c r="L15" s="208" t="s">
        <v>756</v>
      </c>
      <c r="M15" s="424">
        <v>7</v>
      </c>
      <c r="N15" s="427">
        <v>7</v>
      </c>
      <c r="O15" s="427">
        <v>2</v>
      </c>
      <c r="P15" s="426" t="s">
        <v>1177</v>
      </c>
      <c r="Q15" s="426" t="s">
        <v>1177</v>
      </c>
      <c r="R15" s="208" t="s">
        <v>753</v>
      </c>
      <c r="S15" s="208">
        <v>2</v>
      </c>
      <c r="T15" s="208" t="s">
        <v>755</v>
      </c>
    </row>
    <row r="16" spans="1:20" s="145" customFormat="1" ht="36" customHeight="1" thickTop="1" thickBot="1">
      <c r="A16" s="230">
        <v>11</v>
      </c>
      <c r="B16" s="929" t="s">
        <v>76</v>
      </c>
      <c r="C16" s="929"/>
      <c r="D16" s="929"/>
      <c r="E16" s="929" t="s">
        <v>25</v>
      </c>
      <c r="F16" s="929"/>
      <c r="G16" s="227">
        <v>11</v>
      </c>
      <c r="H16" s="228">
        <v>8</v>
      </c>
      <c r="I16" s="225">
        <v>7</v>
      </c>
      <c r="J16" s="225">
        <v>7</v>
      </c>
      <c r="K16" s="225">
        <v>7</v>
      </c>
      <c r="L16" s="225" t="s">
        <v>757</v>
      </c>
      <c r="M16" s="425">
        <v>8</v>
      </c>
      <c r="N16" s="426">
        <v>8</v>
      </c>
      <c r="O16" s="426">
        <v>8</v>
      </c>
      <c r="P16" s="426">
        <v>3</v>
      </c>
      <c r="Q16" s="426" t="s">
        <v>1177</v>
      </c>
      <c r="R16" s="225" t="s">
        <v>753</v>
      </c>
      <c r="S16" s="225">
        <v>2</v>
      </c>
      <c r="T16" s="225" t="s">
        <v>755</v>
      </c>
    </row>
    <row r="17" spans="1:20" s="145" customFormat="1" ht="36" customHeight="1" thickTop="1" thickBot="1">
      <c r="A17" s="230">
        <v>12</v>
      </c>
      <c r="B17" s="929" t="s">
        <v>533</v>
      </c>
      <c r="C17" s="929"/>
      <c r="D17" s="929"/>
      <c r="E17" s="929" t="s">
        <v>168</v>
      </c>
      <c r="F17" s="929"/>
      <c r="G17" s="206">
        <v>12</v>
      </c>
      <c r="H17" s="207">
        <v>9</v>
      </c>
      <c r="I17" s="208">
        <v>8</v>
      </c>
      <c r="J17" s="208">
        <v>8</v>
      </c>
      <c r="K17" s="208">
        <v>8</v>
      </c>
      <c r="L17" s="208" t="s">
        <v>758</v>
      </c>
      <c r="M17" s="424">
        <v>9</v>
      </c>
      <c r="N17" s="427">
        <v>9</v>
      </c>
      <c r="O17" s="427">
        <v>9</v>
      </c>
      <c r="P17" s="427">
        <v>4</v>
      </c>
      <c r="Q17" s="426" t="s">
        <v>1177</v>
      </c>
      <c r="R17" s="208" t="s">
        <v>759</v>
      </c>
      <c r="S17" s="208">
        <v>2</v>
      </c>
      <c r="T17" s="208" t="s">
        <v>760</v>
      </c>
    </row>
    <row r="18" spans="1:20" s="145" customFormat="1" ht="36" customHeight="1" thickTop="1" thickBot="1">
      <c r="A18" s="230">
        <v>13</v>
      </c>
      <c r="B18" s="929" t="s">
        <v>600</v>
      </c>
      <c r="C18" s="929"/>
      <c r="D18" s="929"/>
      <c r="E18" s="929" t="s">
        <v>168</v>
      </c>
      <c r="F18" s="929"/>
      <c r="G18" s="227">
        <v>13</v>
      </c>
      <c r="H18" s="228">
        <v>9</v>
      </c>
      <c r="I18" s="225">
        <v>8</v>
      </c>
      <c r="J18" s="225">
        <v>8</v>
      </c>
      <c r="K18" s="225">
        <v>8</v>
      </c>
      <c r="L18" s="225" t="s">
        <v>761</v>
      </c>
      <c r="M18" s="425">
        <v>9</v>
      </c>
      <c r="N18" s="426">
        <v>9</v>
      </c>
      <c r="O18" s="426">
        <v>9</v>
      </c>
      <c r="P18" s="426">
        <v>4</v>
      </c>
      <c r="Q18" s="426" t="s">
        <v>1177</v>
      </c>
      <c r="R18" s="225" t="s">
        <v>759</v>
      </c>
      <c r="S18" s="225">
        <v>2</v>
      </c>
      <c r="T18" s="225" t="s">
        <v>760</v>
      </c>
    </row>
    <row r="19" spans="1:20" s="145" customFormat="1" ht="36" customHeight="1" thickTop="1" thickBot="1">
      <c r="A19" s="230">
        <v>14</v>
      </c>
      <c r="B19" s="929" t="s">
        <v>477</v>
      </c>
      <c r="C19" s="929"/>
      <c r="D19" s="929"/>
      <c r="E19" s="929" t="s">
        <v>25</v>
      </c>
      <c r="F19" s="929"/>
      <c r="G19" s="206">
        <v>14</v>
      </c>
      <c r="H19" s="207">
        <v>10</v>
      </c>
      <c r="I19" s="208">
        <v>9</v>
      </c>
      <c r="J19" s="208">
        <v>9</v>
      </c>
      <c r="K19" s="208">
        <v>9</v>
      </c>
      <c r="L19" s="208" t="s">
        <v>762</v>
      </c>
      <c r="M19" s="424">
        <v>10</v>
      </c>
      <c r="N19" s="427">
        <v>10</v>
      </c>
      <c r="O19" s="427">
        <v>10</v>
      </c>
      <c r="P19" s="427">
        <v>5</v>
      </c>
      <c r="Q19" s="426" t="s">
        <v>1177</v>
      </c>
      <c r="R19" s="208" t="s">
        <v>759</v>
      </c>
      <c r="S19" s="208">
        <v>2</v>
      </c>
      <c r="T19" s="208" t="s">
        <v>760</v>
      </c>
    </row>
    <row r="20" spans="1:20" s="145" customFormat="1" ht="36" customHeight="1" thickTop="1" thickBot="1">
      <c r="A20" s="230">
        <v>15</v>
      </c>
      <c r="B20" s="929" t="s">
        <v>479</v>
      </c>
      <c r="C20" s="929"/>
      <c r="D20" s="929"/>
      <c r="E20" s="929" t="s">
        <v>507</v>
      </c>
      <c r="F20" s="929"/>
      <c r="G20" s="227">
        <v>15</v>
      </c>
      <c r="H20" s="228">
        <v>11</v>
      </c>
      <c r="I20" s="225">
        <v>9</v>
      </c>
      <c r="J20" s="225">
        <v>9</v>
      </c>
      <c r="K20" s="225">
        <v>9</v>
      </c>
      <c r="L20" s="225" t="s">
        <v>763</v>
      </c>
      <c r="M20" s="425">
        <v>11</v>
      </c>
      <c r="N20" s="426">
        <v>11</v>
      </c>
      <c r="O20" s="426">
        <v>11</v>
      </c>
      <c r="P20" s="426">
        <v>6</v>
      </c>
      <c r="Q20" s="426">
        <v>1</v>
      </c>
      <c r="R20" s="225" t="s">
        <v>759</v>
      </c>
      <c r="S20" s="225">
        <v>3</v>
      </c>
      <c r="T20" s="225" t="s">
        <v>764</v>
      </c>
    </row>
    <row r="21" spans="1:20" s="145" customFormat="1" ht="36" customHeight="1" thickTop="1" thickBot="1">
      <c r="A21" s="230">
        <v>16</v>
      </c>
      <c r="B21" s="929" t="s">
        <v>765</v>
      </c>
      <c r="C21" s="929"/>
      <c r="D21" s="929"/>
      <c r="E21" s="929" t="s">
        <v>166</v>
      </c>
      <c r="F21" s="929"/>
      <c r="G21" s="206">
        <v>16</v>
      </c>
      <c r="H21" s="207">
        <v>12</v>
      </c>
      <c r="I21" s="208">
        <v>10</v>
      </c>
      <c r="J21" s="208">
        <v>10</v>
      </c>
      <c r="K21" s="208">
        <v>10</v>
      </c>
      <c r="L21" s="208" t="s">
        <v>766</v>
      </c>
      <c r="M21" s="424">
        <v>12</v>
      </c>
      <c r="N21" s="427">
        <v>12</v>
      </c>
      <c r="O21" s="427">
        <v>12</v>
      </c>
      <c r="P21" s="427">
        <v>7</v>
      </c>
      <c r="Q21" s="427">
        <v>2</v>
      </c>
      <c r="R21" s="208" t="s">
        <v>767</v>
      </c>
      <c r="S21" s="208">
        <v>3</v>
      </c>
      <c r="T21" s="208" t="s">
        <v>764</v>
      </c>
    </row>
    <row r="22" spans="1:20" s="145" customFormat="1" ht="36" customHeight="1" thickTop="1" thickBot="1">
      <c r="A22" s="230">
        <v>17</v>
      </c>
      <c r="B22" s="929" t="s">
        <v>768</v>
      </c>
      <c r="C22" s="929"/>
      <c r="D22" s="929"/>
      <c r="E22" s="929" t="s">
        <v>166</v>
      </c>
      <c r="F22" s="929"/>
      <c r="G22" s="227">
        <v>17</v>
      </c>
      <c r="H22" s="228">
        <v>12</v>
      </c>
      <c r="I22" s="225">
        <v>10</v>
      </c>
      <c r="J22" s="225">
        <v>10</v>
      </c>
      <c r="K22" s="225">
        <v>10</v>
      </c>
      <c r="L22" s="225" t="s">
        <v>769</v>
      </c>
      <c r="M22" s="425">
        <v>12</v>
      </c>
      <c r="N22" s="426">
        <v>12</v>
      </c>
      <c r="O22" s="426">
        <v>12</v>
      </c>
      <c r="P22" s="426">
        <v>7</v>
      </c>
      <c r="Q22" s="426">
        <v>2</v>
      </c>
      <c r="R22" s="225" t="s">
        <v>767</v>
      </c>
      <c r="S22" s="225">
        <v>3</v>
      </c>
      <c r="T22" s="225" t="s">
        <v>764</v>
      </c>
    </row>
    <row r="23" spans="1:20" s="145" customFormat="1" ht="36" customHeight="1" thickTop="1" thickBot="1">
      <c r="G23" s="209">
        <v>18</v>
      </c>
      <c r="H23" s="207">
        <v>13</v>
      </c>
      <c r="I23" s="208">
        <v>11</v>
      </c>
      <c r="J23" s="208">
        <v>11</v>
      </c>
      <c r="K23" s="208">
        <v>11</v>
      </c>
      <c r="L23" s="208" t="s">
        <v>770</v>
      </c>
      <c r="M23" s="424">
        <v>13</v>
      </c>
      <c r="N23" s="427">
        <v>13</v>
      </c>
      <c r="O23" s="427">
        <v>13</v>
      </c>
      <c r="P23" s="427">
        <v>8</v>
      </c>
      <c r="Q23" s="427">
        <v>3</v>
      </c>
      <c r="R23" s="208" t="s">
        <v>767</v>
      </c>
      <c r="S23" s="208">
        <v>3</v>
      </c>
      <c r="T23" s="208" t="s">
        <v>771</v>
      </c>
    </row>
    <row r="24" spans="1:20" s="145" customFormat="1" ht="36" customHeight="1" thickBot="1">
      <c r="B24"/>
      <c r="G24" s="229">
        <v>19</v>
      </c>
      <c r="H24" s="228">
        <v>14</v>
      </c>
      <c r="I24" s="225">
        <v>11</v>
      </c>
      <c r="J24" s="225">
        <v>11</v>
      </c>
      <c r="K24" s="225">
        <v>11</v>
      </c>
      <c r="L24" s="225" t="s">
        <v>772</v>
      </c>
      <c r="M24" s="425">
        <v>14</v>
      </c>
      <c r="N24" s="426">
        <v>14</v>
      </c>
      <c r="O24" s="426">
        <v>14</v>
      </c>
      <c r="P24" s="426">
        <v>9</v>
      </c>
      <c r="Q24" s="426">
        <v>4</v>
      </c>
      <c r="R24" s="225" t="s">
        <v>767</v>
      </c>
      <c r="S24" s="225">
        <v>3</v>
      </c>
      <c r="T24" s="225" t="s">
        <v>771</v>
      </c>
    </row>
    <row r="25" spans="1:20" s="145" customFormat="1" ht="36" customHeight="1" thickBot="1">
      <c r="G25" s="209">
        <v>20</v>
      </c>
      <c r="H25" s="207">
        <v>15</v>
      </c>
      <c r="I25" s="208">
        <v>12</v>
      </c>
      <c r="J25" s="208">
        <v>12</v>
      </c>
      <c r="K25" s="208">
        <v>12</v>
      </c>
      <c r="L25" s="208" t="s">
        <v>773</v>
      </c>
      <c r="M25" s="424">
        <v>15</v>
      </c>
      <c r="N25" s="427">
        <v>15</v>
      </c>
      <c r="O25" s="427">
        <v>15</v>
      </c>
      <c r="P25" s="427">
        <v>10</v>
      </c>
      <c r="Q25" s="427">
        <v>5</v>
      </c>
      <c r="R25" s="208" t="s">
        <v>774</v>
      </c>
      <c r="S25" s="208">
        <v>4</v>
      </c>
      <c r="T25" s="208" t="s">
        <v>771</v>
      </c>
    </row>
    <row r="26" spans="1:20" ht="15.75" thickBot="1"/>
    <row r="27" spans="1:20" ht="63" customHeight="1" thickBot="1">
      <c r="M27" s="195" t="s">
        <v>2</v>
      </c>
      <c r="N27" s="195" t="s">
        <v>775</v>
      </c>
      <c r="O27" s="195" t="s">
        <v>776</v>
      </c>
    </row>
    <row r="28" spans="1:20" ht="19.5" thickBot="1">
      <c r="M28" s="226">
        <v>1</v>
      </c>
      <c r="N28" s="226" t="s">
        <v>777</v>
      </c>
      <c r="O28" s="226" t="s">
        <v>746</v>
      </c>
    </row>
    <row r="29" spans="1:20" ht="19.5" thickBot="1">
      <c r="M29" s="430">
        <v>2</v>
      </c>
      <c r="N29" s="226" t="s">
        <v>777</v>
      </c>
      <c r="O29" s="226" t="s">
        <v>746</v>
      </c>
    </row>
    <row r="30" spans="1:20" ht="19.5" thickBot="1">
      <c r="M30" s="431">
        <v>3</v>
      </c>
      <c r="N30" s="226" t="s">
        <v>777</v>
      </c>
      <c r="O30" s="226" t="s">
        <v>746</v>
      </c>
    </row>
    <row r="31" spans="1:20" ht="19.5" thickBot="1">
      <c r="M31" s="430">
        <v>4</v>
      </c>
      <c r="N31" s="424" t="s">
        <v>740</v>
      </c>
      <c r="O31" s="424" t="s">
        <v>759</v>
      </c>
    </row>
    <row r="32" spans="1:20" ht="19.5" thickBot="1">
      <c r="M32" s="431">
        <v>5</v>
      </c>
      <c r="N32" s="424" t="s">
        <v>740</v>
      </c>
      <c r="O32" s="424" t="s">
        <v>759</v>
      </c>
    </row>
    <row r="33" spans="13:15" ht="19.5" thickBot="1">
      <c r="M33" s="430">
        <v>6</v>
      </c>
      <c r="N33" s="424" t="s">
        <v>740</v>
      </c>
      <c r="O33" s="424" t="s">
        <v>759</v>
      </c>
    </row>
    <row r="34" spans="13:15" ht="19.5" thickBot="1">
      <c r="M34" s="431">
        <v>7</v>
      </c>
      <c r="N34" s="424" t="s">
        <v>740</v>
      </c>
      <c r="O34" s="424" t="s">
        <v>759</v>
      </c>
    </row>
    <row r="35" spans="13:15" ht="19.5" thickBot="1">
      <c r="M35" s="430">
        <v>8</v>
      </c>
      <c r="N35" s="226" t="s">
        <v>746</v>
      </c>
      <c r="O35" s="226" t="s">
        <v>767</v>
      </c>
    </row>
    <row r="36" spans="13:15" ht="19.5" thickBot="1">
      <c r="M36" s="431">
        <v>9</v>
      </c>
      <c r="N36" s="226" t="s">
        <v>746</v>
      </c>
      <c r="O36" s="226" t="s">
        <v>767</v>
      </c>
    </row>
    <row r="37" spans="13:15" ht="19.5" thickBot="1">
      <c r="M37" s="430">
        <v>10</v>
      </c>
      <c r="N37" s="226" t="s">
        <v>746</v>
      </c>
      <c r="O37" s="226" t="s">
        <v>767</v>
      </c>
    </row>
    <row r="38" spans="13:15" ht="19.5" thickBot="1">
      <c r="M38" s="431">
        <v>11</v>
      </c>
      <c r="N38" s="226" t="s">
        <v>746</v>
      </c>
      <c r="O38" s="226" t="s">
        <v>767</v>
      </c>
    </row>
    <row r="39" spans="13:15" ht="19.5" thickBot="1">
      <c r="M39" s="430">
        <v>12</v>
      </c>
      <c r="N39" s="424" t="s">
        <v>753</v>
      </c>
      <c r="O39" s="424" t="s">
        <v>778</v>
      </c>
    </row>
    <row r="40" spans="13:15" ht="19.5" thickBot="1">
      <c r="M40" s="431">
        <v>13</v>
      </c>
      <c r="N40" s="424" t="s">
        <v>753</v>
      </c>
      <c r="O40" s="424" t="s">
        <v>778</v>
      </c>
    </row>
    <row r="41" spans="13:15" ht="19.5" thickBot="1">
      <c r="M41" s="430">
        <v>14</v>
      </c>
      <c r="N41" s="424" t="s">
        <v>753</v>
      </c>
      <c r="O41" s="424" t="s">
        <v>778</v>
      </c>
    </row>
    <row r="42" spans="13:15" ht="19.5" thickBot="1">
      <c r="M42" s="431">
        <v>15</v>
      </c>
      <c r="N42" s="424" t="s">
        <v>753</v>
      </c>
      <c r="O42" s="424" t="s">
        <v>778</v>
      </c>
    </row>
    <row r="43" spans="13:15" ht="19.5" thickBot="1">
      <c r="M43" s="430">
        <v>16</v>
      </c>
      <c r="N43" s="226" t="s">
        <v>759</v>
      </c>
      <c r="O43" s="226" t="s">
        <v>779</v>
      </c>
    </row>
    <row r="44" spans="13:15" ht="19.5" thickBot="1">
      <c r="M44" s="431">
        <v>17</v>
      </c>
      <c r="N44" s="226" t="s">
        <v>759</v>
      </c>
      <c r="O44" s="226" t="s">
        <v>779</v>
      </c>
    </row>
    <row r="45" spans="13:15" ht="19.5" thickBot="1">
      <c r="M45" s="430">
        <v>18</v>
      </c>
      <c r="N45" s="226" t="s">
        <v>759</v>
      </c>
      <c r="O45" s="226" t="s">
        <v>779</v>
      </c>
    </row>
    <row r="46" spans="13:15" ht="19.5" thickBot="1">
      <c r="M46" s="431">
        <v>19</v>
      </c>
      <c r="N46" s="226" t="s">
        <v>759</v>
      </c>
      <c r="O46" s="226" t="s">
        <v>779</v>
      </c>
    </row>
    <row r="47" spans="13:15" ht="19.5" thickBot="1">
      <c r="M47" s="430">
        <v>20</v>
      </c>
      <c r="N47" s="424" t="s">
        <v>767</v>
      </c>
      <c r="O47" s="424" t="s">
        <v>780</v>
      </c>
    </row>
  </sheetData>
  <mergeCells count="40">
    <mergeCell ref="B11:D11"/>
    <mergeCell ref="B12:D12"/>
    <mergeCell ref="B13:D13"/>
    <mergeCell ref="B14:D14"/>
    <mergeCell ref="B15:D15"/>
    <mergeCell ref="B6:D6"/>
    <mergeCell ref="B7:D7"/>
    <mergeCell ref="B8:D8"/>
    <mergeCell ref="B9:D9"/>
    <mergeCell ref="B10:D10"/>
    <mergeCell ref="B20:D20"/>
    <mergeCell ref="B21:D21"/>
    <mergeCell ref="B22:D22"/>
    <mergeCell ref="E21:F21"/>
    <mergeCell ref="E22:F22"/>
    <mergeCell ref="B16:D16"/>
    <mergeCell ref="B17:D17"/>
    <mergeCell ref="B18:D18"/>
    <mergeCell ref="B19:D19"/>
    <mergeCell ref="E16:F16"/>
    <mergeCell ref="E17:F17"/>
    <mergeCell ref="E18:F18"/>
    <mergeCell ref="E19:F19"/>
    <mergeCell ref="E20:F20"/>
    <mergeCell ref="E11:F11"/>
    <mergeCell ref="E12:F12"/>
    <mergeCell ref="E13:F13"/>
    <mergeCell ref="E14:F14"/>
    <mergeCell ref="E15:F15"/>
    <mergeCell ref="E6:F6"/>
    <mergeCell ref="E7:F7"/>
    <mergeCell ref="E8:F8"/>
    <mergeCell ref="E9:F9"/>
    <mergeCell ref="E10:F10"/>
    <mergeCell ref="M5:Q5"/>
    <mergeCell ref="G3:T4"/>
    <mergeCell ref="A1:F3"/>
    <mergeCell ref="G1:G2"/>
    <mergeCell ref="H1:H2"/>
    <mergeCell ref="A4:F5"/>
  </mergeCells>
  <phoneticPr fontId="107"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35" t="s">
        <v>193</v>
      </c>
      <c r="B1" s="936"/>
      <c r="C1" s="936"/>
      <c r="D1" s="936"/>
      <c r="E1" s="936"/>
      <c r="F1" s="937"/>
      <c r="G1" s="938" t="s">
        <v>26</v>
      </c>
      <c r="H1" s="940">
        <v>10</v>
      </c>
    </row>
    <row r="2" spans="1:16" ht="16.5" thickTop="1" thickBot="1">
      <c r="A2" s="935"/>
      <c r="B2" s="936"/>
      <c r="C2" s="936"/>
      <c r="D2" s="936"/>
      <c r="E2" s="936"/>
      <c r="F2" s="937"/>
      <c r="G2" s="939"/>
      <c r="H2" s="941"/>
    </row>
    <row r="3" spans="1:16" ht="16.5" thickTop="1" thickBot="1">
      <c r="A3" s="935"/>
      <c r="B3" s="936"/>
      <c r="C3" s="936"/>
      <c r="D3" s="936"/>
      <c r="E3" s="936"/>
      <c r="F3" s="937"/>
      <c r="G3" s="881" t="s">
        <v>107</v>
      </c>
      <c r="H3" s="881"/>
      <c r="I3" s="902" t="s">
        <v>781</v>
      </c>
      <c r="J3" s="902" t="s">
        <v>782</v>
      </c>
      <c r="K3" s="902" t="s">
        <v>783</v>
      </c>
      <c r="L3" s="902" t="s">
        <v>472</v>
      </c>
      <c r="M3" s="903" t="s">
        <v>586</v>
      </c>
      <c r="N3" s="904"/>
      <c r="O3" s="904"/>
      <c r="P3" s="904"/>
    </row>
    <row r="4" spans="1:16" ht="16.5" thickTop="1" thickBot="1">
      <c r="A4" s="942" t="s">
        <v>44</v>
      </c>
      <c r="B4" s="943"/>
      <c r="C4" s="943"/>
      <c r="D4" s="943"/>
      <c r="E4" s="943"/>
      <c r="F4" s="944"/>
      <c r="G4" s="881"/>
      <c r="H4" s="881"/>
      <c r="I4" s="902"/>
      <c r="J4" s="902"/>
      <c r="K4" s="902"/>
      <c r="L4" s="902"/>
      <c r="M4" s="904"/>
      <c r="N4" s="904"/>
      <c r="O4" s="904"/>
      <c r="P4" s="904"/>
    </row>
    <row r="5" spans="1:16" ht="52.5" customHeight="1" thickTop="1" thickBot="1">
      <c r="A5" s="942"/>
      <c r="B5" s="943"/>
      <c r="C5" s="943"/>
      <c r="D5" s="943"/>
      <c r="E5" s="943"/>
      <c r="F5" s="944"/>
      <c r="G5" s="382" t="s">
        <v>470</v>
      </c>
      <c r="H5" s="382" t="s">
        <v>471</v>
      </c>
      <c r="I5" s="902"/>
      <c r="J5" s="902"/>
      <c r="K5" s="902"/>
      <c r="L5" s="902"/>
      <c r="M5" s="381">
        <v>1</v>
      </c>
      <c r="N5" s="381">
        <v>2</v>
      </c>
      <c r="O5" s="381">
        <v>3</v>
      </c>
      <c r="P5" s="381">
        <v>4</v>
      </c>
    </row>
    <row r="6" spans="1:16" ht="27" customHeight="1" thickTop="1" thickBot="1">
      <c r="A6" s="232">
        <v>1</v>
      </c>
      <c r="B6" s="945" t="s">
        <v>57</v>
      </c>
      <c r="C6" s="945"/>
      <c r="D6" s="945"/>
      <c r="E6" s="945" t="s">
        <v>499</v>
      </c>
      <c r="F6" s="945"/>
      <c r="G6" s="219">
        <v>1</v>
      </c>
      <c r="H6" s="219">
        <v>1</v>
      </c>
      <c r="I6" s="219">
        <v>2</v>
      </c>
      <c r="J6" s="219">
        <v>0</v>
      </c>
      <c r="K6" s="219">
        <v>0</v>
      </c>
      <c r="L6" s="219" t="s">
        <v>784</v>
      </c>
      <c r="M6" s="151" t="s">
        <v>198</v>
      </c>
      <c r="N6" s="151" t="s">
        <v>198</v>
      </c>
      <c r="O6" s="151" t="s">
        <v>198</v>
      </c>
      <c r="P6" s="151" t="s">
        <v>198</v>
      </c>
    </row>
    <row r="7" spans="1:16" ht="22.5" customHeight="1" thickTop="1" thickBot="1">
      <c r="A7" s="232">
        <v>2</v>
      </c>
      <c r="B7" s="945" t="s">
        <v>475</v>
      </c>
      <c r="C7" s="945"/>
      <c r="D7" s="945"/>
      <c r="E7" s="945" t="s">
        <v>166</v>
      </c>
      <c r="F7" s="945"/>
      <c r="G7" s="380">
        <v>2</v>
      </c>
      <c r="H7" s="380">
        <v>2</v>
      </c>
      <c r="I7" s="380">
        <v>3</v>
      </c>
      <c r="J7" s="380">
        <v>0</v>
      </c>
      <c r="K7" s="380">
        <v>0</v>
      </c>
      <c r="L7" s="380" t="s">
        <v>785</v>
      </c>
      <c r="M7" s="211" t="s">
        <v>198</v>
      </c>
      <c r="N7" s="211" t="s">
        <v>198</v>
      </c>
      <c r="O7" s="211" t="s">
        <v>198</v>
      </c>
      <c r="P7" s="211" t="s">
        <v>198</v>
      </c>
    </row>
    <row r="8" spans="1:16" ht="35.25" customHeight="1" thickTop="1" thickBot="1">
      <c r="A8" s="232">
        <v>3</v>
      </c>
      <c r="B8" s="945" t="s">
        <v>786</v>
      </c>
      <c r="C8" s="945"/>
      <c r="D8" s="945"/>
      <c r="E8" s="945"/>
      <c r="F8" s="945"/>
      <c r="G8" s="219">
        <v>3</v>
      </c>
      <c r="H8" s="219">
        <v>3</v>
      </c>
      <c r="I8" s="219">
        <v>3</v>
      </c>
      <c r="J8" s="219">
        <v>1</v>
      </c>
      <c r="K8" s="219">
        <v>1</v>
      </c>
      <c r="L8" s="219" t="s">
        <v>787</v>
      </c>
      <c r="M8" s="151" t="s">
        <v>198</v>
      </c>
      <c r="N8" s="151" t="s">
        <v>198</v>
      </c>
      <c r="O8" s="151" t="s">
        <v>198</v>
      </c>
      <c r="P8" s="151" t="s">
        <v>198</v>
      </c>
    </row>
    <row r="9" spans="1:16" ht="22.5" customHeight="1" thickTop="1" thickBot="1">
      <c r="A9" s="232">
        <v>4</v>
      </c>
      <c r="B9" s="945" t="s">
        <v>654</v>
      </c>
      <c r="C9" s="945"/>
      <c r="D9" s="945"/>
      <c r="E9" s="945"/>
      <c r="F9" s="945"/>
      <c r="G9" s="380">
        <v>4</v>
      </c>
      <c r="H9" s="380">
        <v>4</v>
      </c>
      <c r="I9" s="380">
        <v>4</v>
      </c>
      <c r="J9" s="380">
        <v>1</v>
      </c>
      <c r="K9" s="380">
        <v>1</v>
      </c>
      <c r="L9" s="380" t="s">
        <v>788</v>
      </c>
      <c r="M9" s="211">
        <v>0</v>
      </c>
      <c r="N9" s="211" t="s">
        <v>198</v>
      </c>
      <c r="O9" s="211" t="s">
        <v>198</v>
      </c>
      <c r="P9" s="211" t="s">
        <v>198</v>
      </c>
    </row>
    <row r="10" spans="1:16" ht="22.5" customHeight="1" thickTop="1" thickBot="1">
      <c r="A10" s="232">
        <v>5</v>
      </c>
      <c r="B10" s="945" t="s">
        <v>64</v>
      </c>
      <c r="C10" s="945"/>
      <c r="D10" s="945"/>
      <c r="E10" s="945" t="s">
        <v>588</v>
      </c>
      <c r="F10" s="945"/>
      <c r="G10" s="219">
        <v>5</v>
      </c>
      <c r="H10" s="219">
        <v>5</v>
      </c>
      <c r="I10" s="219">
        <v>4</v>
      </c>
      <c r="J10" s="219">
        <v>1</v>
      </c>
      <c r="K10" s="219">
        <v>1</v>
      </c>
      <c r="L10" s="219" t="s">
        <v>789</v>
      </c>
      <c r="M10" s="151">
        <v>0</v>
      </c>
      <c r="N10" s="151" t="s">
        <v>198</v>
      </c>
      <c r="O10" s="151" t="s">
        <v>198</v>
      </c>
      <c r="P10" s="151" t="s">
        <v>198</v>
      </c>
    </row>
    <row r="11" spans="1:16" ht="22.5" customHeight="1" thickTop="1" thickBot="1">
      <c r="A11" s="232">
        <v>6</v>
      </c>
      <c r="B11" s="945" t="s">
        <v>68</v>
      </c>
      <c r="C11" s="945"/>
      <c r="D11" s="945"/>
      <c r="E11" s="945" t="s">
        <v>168</v>
      </c>
      <c r="F11" s="945"/>
      <c r="G11" s="380">
        <v>6</v>
      </c>
      <c r="H11" s="380">
        <v>6</v>
      </c>
      <c r="I11" s="380">
        <v>5</v>
      </c>
      <c r="J11" s="380">
        <v>2</v>
      </c>
      <c r="K11" s="380">
        <v>2</v>
      </c>
      <c r="L11" s="380" t="s">
        <v>790</v>
      </c>
      <c r="M11" s="211">
        <v>1</v>
      </c>
      <c r="N11" s="211" t="s">
        <v>198</v>
      </c>
      <c r="O11" s="211" t="s">
        <v>198</v>
      </c>
      <c r="P11" s="211" t="s">
        <v>198</v>
      </c>
    </row>
    <row r="12" spans="1:16" ht="35.25" customHeight="1" thickTop="1" thickBot="1">
      <c r="A12" s="232">
        <v>7</v>
      </c>
      <c r="B12" s="945" t="s">
        <v>603</v>
      </c>
      <c r="C12" s="945"/>
      <c r="D12" s="945"/>
      <c r="E12" s="945" t="s">
        <v>791</v>
      </c>
      <c r="F12" s="945"/>
      <c r="G12" s="219">
        <v>7</v>
      </c>
      <c r="H12" s="219">
        <v>7</v>
      </c>
      <c r="I12" s="219">
        <v>5</v>
      </c>
      <c r="J12" s="219">
        <v>2</v>
      </c>
      <c r="K12" s="219">
        <v>2</v>
      </c>
      <c r="L12" s="219"/>
      <c r="M12" s="151">
        <v>1</v>
      </c>
      <c r="N12" s="151" t="s">
        <v>198</v>
      </c>
      <c r="O12" s="151" t="s">
        <v>198</v>
      </c>
      <c r="P12" s="151" t="s">
        <v>198</v>
      </c>
    </row>
    <row r="13" spans="1:16" ht="22.5" customHeight="1" thickTop="1" thickBot="1">
      <c r="A13" s="232">
        <v>8</v>
      </c>
      <c r="B13" s="945" t="s">
        <v>600</v>
      </c>
      <c r="C13" s="945"/>
      <c r="D13" s="945"/>
      <c r="E13" s="945" t="s">
        <v>168</v>
      </c>
      <c r="F13" s="945"/>
      <c r="G13" s="380">
        <v>8</v>
      </c>
      <c r="H13" s="380">
        <v>8</v>
      </c>
      <c r="I13" s="380">
        <v>6</v>
      </c>
      <c r="J13" s="380">
        <v>2</v>
      </c>
      <c r="K13" s="380">
        <v>2</v>
      </c>
      <c r="L13" s="380"/>
      <c r="M13" s="211">
        <v>1</v>
      </c>
      <c r="N13" s="211">
        <v>0</v>
      </c>
      <c r="O13" s="211" t="s">
        <v>198</v>
      </c>
      <c r="P13" s="211" t="s">
        <v>198</v>
      </c>
    </row>
    <row r="14" spans="1:16" ht="22.5" customHeight="1" thickTop="1" thickBot="1">
      <c r="A14" s="232">
        <v>9</v>
      </c>
      <c r="B14" s="945" t="s">
        <v>479</v>
      </c>
      <c r="C14" s="945"/>
      <c r="D14" s="945"/>
      <c r="E14" s="945" t="s">
        <v>507</v>
      </c>
      <c r="F14" s="945"/>
      <c r="G14" s="219">
        <v>9</v>
      </c>
      <c r="H14" s="219">
        <v>9</v>
      </c>
      <c r="I14" s="219">
        <v>6</v>
      </c>
      <c r="J14" s="219">
        <v>3</v>
      </c>
      <c r="K14" s="219">
        <v>3</v>
      </c>
      <c r="L14" s="219" t="s">
        <v>792</v>
      </c>
      <c r="M14" s="151">
        <v>1</v>
      </c>
      <c r="N14" s="151">
        <v>0</v>
      </c>
      <c r="O14" s="151" t="s">
        <v>198</v>
      </c>
      <c r="P14" s="151" t="s">
        <v>198</v>
      </c>
    </row>
    <row r="15" spans="1:16" ht="22.5" customHeight="1" thickTop="1" thickBot="1">
      <c r="A15" s="232">
        <v>10</v>
      </c>
      <c r="B15" s="945" t="s">
        <v>793</v>
      </c>
      <c r="C15" s="945"/>
      <c r="D15" s="945"/>
      <c r="E15" s="945" t="s">
        <v>168</v>
      </c>
      <c r="F15" s="945"/>
      <c r="G15" s="380">
        <v>10</v>
      </c>
      <c r="H15" s="380">
        <v>10</v>
      </c>
      <c r="I15" s="380">
        <v>7</v>
      </c>
      <c r="J15" s="380">
        <v>3</v>
      </c>
      <c r="K15" s="380">
        <v>3</v>
      </c>
      <c r="L15" s="380" t="s">
        <v>794</v>
      </c>
      <c r="M15" s="211">
        <v>1</v>
      </c>
      <c r="N15" s="211">
        <v>1</v>
      </c>
      <c r="O15" s="211" t="s">
        <v>198</v>
      </c>
      <c r="P15" s="211" t="s">
        <v>198</v>
      </c>
    </row>
    <row r="16" spans="1:16" ht="22.5" customHeight="1" thickTop="1" thickBot="1">
      <c r="G16" s="219">
        <v>11</v>
      </c>
      <c r="H16" s="219">
        <v>11</v>
      </c>
      <c r="I16" s="219">
        <v>7</v>
      </c>
      <c r="J16" s="219">
        <v>3</v>
      </c>
      <c r="K16" s="219">
        <v>3</v>
      </c>
      <c r="L16" s="219" t="s">
        <v>486</v>
      </c>
      <c r="M16" s="151">
        <v>1</v>
      </c>
      <c r="N16" s="151">
        <v>1</v>
      </c>
      <c r="O16" s="151">
        <v>0</v>
      </c>
      <c r="P16" s="151" t="s">
        <v>198</v>
      </c>
    </row>
    <row r="17" spans="7:16" ht="22.5" customHeight="1" thickTop="1" thickBot="1">
      <c r="G17" s="380">
        <v>12</v>
      </c>
      <c r="H17" s="380">
        <v>12</v>
      </c>
      <c r="I17" s="380">
        <v>8</v>
      </c>
      <c r="J17" s="380">
        <v>4</v>
      </c>
      <c r="K17" s="380">
        <v>4</v>
      </c>
      <c r="L17" s="380" t="s">
        <v>795</v>
      </c>
      <c r="M17" s="211">
        <v>1</v>
      </c>
      <c r="N17" s="211">
        <v>1</v>
      </c>
      <c r="O17" s="211">
        <v>1</v>
      </c>
      <c r="P17" s="211" t="s">
        <v>198</v>
      </c>
    </row>
    <row r="18" spans="7:16" ht="22.5" customHeight="1" thickTop="1" thickBot="1">
      <c r="G18" s="219">
        <v>13</v>
      </c>
      <c r="H18" s="219">
        <v>13</v>
      </c>
      <c r="I18" s="219">
        <v>8</v>
      </c>
      <c r="J18" s="219">
        <v>4</v>
      </c>
      <c r="K18" s="219">
        <v>4</v>
      </c>
      <c r="L18" s="219"/>
      <c r="M18" s="151">
        <v>1</v>
      </c>
      <c r="N18" s="151">
        <v>1</v>
      </c>
      <c r="O18" s="151">
        <v>1</v>
      </c>
      <c r="P18" s="151" t="s">
        <v>198</v>
      </c>
    </row>
    <row r="19" spans="7:16" ht="22.5" customHeight="1" thickTop="1" thickBot="1">
      <c r="G19" s="380">
        <v>14</v>
      </c>
      <c r="H19" s="380">
        <v>14</v>
      </c>
      <c r="I19" s="380">
        <v>9</v>
      </c>
      <c r="J19" s="380">
        <v>4</v>
      </c>
      <c r="K19" s="380">
        <v>4</v>
      </c>
      <c r="L19" s="380" t="s">
        <v>486</v>
      </c>
      <c r="M19" s="211">
        <v>2</v>
      </c>
      <c r="N19" s="211">
        <v>1</v>
      </c>
      <c r="O19" s="211">
        <v>1</v>
      </c>
      <c r="P19" s="211">
        <v>0</v>
      </c>
    </row>
    <row r="20" spans="7:16" ht="22.5" customHeight="1" thickTop="1" thickBot="1">
      <c r="G20" s="219">
        <v>15</v>
      </c>
      <c r="H20" s="219">
        <v>15</v>
      </c>
      <c r="I20" s="219">
        <v>9</v>
      </c>
      <c r="J20" s="219">
        <v>5</v>
      </c>
      <c r="K20" s="219">
        <v>5</v>
      </c>
      <c r="L20" s="219" t="s">
        <v>796</v>
      </c>
      <c r="M20" s="151">
        <v>2</v>
      </c>
      <c r="N20" s="151">
        <v>1</v>
      </c>
      <c r="O20" s="151">
        <v>1</v>
      </c>
      <c r="P20" s="151">
        <v>1</v>
      </c>
    </row>
    <row r="21" spans="7:16" ht="22.5" customHeight="1" thickTop="1" thickBot="1">
      <c r="G21" s="380">
        <v>16</v>
      </c>
      <c r="H21" s="380">
        <v>16</v>
      </c>
      <c r="I21" s="380">
        <v>10</v>
      </c>
      <c r="J21" s="380">
        <v>5</v>
      </c>
      <c r="K21" s="380">
        <v>5</v>
      </c>
      <c r="L21" s="380"/>
      <c r="M21" s="211">
        <v>2</v>
      </c>
      <c r="N21" s="211">
        <v>2</v>
      </c>
      <c r="O21" s="211">
        <v>1</v>
      </c>
      <c r="P21" s="211">
        <v>1</v>
      </c>
    </row>
    <row r="22" spans="7:16" ht="22.5" customHeight="1" thickTop="1" thickBot="1">
      <c r="G22" s="219">
        <v>17</v>
      </c>
      <c r="H22" s="219">
        <v>17</v>
      </c>
      <c r="I22" s="219">
        <v>10</v>
      </c>
      <c r="J22" s="219">
        <v>5</v>
      </c>
      <c r="K22" s="219">
        <v>5</v>
      </c>
      <c r="L22" s="219"/>
      <c r="M22" s="151">
        <v>2</v>
      </c>
      <c r="N22" s="151">
        <v>2</v>
      </c>
      <c r="O22" s="151">
        <v>2</v>
      </c>
      <c r="P22" s="151">
        <v>1</v>
      </c>
    </row>
    <row r="23" spans="7:16" ht="22.5" customHeight="1" thickTop="1" thickBot="1">
      <c r="G23" s="380">
        <v>18</v>
      </c>
      <c r="H23" s="380">
        <v>18</v>
      </c>
      <c r="I23" s="380">
        <v>11</v>
      </c>
      <c r="J23" s="380">
        <v>6</v>
      </c>
      <c r="K23" s="380">
        <v>6</v>
      </c>
      <c r="L23" s="380" t="s">
        <v>797</v>
      </c>
      <c r="M23" s="211">
        <v>3</v>
      </c>
      <c r="N23" s="211">
        <v>2</v>
      </c>
      <c r="O23" s="211">
        <v>2</v>
      </c>
      <c r="P23" s="211">
        <v>1</v>
      </c>
    </row>
    <row r="24" spans="7:16" ht="22.5" customHeight="1" thickTop="1" thickBot="1">
      <c r="G24" s="219">
        <v>19</v>
      </c>
      <c r="H24" s="219">
        <v>19</v>
      </c>
      <c r="I24" s="219">
        <v>11</v>
      </c>
      <c r="J24" s="219">
        <v>6</v>
      </c>
      <c r="K24" s="219">
        <v>6</v>
      </c>
      <c r="L24" s="219"/>
      <c r="M24" s="151">
        <v>3</v>
      </c>
      <c r="N24" s="151">
        <v>3</v>
      </c>
      <c r="O24" s="151">
        <v>3</v>
      </c>
      <c r="P24" s="151">
        <v>2</v>
      </c>
    </row>
    <row r="25" spans="7:16" ht="22.5" customHeight="1" thickTop="1" thickBot="1">
      <c r="G25" s="380">
        <v>20</v>
      </c>
      <c r="H25" s="380">
        <v>20</v>
      </c>
      <c r="I25" s="380">
        <v>12</v>
      </c>
      <c r="J25" s="380">
        <v>6</v>
      </c>
      <c r="K25" s="380">
        <v>6</v>
      </c>
      <c r="L25" s="380" t="s">
        <v>798</v>
      </c>
      <c r="M25" s="211">
        <v>3</v>
      </c>
      <c r="N25" s="211">
        <v>3</v>
      </c>
      <c r="O25" s="211">
        <v>3</v>
      </c>
      <c r="P25" s="211">
        <v>3</v>
      </c>
    </row>
    <row r="26" spans="7:16" ht="16.5" thickTop="1" thickBot="1"/>
    <row r="27" spans="7:16" ht="42" customHeight="1" thickTop="1" thickBot="1">
      <c r="G27" s="946" t="s">
        <v>799</v>
      </c>
      <c r="H27" s="946"/>
      <c r="I27" s="946"/>
      <c r="J27" s="946"/>
      <c r="K27" s="946"/>
      <c r="L27" s="946"/>
    </row>
    <row r="28" spans="7:16" ht="57.75" thickTop="1" thickBot="1">
      <c r="G28" s="146" t="s">
        <v>800</v>
      </c>
      <c r="H28" s="146" t="s">
        <v>801</v>
      </c>
      <c r="I28" s="146" t="s">
        <v>802</v>
      </c>
      <c r="J28" s="146" t="s">
        <v>803</v>
      </c>
      <c r="K28" s="146" t="s">
        <v>507</v>
      </c>
      <c r="L28" s="146" t="s">
        <v>472</v>
      </c>
    </row>
    <row r="29" spans="7:16" ht="39" thickTop="1" thickBot="1">
      <c r="G29" s="147" t="s">
        <v>804</v>
      </c>
      <c r="H29" s="147">
        <v>2</v>
      </c>
      <c r="I29" s="147">
        <v>4</v>
      </c>
      <c r="J29" s="147">
        <v>1</v>
      </c>
      <c r="K29" s="147">
        <v>6</v>
      </c>
      <c r="L29" s="147" t="s">
        <v>805</v>
      </c>
    </row>
    <row r="30" spans="7:16" ht="20.25" thickTop="1" thickBot="1">
      <c r="G30" s="147" t="s">
        <v>806</v>
      </c>
      <c r="H30" s="147">
        <v>4</v>
      </c>
      <c r="I30" s="147">
        <v>6</v>
      </c>
      <c r="J30" s="147">
        <v>2</v>
      </c>
      <c r="K30" s="147">
        <v>7</v>
      </c>
      <c r="L30" s="147" t="s">
        <v>807</v>
      </c>
    </row>
    <row r="31" spans="7:16" ht="20.25" thickTop="1" thickBot="1">
      <c r="G31" s="147" t="s">
        <v>808</v>
      </c>
      <c r="H31" s="147">
        <v>6</v>
      </c>
      <c r="I31" s="147">
        <v>8</v>
      </c>
      <c r="J31" s="147">
        <v>3</v>
      </c>
      <c r="K31" s="147">
        <v>8</v>
      </c>
      <c r="L31" s="147" t="s">
        <v>809</v>
      </c>
    </row>
    <row r="32" spans="7:16" ht="20.25" thickTop="1" thickBot="1">
      <c r="G32" s="147" t="s">
        <v>810</v>
      </c>
      <c r="H32" s="147">
        <v>8</v>
      </c>
      <c r="I32" s="147">
        <v>10</v>
      </c>
      <c r="J32" s="147">
        <v>4</v>
      </c>
      <c r="K32" s="147">
        <v>9</v>
      </c>
      <c r="L32" s="147" t="s">
        <v>727</v>
      </c>
    </row>
    <row r="33" ht="15.75" thickTop="1"/>
  </sheetData>
  <mergeCells count="31">
    <mergeCell ref="G27:L27"/>
    <mergeCell ref="B11:D11"/>
    <mergeCell ref="B12:D12"/>
    <mergeCell ref="B13:D13"/>
    <mergeCell ref="B14:D14"/>
    <mergeCell ref="B15:D15"/>
    <mergeCell ref="E11:F11"/>
    <mergeCell ref="E12:F12"/>
    <mergeCell ref="E13:F13"/>
    <mergeCell ref="E14:F14"/>
    <mergeCell ref="E15:F15"/>
    <mergeCell ref="B6:D6"/>
    <mergeCell ref="B7:D7"/>
    <mergeCell ref="B8:D8"/>
    <mergeCell ref="B9:D9"/>
    <mergeCell ref="B10:D10"/>
    <mergeCell ref="E6:F6"/>
    <mergeCell ref="E7:F7"/>
    <mergeCell ref="E8:F8"/>
    <mergeCell ref="E9:F9"/>
    <mergeCell ref="E10:F10"/>
    <mergeCell ref="M3:P4"/>
    <mergeCell ref="I3:I5"/>
    <mergeCell ref="J3:J5"/>
    <mergeCell ref="K3:K5"/>
    <mergeCell ref="L3:L5"/>
    <mergeCell ref="A1:F3"/>
    <mergeCell ref="G1:G2"/>
    <mergeCell ref="H1:H2"/>
    <mergeCell ref="G3:H4"/>
    <mergeCell ref="A4:F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48" t="s">
        <v>194</v>
      </c>
      <c r="B1" s="949"/>
      <c r="C1" s="949"/>
      <c r="D1" s="949"/>
      <c r="E1" s="949"/>
      <c r="F1" s="950"/>
      <c r="G1" s="951" t="s">
        <v>26</v>
      </c>
      <c r="H1" s="953">
        <v>8</v>
      </c>
      <c r="R1" s="947" t="s">
        <v>811</v>
      </c>
      <c r="S1" s="947"/>
    </row>
    <row r="2" spans="1:19" ht="16.5" thickTop="1" thickBot="1">
      <c r="A2" s="948"/>
      <c r="B2" s="949"/>
      <c r="C2" s="949"/>
      <c r="D2" s="949"/>
      <c r="E2" s="949"/>
      <c r="F2" s="950"/>
      <c r="G2" s="952"/>
      <c r="H2" s="954"/>
      <c r="R2" s="947"/>
      <c r="S2" s="947"/>
    </row>
    <row r="3" spans="1:19" ht="20.25" thickTop="1" thickBot="1">
      <c r="A3" s="948"/>
      <c r="B3" s="949"/>
      <c r="C3" s="949"/>
      <c r="D3" s="949"/>
      <c r="E3" s="949"/>
      <c r="F3" s="950"/>
      <c r="G3" s="955" t="s">
        <v>107</v>
      </c>
      <c r="H3" s="881"/>
      <c r="I3" s="902" t="s">
        <v>781</v>
      </c>
      <c r="J3" s="902" t="s">
        <v>782</v>
      </c>
      <c r="K3" s="902" t="s">
        <v>783</v>
      </c>
      <c r="L3" s="902" t="s">
        <v>472</v>
      </c>
      <c r="M3" s="903" t="s">
        <v>196</v>
      </c>
      <c r="N3" s="904"/>
      <c r="O3" s="904"/>
      <c r="P3" s="904"/>
      <c r="R3" s="385" t="s">
        <v>812</v>
      </c>
      <c r="S3" s="385" t="s">
        <v>813</v>
      </c>
    </row>
    <row r="4" spans="1:19" ht="20.25" thickTop="1" thickBot="1">
      <c r="A4" s="942" t="s">
        <v>44</v>
      </c>
      <c r="B4" s="943"/>
      <c r="C4" s="943"/>
      <c r="D4" s="943"/>
      <c r="E4" s="943"/>
      <c r="F4" s="944"/>
      <c r="G4" s="955"/>
      <c r="H4" s="881"/>
      <c r="I4" s="902"/>
      <c r="J4" s="902"/>
      <c r="K4" s="902"/>
      <c r="L4" s="902"/>
      <c r="M4" s="904"/>
      <c r="N4" s="904"/>
      <c r="O4" s="904"/>
      <c r="P4" s="904"/>
      <c r="Q4" s="148"/>
      <c r="R4" s="149" t="s">
        <v>814</v>
      </c>
      <c r="S4" s="149" t="s">
        <v>815</v>
      </c>
    </row>
    <row r="5" spans="1:19" ht="20.25" customHeight="1" thickTop="1" thickBot="1">
      <c r="A5" s="942"/>
      <c r="B5" s="943"/>
      <c r="C5" s="943"/>
      <c r="D5" s="943"/>
      <c r="E5" s="943"/>
      <c r="F5" s="944"/>
      <c r="G5" s="386" t="s">
        <v>470</v>
      </c>
      <c r="H5" s="378" t="s">
        <v>471</v>
      </c>
      <c r="I5" s="902"/>
      <c r="J5" s="902"/>
      <c r="K5" s="902"/>
      <c r="L5" s="902"/>
      <c r="M5" s="214">
        <v>1</v>
      </c>
      <c r="N5" s="214">
        <v>2</v>
      </c>
      <c r="O5" s="214">
        <v>3</v>
      </c>
      <c r="P5" s="214">
        <v>4</v>
      </c>
      <c r="R5" s="149" t="s">
        <v>816</v>
      </c>
      <c r="S5" s="149" t="s">
        <v>817</v>
      </c>
    </row>
    <row r="6" spans="1:19" s="145" customFormat="1" ht="32.25" customHeight="1" thickTop="1" thickBot="1">
      <c r="A6" s="379"/>
      <c r="B6" s="945" t="s">
        <v>549</v>
      </c>
      <c r="C6" s="945"/>
      <c r="D6" s="945"/>
      <c r="E6" s="945" t="s">
        <v>166</v>
      </c>
      <c r="F6" s="945"/>
      <c r="G6" s="219">
        <v>1</v>
      </c>
      <c r="H6" s="219">
        <v>1</v>
      </c>
      <c r="I6" s="219">
        <v>2</v>
      </c>
      <c r="J6" s="219">
        <v>2</v>
      </c>
      <c r="K6" s="219">
        <v>0</v>
      </c>
      <c r="L6" s="219" t="s">
        <v>818</v>
      </c>
      <c r="M6" s="152" t="s">
        <v>198</v>
      </c>
      <c r="N6" s="152" t="s">
        <v>198</v>
      </c>
      <c r="O6" s="152" t="s">
        <v>198</v>
      </c>
      <c r="P6" s="152" t="s">
        <v>198</v>
      </c>
      <c r="R6" s="149" t="s">
        <v>819</v>
      </c>
      <c r="S6" s="149" t="s">
        <v>820</v>
      </c>
    </row>
    <row r="7" spans="1:19" s="145" customFormat="1" ht="30" customHeight="1" thickTop="1" thickBot="1">
      <c r="A7" s="379"/>
      <c r="B7" s="945" t="s">
        <v>473</v>
      </c>
      <c r="C7" s="945"/>
      <c r="D7" s="945"/>
      <c r="E7" s="945" t="s">
        <v>25</v>
      </c>
      <c r="F7" s="945"/>
      <c r="G7" s="380">
        <v>2</v>
      </c>
      <c r="H7" s="380">
        <v>2</v>
      </c>
      <c r="I7" s="380">
        <v>3</v>
      </c>
      <c r="J7" s="380">
        <v>3</v>
      </c>
      <c r="K7" s="380">
        <v>0</v>
      </c>
      <c r="L7" s="380" t="s">
        <v>821</v>
      </c>
      <c r="M7" s="215" t="s">
        <v>198</v>
      </c>
      <c r="N7" s="215" t="s">
        <v>198</v>
      </c>
      <c r="O7" s="215" t="s">
        <v>198</v>
      </c>
      <c r="P7" s="215" t="s">
        <v>198</v>
      </c>
      <c r="R7" s="149" t="s">
        <v>822</v>
      </c>
      <c r="S7" s="149" t="s">
        <v>823</v>
      </c>
    </row>
    <row r="8" spans="1:19" s="145" customFormat="1" ht="21" customHeight="1" thickTop="1" thickBot="1">
      <c r="A8" s="379"/>
      <c r="B8" s="945" t="s">
        <v>475</v>
      </c>
      <c r="C8" s="945"/>
      <c r="D8" s="945"/>
      <c r="E8" s="945" t="s">
        <v>166</v>
      </c>
      <c r="F8" s="945"/>
      <c r="G8" s="219">
        <v>3</v>
      </c>
      <c r="H8" s="219">
        <v>3</v>
      </c>
      <c r="I8" s="219">
        <v>3</v>
      </c>
      <c r="J8" s="219">
        <v>3</v>
      </c>
      <c r="K8" s="219">
        <v>1</v>
      </c>
      <c r="L8" s="219" t="s">
        <v>65</v>
      </c>
      <c r="M8" s="152" t="s">
        <v>198</v>
      </c>
      <c r="N8" s="152" t="s">
        <v>198</v>
      </c>
      <c r="O8" s="152" t="s">
        <v>198</v>
      </c>
      <c r="P8" s="152" t="s">
        <v>198</v>
      </c>
      <c r="R8" s="149" t="s">
        <v>824</v>
      </c>
      <c r="S8" s="149" t="s">
        <v>825</v>
      </c>
    </row>
    <row r="9" spans="1:19" s="145" customFormat="1" ht="21" customHeight="1" thickTop="1" thickBot="1">
      <c r="A9" s="379"/>
      <c r="B9" s="945" t="s">
        <v>826</v>
      </c>
      <c r="C9" s="945"/>
      <c r="D9" s="945"/>
      <c r="E9" s="945" t="s">
        <v>507</v>
      </c>
      <c r="F9" s="945"/>
      <c r="G9" s="380">
        <v>4</v>
      </c>
      <c r="H9" s="380">
        <v>4</v>
      </c>
      <c r="I9" s="380">
        <v>4</v>
      </c>
      <c r="J9" s="380">
        <v>3</v>
      </c>
      <c r="K9" s="380">
        <v>1</v>
      </c>
      <c r="L9" s="380" t="s">
        <v>827</v>
      </c>
      <c r="M9" s="211">
        <v>0</v>
      </c>
      <c r="N9" s="215" t="s">
        <v>198</v>
      </c>
      <c r="O9" s="215" t="s">
        <v>198</v>
      </c>
      <c r="P9" s="215" t="s">
        <v>198</v>
      </c>
      <c r="R9" s="149" t="s">
        <v>828</v>
      </c>
      <c r="S9" s="149" t="s">
        <v>829</v>
      </c>
    </row>
    <row r="10" spans="1:19" s="145" customFormat="1" ht="31.5" customHeight="1" thickTop="1" thickBot="1">
      <c r="A10" s="379"/>
      <c r="B10" s="945" t="s">
        <v>597</v>
      </c>
      <c r="C10" s="945"/>
      <c r="D10" s="945"/>
      <c r="E10" s="945" t="s">
        <v>507</v>
      </c>
      <c r="F10" s="945"/>
      <c r="G10" s="219">
        <v>5</v>
      </c>
      <c r="H10" s="219">
        <v>5</v>
      </c>
      <c r="I10" s="219">
        <v>4</v>
      </c>
      <c r="J10" s="219">
        <v>4</v>
      </c>
      <c r="K10" s="219">
        <v>1</v>
      </c>
      <c r="L10" s="219" t="s">
        <v>830</v>
      </c>
      <c r="M10" s="151">
        <v>0</v>
      </c>
      <c r="N10" s="152" t="s">
        <v>198</v>
      </c>
      <c r="O10" s="152" t="s">
        <v>198</v>
      </c>
      <c r="P10" s="152" t="s">
        <v>198</v>
      </c>
      <c r="R10" s="149" t="s">
        <v>831</v>
      </c>
      <c r="S10" s="149" t="s">
        <v>832</v>
      </c>
    </row>
    <row r="11" spans="1:19" s="145" customFormat="1" ht="38.25" customHeight="1" thickTop="1" thickBot="1">
      <c r="A11" s="379"/>
      <c r="B11" s="945" t="s">
        <v>833</v>
      </c>
      <c r="C11" s="945"/>
      <c r="D11" s="945"/>
      <c r="E11" s="945" t="s">
        <v>507</v>
      </c>
      <c r="F11" s="945"/>
      <c r="G11" s="380">
        <v>6</v>
      </c>
      <c r="H11" s="380">
        <v>6</v>
      </c>
      <c r="I11" s="380">
        <v>5</v>
      </c>
      <c r="J11" s="380">
        <v>4</v>
      </c>
      <c r="K11" s="380">
        <v>2</v>
      </c>
      <c r="L11" s="380" t="s">
        <v>834</v>
      </c>
      <c r="M11" s="211">
        <v>1</v>
      </c>
      <c r="N11" s="215" t="s">
        <v>198</v>
      </c>
      <c r="O11" s="215" t="s">
        <v>198</v>
      </c>
      <c r="P11" s="215" t="s">
        <v>198</v>
      </c>
      <c r="R11" s="149" t="s">
        <v>835</v>
      </c>
      <c r="S11" s="149" t="s">
        <v>836</v>
      </c>
    </row>
    <row r="12" spans="1:19" s="145" customFormat="1" ht="21" customHeight="1" thickTop="1" thickBot="1">
      <c r="A12" s="379"/>
      <c r="B12" s="945" t="s">
        <v>592</v>
      </c>
      <c r="C12" s="945"/>
      <c r="D12" s="945"/>
      <c r="E12" s="945" t="s">
        <v>168</v>
      </c>
      <c r="F12" s="945"/>
      <c r="G12" s="219">
        <v>7</v>
      </c>
      <c r="H12" s="219">
        <v>7</v>
      </c>
      <c r="I12" s="219">
        <v>5</v>
      </c>
      <c r="J12" s="219">
        <v>5</v>
      </c>
      <c r="K12" s="219">
        <v>2</v>
      </c>
      <c r="L12" s="219" t="s">
        <v>837</v>
      </c>
      <c r="M12" s="151">
        <v>1</v>
      </c>
      <c r="N12" s="152" t="s">
        <v>198</v>
      </c>
      <c r="O12" s="152" t="s">
        <v>198</v>
      </c>
      <c r="P12" s="152" t="s">
        <v>198</v>
      </c>
      <c r="R12" s="149" t="s">
        <v>838</v>
      </c>
      <c r="S12" s="149" t="s">
        <v>839</v>
      </c>
    </row>
    <row r="13" spans="1:19" s="145" customFormat="1" ht="33" customHeight="1" thickTop="1" thickBot="1">
      <c r="A13" s="379"/>
      <c r="B13" s="945" t="s">
        <v>840</v>
      </c>
      <c r="C13" s="945"/>
      <c r="D13" s="945"/>
      <c r="E13" s="945" t="s">
        <v>166</v>
      </c>
      <c r="F13" s="945"/>
      <c r="G13" s="380">
        <v>8</v>
      </c>
      <c r="H13" s="380">
        <v>8</v>
      </c>
      <c r="I13" s="380">
        <v>6</v>
      </c>
      <c r="J13" s="380">
        <v>6</v>
      </c>
      <c r="K13" s="380">
        <v>2</v>
      </c>
      <c r="L13" s="380" t="s">
        <v>841</v>
      </c>
      <c r="M13" s="211">
        <v>1</v>
      </c>
      <c r="N13" s="211">
        <v>0</v>
      </c>
      <c r="O13" s="215" t="s">
        <v>198</v>
      </c>
      <c r="P13" s="215" t="s">
        <v>198</v>
      </c>
      <c r="R13" s="149" t="s">
        <v>842</v>
      </c>
      <c r="S13" s="149" t="s">
        <v>843</v>
      </c>
    </row>
    <row r="14" spans="1:19" s="145" customFormat="1" ht="21" customHeight="1" thickTop="1" thickBot="1">
      <c r="A14" s="379"/>
      <c r="B14" s="945" t="s">
        <v>64</v>
      </c>
      <c r="C14" s="945"/>
      <c r="D14" s="945"/>
      <c r="E14" s="945" t="s">
        <v>588</v>
      </c>
      <c r="F14" s="945"/>
      <c r="G14" s="219">
        <v>9</v>
      </c>
      <c r="H14" s="219">
        <v>9</v>
      </c>
      <c r="I14" s="219">
        <v>6</v>
      </c>
      <c r="J14" s="219">
        <v>6</v>
      </c>
      <c r="K14" s="219">
        <v>3</v>
      </c>
      <c r="L14" s="219" t="s">
        <v>844</v>
      </c>
      <c r="M14" s="151">
        <v>1</v>
      </c>
      <c r="N14" s="151">
        <v>0</v>
      </c>
      <c r="O14" s="152" t="s">
        <v>198</v>
      </c>
      <c r="P14" s="152" t="s">
        <v>198</v>
      </c>
      <c r="R14" s="149" t="s">
        <v>845</v>
      </c>
      <c r="S14" s="149" t="s">
        <v>846</v>
      </c>
    </row>
    <row r="15" spans="1:19" s="145" customFormat="1" ht="21" customHeight="1" thickTop="1" thickBot="1">
      <c r="A15" s="379"/>
      <c r="B15" s="945" t="s">
        <v>68</v>
      </c>
      <c r="C15" s="945"/>
      <c r="D15" s="945"/>
      <c r="E15" s="945" t="s">
        <v>168</v>
      </c>
      <c r="F15" s="945"/>
      <c r="G15" s="380">
        <v>10</v>
      </c>
      <c r="H15" s="380">
        <v>10</v>
      </c>
      <c r="I15" s="380">
        <v>7</v>
      </c>
      <c r="J15" s="380">
        <v>7</v>
      </c>
      <c r="K15" s="380">
        <v>3</v>
      </c>
      <c r="L15" s="380" t="s">
        <v>847</v>
      </c>
      <c r="M15" s="211">
        <v>1</v>
      </c>
      <c r="N15" s="211">
        <v>1</v>
      </c>
      <c r="O15" s="215" t="s">
        <v>198</v>
      </c>
      <c r="P15" s="215" t="s">
        <v>198</v>
      </c>
      <c r="R15" s="149" t="s">
        <v>848</v>
      </c>
      <c r="S15" s="149" t="s">
        <v>849</v>
      </c>
    </row>
    <row r="16" spans="1:19" s="145" customFormat="1" ht="21" customHeight="1" thickTop="1" thickBot="1">
      <c r="A16" s="379"/>
      <c r="B16" s="945" t="s">
        <v>565</v>
      </c>
      <c r="C16" s="945"/>
      <c r="D16" s="945"/>
      <c r="E16" s="945" t="s">
        <v>168</v>
      </c>
      <c r="F16" s="945"/>
      <c r="G16" s="219">
        <v>11</v>
      </c>
      <c r="H16" s="219">
        <v>11</v>
      </c>
      <c r="I16" s="219">
        <v>7</v>
      </c>
      <c r="J16" s="219">
        <v>7</v>
      </c>
      <c r="K16" s="219">
        <v>3</v>
      </c>
      <c r="L16" s="219" t="s">
        <v>850</v>
      </c>
      <c r="M16" s="151">
        <v>1</v>
      </c>
      <c r="N16" s="151">
        <v>1</v>
      </c>
      <c r="O16" s="151">
        <v>0</v>
      </c>
      <c r="P16" s="152" t="s">
        <v>198</v>
      </c>
      <c r="R16" s="149" t="s">
        <v>851</v>
      </c>
      <c r="S16" s="149" t="s">
        <v>852</v>
      </c>
    </row>
    <row r="17" spans="1:19" s="145" customFormat="1" ht="21" customHeight="1" thickTop="1" thickBot="1">
      <c r="A17" s="379"/>
      <c r="B17" s="945" t="s">
        <v>76</v>
      </c>
      <c r="C17" s="945"/>
      <c r="D17" s="945"/>
      <c r="E17" s="945" t="s">
        <v>25</v>
      </c>
      <c r="F17" s="945"/>
      <c r="G17" s="380">
        <v>12</v>
      </c>
      <c r="H17" s="380">
        <v>12</v>
      </c>
      <c r="I17" s="380">
        <v>8</v>
      </c>
      <c r="J17" s="380">
        <v>8</v>
      </c>
      <c r="K17" s="380">
        <v>4</v>
      </c>
      <c r="L17" s="380"/>
      <c r="M17" s="211">
        <v>1</v>
      </c>
      <c r="N17" s="211">
        <v>1</v>
      </c>
      <c r="O17" s="211">
        <v>1</v>
      </c>
      <c r="P17" s="215" t="s">
        <v>198</v>
      </c>
      <c r="R17" s="149" t="s">
        <v>853</v>
      </c>
      <c r="S17" s="149" t="s">
        <v>854</v>
      </c>
    </row>
    <row r="18" spans="1:19" s="145" customFormat="1" ht="21" customHeight="1" thickTop="1" thickBot="1">
      <c r="A18" s="379"/>
      <c r="B18" s="945" t="s">
        <v>78</v>
      </c>
      <c r="C18" s="945"/>
      <c r="D18" s="945"/>
      <c r="E18" s="945" t="s">
        <v>507</v>
      </c>
      <c r="F18" s="945"/>
      <c r="G18" s="219">
        <v>13</v>
      </c>
      <c r="H18" s="219">
        <v>13</v>
      </c>
      <c r="I18" s="219">
        <v>8</v>
      </c>
      <c r="J18" s="219">
        <v>8</v>
      </c>
      <c r="K18" s="219">
        <v>4</v>
      </c>
      <c r="L18" s="219" t="s">
        <v>855</v>
      </c>
      <c r="M18" s="151">
        <v>1</v>
      </c>
      <c r="N18" s="151">
        <v>1</v>
      </c>
      <c r="O18" s="151">
        <v>1</v>
      </c>
      <c r="P18" s="152" t="s">
        <v>198</v>
      </c>
      <c r="R18" s="149" t="s">
        <v>856</v>
      </c>
      <c r="S18" s="149" t="s">
        <v>857</v>
      </c>
    </row>
    <row r="19" spans="1:19" s="145" customFormat="1" ht="34.5" customHeight="1" thickTop="1" thickBot="1">
      <c r="A19" s="379"/>
      <c r="B19" s="945" t="s">
        <v>603</v>
      </c>
      <c r="C19" s="945"/>
      <c r="D19" s="945"/>
      <c r="E19" s="945" t="s">
        <v>499</v>
      </c>
      <c r="F19" s="945"/>
      <c r="G19" s="380">
        <v>14</v>
      </c>
      <c r="H19" s="380">
        <v>14</v>
      </c>
      <c r="I19" s="380">
        <v>9</v>
      </c>
      <c r="J19" s="380">
        <v>9</v>
      </c>
      <c r="K19" s="380">
        <v>4</v>
      </c>
      <c r="L19" s="380"/>
      <c r="M19" s="211">
        <v>2</v>
      </c>
      <c r="N19" s="211">
        <v>1</v>
      </c>
      <c r="O19" s="211">
        <v>1</v>
      </c>
      <c r="P19" s="211">
        <v>0</v>
      </c>
      <c r="R19" s="149" t="s">
        <v>858</v>
      </c>
      <c r="S19" s="149" t="s">
        <v>859</v>
      </c>
    </row>
    <row r="20" spans="1:19" s="145" customFormat="1" ht="40.5" customHeight="1" thickTop="1" thickBot="1">
      <c r="A20" s="379"/>
      <c r="B20" s="945" t="s">
        <v>533</v>
      </c>
      <c r="C20" s="945"/>
      <c r="D20" s="945"/>
      <c r="E20" s="945" t="s">
        <v>168</v>
      </c>
      <c r="F20" s="945"/>
      <c r="G20" s="219">
        <v>15</v>
      </c>
      <c r="H20" s="219">
        <v>15</v>
      </c>
      <c r="I20" s="219">
        <v>9</v>
      </c>
      <c r="J20" s="219">
        <v>9</v>
      </c>
      <c r="K20" s="219">
        <v>5</v>
      </c>
      <c r="L20" s="219" t="s">
        <v>860</v>
      </c>
      <c r="M20" s="151">
        <v>2</v>
      </c>
      <c r="N20" s="151">
        <v>1</v>
      </c>
      <c r="O20" s="151">
        <v>1</v>
      </c>
      <c r="P20" s="151">
        <v>1</v>
      </c>
      <c r="R20" s="149" t="s">
        <v>861</v>
      </c>
      <c r="S20" s="149" t="s">
        <v>862</v>
      </c>
    </row>
    <row r="21" spans="1:19" s="145" customFormat="1" ht="21" customHeight="1" thickTop="1" thickBot="1">
      <c r="A21" s="379"/>
      <c r="B21" s="945" t="s">
        <v>600</v>
      </c>
      <c r="C21" s="945"/>
      <c r="D21" s="945"/>
      <c r="E21" s="945" t="s">
        <v>168</v>
      </c>
      <c r="F21" s="945"/>
      <c r="G21" s="380">
        <v>16</v>
      </c>
      <c r="H21" s="380">
        <v>16</v>
      </c>
      <c r="I21" s="380">
        <v>10</v>
      </c>
      <c r="J21" s="380">
        <v>10</v>
      </c>
      <c r="K21" s="380">
        <v>5</v>
      </c>
      <c r="L21" s="380"/>
      <c r="M21" s="211">
        <v>2</v>
      </c>
      <c r="N21" s="211">
        <v>2</v>
      </c>
      <c r="O21" s="211">
        <v>1</v>
      </c>
      <c r="P21" s="211">
        <v>1</v>
      </c>
      <c r="R21" s="149" t="s">
        <v>863</v>
      </c>
      <c r="S21" s="149" t="s">
        <v>864</v>
      </c>
    </row>
    <row r="22" spans="1:19" s="145" customFormat="1" ht="21" customHeight="1" thickTop="1" thickBot="1">
      <c r="A22" s="379"/>
      <c r="B22" s="945" t="s">
        <v>477</v>
      </c>
      <c r="C22" s="945"/>
      <c r="D22" s="945"/>
      <c r="E22" s="945" t="s">
        <v>25</v>
      </c>
      <c r="F22" s="945"/>
      <c r="G22" s="219">
        <v>17</v>
      </c>
      <c r="H22" s="219">
        <v>17</v>
      </c>
      <c r="I22" s="219">
        <v>10</v>
      </c>
      <c r="J22" s="219">
        <v>10</v>
      </c>
      <c r="K22" s="219">
        <v>5</v>
      </c>
      <c r="L22" s="219" t="s">
        <v>865</v>
      </c>
      <c r="M22" s="151">
        <v>2</v>
      </c>
      <c r="N22" s="151">
        <v>2</v>
      </c>
      <c r="O22" s="151">
        <v>2</v>
      </c>
      <c r="P22" s="151">
        <v>1</v>
      </c>
      <c r="R22" s="149" t="s">
        <v>866</v>
      </c>
      <c r="S22" s="149" t="s">
        <v>867</v>
      </c>
    </row>
    <row r="23" spans="1:19" s="145" customFormat="1" ht="21" customHeight="1" thickTop="1" thickBot="1">
      <c r="A23" s="379"/>
      <c r="B23" s="945" t="s">
        <v>479</v>
      </c>
      <c r="C23" s="945"/>
      <c r="D23" s="945"/>
      <c r="E23" s="945" t="s">
        <v>507</v>
      </c>
      <c r="F23" s="945"/>
      <c r="G23" s="380">
        <v>18</v>
      </c>
      <c r="H23" s="380">
        <v>18</v>
      </c>
      <c r="I23" s="380">
        <v>11</v>
      </c>
      <c r="J23" s="380">
        <v>11</v>
      </c>
      <c r="K23" s="380">
        <v>6</v>
      </c>
      <c r="L23" s="380"/>
      <c r="M23" s="211">
        <v>3</v>
      </c>
      <c r="N23" s="211">
        <v>2</v>
      </c>
      <c r="O23" s="211">
        <v>2</v>
      </c>
      <c r="P23" s="211">
        <v>1</v>
      </c>
      <c r="R23" s="149" t="s">
        <v>868</v>
      </c>
      <c r="S23" s="149" t="s">
        <v>869</v>
      </c>
    </row>
    <row r="24" spans="1:19" s="145" customFormat="1" ht="21" customHeight="1" thickTop="1" thickBot="1">
      <c r="A24" s="379"/>
      <c r="B24" s="945" t="s">
        <v>768</v>
      </c>
      <c r="C24" s="945"/>
      <c r="D24" s="945"/>
      <c r="E24" s="945" t="s">
        <v>166</v>
      </c>
      <c r="F24" s="945"/>
      <c r="G24" s="219">
        <v>19</v>
      </c>
      <c r="H24" s="219">
        <v>19</v>
      </c>
      <c r="I24" s="219">
        <v>11</v>
      </c>
      <c r="J24" s="219">
        <v>11</v>
      </c>
      <c r="K24" s="219">
        <v>6</v>
      </c>
      <c r="L24" s="219"/>
      <c r="M24" s="151">
        <v>3</v>
      </c>
      <c r="N24" s="151">
        <v>3</v>
      </c>
      <c r="O24" s="151">
        <v>3</v>
      </c>
      <c r="P24" s="151">
        <v>2</v>
      </c>
      <c r="R24" s="149" t="s">
        <v>870</v>
      </c>
      <c r="S24" s="149" t="s">
        <v>871</v>
      </c>
    </row>
    <row r="25" spans="1:19" s="145" customFormat="1" ht="21" customHeight="1" thickTop="1" thickBot="1">
      <c r="A25" s="150"/>
      <c r="B25" s="150"/>
      <c r="C25" s="150"/>
      <c r="D25" s="150"/>
      <c r="E25" s="150"/>
      <c r="F25" s="150"/>
      <c r="G25" s="380">
        <v>20</v>
      </c>
      <c r="H25" s="380">
        <v>20</v>
      </c>
      <c r="I25" s="380">
        <v>12</v>
      </c>
      <c r="J25" s="380">
        <v>12</v>
      </c>
      <c r="K25" s="380">
        <v>6</v>
      </c>
      <c r="L25" s="380" t="s">
        <v>872</v>
      </c>
      <c r="M25" s="211">
        <v>3</v>
      </c>
      <c r="N25" s="211">
        <v>3</v>
      </c>
      <c r="O25" s="211">
        <v>3</v>
      </c>
      <c r="P25" s="211">
        <v>3</v>
      </c>
      <c r="R25" s="149" t="s">
        <v>873</v>
      </c>
      <c r="S25" s="149" t="s">
        <v>874</v>
      </c>
    </row>
    <row r="26" spans="1:19" ht="20.25" thickTop="1" thickBot="1">
      <c r="R26" s="149" t="s">
        <v>875</v>
      </c>
      <c r="S26" s="149" t="s">
        <v>876</v>
      </c>
    </row>
    <row r="27" spans="1:19" ht="20.25" thickTop="1" thickBot="1">
      <c r="R27" s="149" t="s">
        <v>877</v>
      </c>
      <c r="S27" s="149" t="s">
        <v>878</v>
      </c>
    </row>
    <row r="28" spans="1:19" ht="20.25" thickTop="1" thickBot="1">
      <c r="R28" s="149" t="s">
        <v>879</v>
      </c>
      <c r="S28" s="149" t="s">
        <v>880</v>
      </c>
    </row>
    <row r="29" spans="1:19" ht="20.25" thickTop="1" thickBot="1">
      <c r="R29" s="149" t="s">
        <v>881</v>
      </c>
      <c r="S29" s="149" t="s">
        <v>882</v>
      </c>
    </row>
    <row r="30" spans="1:19" ht="20.25" thickTop="1" thickBot="1">
      <c r="R30" s="149" t="s">
        <v>883</v>
      </c>
      <c r="S30" s="149" t="s">
        <v>884</v>
      </c>
    </row>
    <row r="31" spans="1:19" ht="20.25" thickTop="1" thickBot="1">
      <c r="R31" s="149" t="s">
        <v>885</v>
      </c>
      <c r="S31" s="149" t="s">
        <v>886</v>
      </c>
    </row>
    <row r="32" spans="1:19" ht="20.25" thickTop="1" thickBot="1">
      <c r="R32" s="149" t="s">
        <v>887</v>
      </c>
      <c r="S32" s="149" t="s">
        <v>888</v>
      </c>
    </row>
    <row r="33" spans="18:19" ht="20.25" thickTop="1" thickBot="1">
      <c r="R33" s="149" t="s">
        <v>889</v>
      </c>
      <c r="S33" s="149" t="s">
        <v>890</v>
      </c>
    </row>
    <row r="34" spans="18:19" ht="39" thickTop="1" thickBot="1">
      <c r="R34" s="149" t="s">
        <v>891</v>
      </c>
      <c r="S34" s="149" t="s">
        <v>892</v>
      </c>
    </row>
    <row r="35" spans="18:19" ht="15.75" thickTop="1"/>
  </sheetData>
  <mergeCells count="49">
    <mergeCell ref="B22:D22"/>
    <mergeCell ref="B23:D23"/>
    <mergeCell ref="B24:D24"/>
    <mergeCell ref="B16:D16"/>
    <mergeCell ref="B17:D17"/>
    <mergeCell ref="B18:D18"/>
    <mergeCell ref="B19:D19"/>
    <mergeCell ref="B20:D20"/>
    <mergeCell ref="B12:D12"/>
    <mergeCell ref="B13:D13"/>
    <mergeCell ref="B14:D14"/>
    <mergeCell ref="B15:D15"/>
    <mergeCell ref="B21:D21"/>
    <mergeCell ref="B7:D7"/>
    <mergeCell ref="B8:D8"/>
    <mergeCell ref="B9:D9"/>
    <mergeCell ref="B10:D10"/>
    <mergeCell ref="B11:D11"/>
    <mergeCell ref="E20:F20"/>
    <mergeCell ref="E21:F21"/>
    <mergeCell ref="E22:F22"/>
    <mergeCell ref="E23:F23"/>
    <mergeCell ref="E24:F24"/>
    <mergeCell ref="E15:F15"/>
    <mergeCell ref="E16:F16"/>
    <mergeCell ref="E17:F17"/>
    <mergeCell ref="E18:F18"/>
    <mergeCell ref="E19:F19"/>
    <mergeCell ref="E10:F10"/>
    <mergeCell ref="E11:F11"/>
    <mergeCell ref="E12:F12"/>
    <mergeCell ref="E13:F13"/>
    <mergeCell ref="E14:F14"/>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56" t="s">
        <v>195</v>
      </c>
      <c r="B1" s="956"/>
      <c r="C1" s="956"/>
      <c r="D1" s="956"/>
      <c r="E1" s="956"/>
      <c r="F1" s="956"/>
      <c r="G1" s="959" t="s">
        <v>26</v>
      </c>
      <c r="H1" s="916">
        <v>4</v>
      </c>
    </row>
    <row r="2" spans="1:22" ht="15.75" thickBot="1">
      <c r="A2" s="956"/>
      <c r="B2" s="956"/>
      <c r="C2" s="956"/>
      <c r="D2" s="956"/>
      <c r="E2" s="956"/>
      <c r="F2" s="956"/>
      <c r="G2" s="960"/>
      <c r="H2" s="961"/>
    </row>
    <row r="3" spans="1:22" ht="15" customHeight="1" thickTop="1" thickBot="1">
      <c r="A3" s="957"/>
      <c r="B3" s="957"/>
      <c r="C3" s="957"/>
      <c r="D3" s="957"/>
      <c r="E3" s="957"/>
      <c r="F3" s="958"/>
      <c r="G3" s="962" t="s">
        <v>107</v>
      </c>
      <c r="H3" s="962"/>
      <c r="I3" s="963" t="s">
        <v>781</v>
      </c>
      <c r="J3" s="963" t="s">
        <v>782</v>
      </c>
      <c r="K3" s="963" t="s">
        <v>783</v>
      </c>
      <c r="L3" s="963" t="s">
        <v>472</v>
      </c>
      <c r="M3" s="903" t="s">
        <v>893</v>
      </c>
      <c r="N3" s="904"/>
      <c r="O3" s="904"/>
      <c r="P3" s="904"/>
      <c r="Q3" s="904"/>
      <c r="R3" s="904"/>
      <c r="S3" s="904"/>
      <c r="T3" s="904"/>
      <c r="U3" s="904"/>
      <c r="V3" s="904"/>
    </row>
    <row r="4" spans="1:22" ht="15" customHeight="1" thickTop="1" thickBot="1">
      <c r="A4" s="825" t="s">
        <v>44</v>
      </c>
      <c r="B4" s="825"/>
      <c r="C4" s="825"/>
      <c r="D4" s="825"/>
      <c r="E4" s="825"/>
      <c r="F4" s="825"/>
      <c r="G4" s="962"/>
      <c r="H4" s="962"/>
      <c r="I4" s="963"/>
      <c r="J4" s="963"/>
      <c r="K4" s="963"/>
      <c r="L4" s="963"/>
      <c r="M4" s="904"/>
      <c r="N4" s="904"/>
      <c r="O4" s="904"/>
      <c r="P4" s="904"/>
      <c r="Q4" s="904"/>
      <c r="R4" s="904"/>
      <c r="S4" s="904"/>
      <c r="T4" s="904"/>
      <c r="U4" s="904"/>
      <c r="V4" s="904"/>
    </row>
    <row r="5" spans="1:22" ht="45" customHeight="1" thickTop="1" thickBot="1">
      <c r="A5" s="825"/>
      <c r="B5" s="825"/>
      <c r="C5" s="825"/>
      <c r="D5" s="825"/>
      <c r="E5" s="825"/>
      <c r="F5" s="825"/>
      <c r="G5" s="387" t="s">
        <v>470</v>
      </c>
      <c r="H5" s="387" t="s">
        <v>471</v>
      </c>
      <c r="I5" s="963"/>
      <c r="J5" s="963"/>
      <c r="K5" s="963"/>
      <c r="L5" s="963"/>
      <c r="M5" s="381">
        <v>0</v>
      </c>
      <c r="N5" s="381">
        <v>1</v>
      </c>
      <c r="O5" s="381">
        <v>2</v>
      </c>
      <c r="P5" s="381">
        <v>3</v>
      </c>
      <c r="Q5" s="381">
        <v>4</v>
      </c>
      <c r="R5" s="381">
        <v>5</v>
      </c>
      <c r="S5" s="381">
        <v>6</v>
      </c>
      <c r="T5" s="381">
        <v>7</v>
      </c>
      <c r="U5" s="381">
        <v>8</v>
      </c>
      <c r="V5" s="381">
        <v>9</v>
      </c>
    </row>
    <row r="6" spans="1:22" ht="39" thickTop="1" thickBot="1">
      <c r="A6" s="233">
        <v>1</v>
      </c>
      <c r="B6" s="964" t="s">
        <v>894</v>
      </c>
      <c r="C6" s="964"/>
      <c r="D6" s="964"/>
      <c r="E6" s="964" t="s">
        <v>499</v>
      </c>
      <c r="F6" s="964"/>
      <c r="G6" s="219">
        <v>1</v>
      </c>
      <c r="H6" s="219">
        <v>0</v>
      </c>
      <c r="I6" s="219">
        <v>0</v>
      </c>
      <c r="J6" s="219">
        <v>0</v>
      </c>
      <c r="K6" s="219">
        <v>2</v>
      </c>
      <c r="L6" s="219" t="s">
        <v>895</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3">
        <v>2</v>
      </c>
      <c r="B7" s="964" t="s">
        <v>650</v>
      </c>
      <c r="C7" s="964"/>
      <c r="D7" s="964"/>
      <c r="E7" s="964" t="s">
        <v>507</v>
      </c>
      <c r="F7" s="964"/>
      <c r="G7" s="380">
        <v>2</v>
      </c>
      <c r="H7" s="380">
        <v>1</v>
      </c>
      <c r="I7" s="380">
        <v>0</v>
      </c>
      <c r="J7" s="380">
        <v>0</v>
      </c>
      <c r="K7" s="380">
        <v>3</v>
      </c>
      <c r="L7" s="380"/>
      <c r="M7" s="211">
        <v>6</v>
      </c>
      <c r="N7" s="211">
        <v>4</v>
      </c>
      <c r="O7" s="211" t="s">
        <v>198</v>
      </c>
      <c r="P7" s="211" t="s">
        <v>198</v>
      </c>
      <c r="Q7" s="211" t="s">
        <v>198</v>
      </c>
      <c r="R7" s="211" t="s">
        <v>198</v>
      </c>
      <c r="S7" s="211" t="s">
        <v>198</v>
      </c>
      <c r="T7" s="211" t="s">
        <v>198</v>
      </c>
      <c r="U7" s="211" t="s">
        <v>198</v>
      </c>
      <c r="V7" s="211" t="s">
        <v>198</v>
      </c>
    </row>
    <row r="8" spans="1:22" ht="31.5" customHeight="1" thickTop="1" thickBot="1">
      <c r="A8" s="233">
        <v>3</v>
      </c>
      <c r="B8" s="964" t="s">
        <v>594</v>
      </c>
      <c r="C8" s="964"/>
      <c r="D8" s="964"/>
      <c r="E8" s="964" t="s">
        <v>507</v>
      </c>
      <c r="F8" s="964"/>
      <c r="G8" s="219">
        <v>3</v>
      </c>
      <c r="H8" s="219">
        <v>1</v>
      </c>
      <c r="I8" s="219">
        <v>1</v>
      </c>
      <c r="J8" s="219">
        <v>1</v>
      </c>
      <c r="K8" s="219">
        <v>3</v>
      </c>
      <c r="L8" s="219"/>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3">
        <v>4</v>
      </c>
      <c r="B9" s="964" t="s">
        <v>64</v>
      </c>
      <c r="C9" s="964"/>
      <c r="D9" s="964"/>
      <c r="E9" s="964" t="s">
        <v>588</v>
      </c>
      <c r="F9" s="964"/>
      <c r="G9" s="380">
        <v>4</v>
      </c>
      <c r="H9" s="380">
        <v>2</v>
      </c>
      <c r="I9" s="380">
        <v>1</v>
      </c>
      <c r="J9" s="380">
        <v>1</v>
      </c>
      <c r="K9" s="380">
        <v>4</v>
      </c>
      <c r="L9" s="380"/>
      <c r="M9" s="211">
        <v>6</v>
      </c>
      <c r="N9" s="211">
        <v>6</v>
      </c>
      <c r="O9" s="211">
        <v>3</v>
      </c>
      <c r="P9" s="211" t="s">
        <v>198</v>
      </c>
      <c r="Q9" s="211" t="s">
        <v>198</v>
      </c>
      <c r="R9" s="211" t="s">
        <v>198</v>
      </c>
      <c r="S9" s="211" t="s">
        <v>198</v>
      </c>
      <c r="T9" s="211" t="s">
        <v>198</v>
      </c>
      <c r="U9" s="211" t="s">
        <v>198</v>
      </c>
      <c r="V9" s="211" t="s">
        <v>198</v>
      </c>
    </row>
    <row r="10" spans="1:22" ht="31.5" customHeight="1" thickTop="1" thickBot="1">
      <c r="A10" s="233">
        <v>5</v>
      </c>
      <c r="B10" s="964" t="s">
        <v>600</v>
      </c>
      <c r="C10" s="964"/>
      <c r="D10" s="964"/>
      <c r="E10" s="964" t="s">
        <v>168</v>
      </c>
      <c r="F10" s="964"/>
      <c r="G10" s="219">
        <v>5</v>
      </c>
      <c r="H10" s="219">
        <v>2</v>
      </c>
      <c r="I10" s="219">
        <v>1</v>
      </c>
      <c r="J10" s="219">
        <v>1</v>
      </c>
      <c r="K10" s="219">
        <v>4</v>
      </c>
      <c r="L10" s="219"/>
      <c r="M10" s="151">
        <v>6</v>
      </c>
      <c r="N10" s="151">
        <v>6</v>
      </c>
      <c r="O10" s="151">
        <v>4</v>
      </c>
      <c r="P10" s="151" t="s">
        <v>198</v>
      </c>
      <c r="Q10" s="151" t="s">
        <v>198</v>
      </c>
      <c r="R10" s="151" t="s">
        <v>198</v>
      </c>
      <c r="S10" s="151" t="s">
        <v>198</v>
      </c>
      <c r="T10" s="151" t="s">
        <v>198</v>
      </c>
      <c r="U10" s="151" t="s">
        <v>198</v>
      </c>
      <c r="V10" s="151" t="s">
        <v>198</v>
      </c>
    </row>
    <row r="11" spans="1:22" ht="20.25" thickTop="1" thickBot="1">
      <c r="A11" s="233">
        <v>6</v>
      </c>
      <c r="B11" s="964" t="s">
        <v>479</v>
      </c>
      <c r="C11" s="964"/>
      <c r="D11" s="964"/>
      <c r="E11" s="964" t="s">
        <v>507</v>
      </c>
      <c r="F11" s="964"/>
      <c r="G11" s="380">
        <v>6</v>
      </c>
      <c r="H11" s="380">
        <v>3</v>
      </c>
      <c r="I11" s="380">
        <v>2</v>
      </c>
      <c r="J11" s="380">
        <v>2</v>
      </c>
      <c r="K11" s="380">
        <v>5</v>
      </c>
      <c r="L11" s="380"/>
      <c r="M11" s="211">
        <v>6</v>
      </c>
      <c r="N11" s="211">
        <v>6</v>
      </c>
      <c r="O11" s="211">
        <v>5</v>
      </c>
      <c r="P11" s="211">
        <v>3</v>
      </c>
      <c r="Q11" s="211" t="s">
        <v>198</v>
      </c>
      <c r="R11" s="211" t="s">
        <v>198</v>
      </c>
      <c r="S11" s="211" t="s">
        <v>198</v>
      </c>
      <c r="T11" s="211" t="s">
        <v>198</v>
      </c>
      <c r="U11" s="211" t="s">
        <v>198</v>
      </c>
      <c r="V11" s="211" t="s">
        <v>198</v>
      </c>
    </row>
    <row r="12" spans="1:22" ht="20.25" thickTop="1" thickBot="1">
      <c r="G12" s="219">
        <v>7</v>
      </c>
      <c r="H12" s="219">
        <v>3</v>
      </c>
      <c r="I12" s="219">
        <v>2</v>
      </c>
      <c r="J12" s="219">
        <v>2</v>
      </c>
      <c r="K12" s="219">
        <v>5</v>
      </c>
      <c r="L12" s="219"/>
      <c r="M12" s="151">
        <v>6</v>
      </c>
      <c r="N12" s="151">
        <v>6</v>
      </c>
      <c r="O12" s="151">
        <v>6</v>
      </c>
      <c r="P12" s="151">
        <v>4</v>
      </c>
      <c r="Q12" s="151" t="s">
        <v>198</v>
      </c>
      <c r="R12" s="151" t="s">
        <v>198</v>
      </c>
      <c r="S12" s="151" t="s">
        <v>198</v>
      </c>
      <c r="T12" s="151" t="s">
        <v>198</v>
      </c>
      <c r="U12" s="151" t="s">
        <v>198</v>
      </c>
      <c r="V12" s="151" t="s">
        <v>198</v>
      </c>
    </row>
    <row r="13" spans="1:22" ht="20.25" thickTop="1" thickBot="1">
      <c r="G13" s="380">
        <v>8</v>
      </c>
      <c r="H13" s="380">
        <v>4</v>
      </c>
      <c r="I13" s="380">
        <v>2</v>
      </c>
      <c r="J13" s="380">
        <v>2</v>
      </c>
      <c r="K13" s="380">
        <v>6</v>
      </c>
      <c r="L13" s="380"/>
      <c r="M13" s="211">
        <v>6</v>
      </c>
      <c r="N13" s="211">
        <v>6</v>
      </c>
      <c r="O13" s="211">
        <v>6</v>
      </c>
      <c r="P13" s="211">
        <v>5</v>
      </c>
      <c r="Q13" s="211">
        <v>3</v>
      </c>
      <c r="R13" s="211" t="s">
        <v>198</v>
      </c>
      <c r="S13" s="211" t="s">
        <v>198</v>
      </c>
      <c r="T13" s="211" t="s">
        <v>198</v>
      </c>
      <c r="U13" s="211" t="s">
        <v>198</v>
      </c>
      <c r="V13" s="211" t="s">
        <v>198</v>
      </c>
    </row>
    <row r="14" spans="1:22" ht="20.25" thickTop="1" thickBot="1">
      <c r="G14" s="219">
        <v>9</v>
      </c>
      <c r="H14" s="219">
        <v>4</v>
      </c>
      <c r="I14" s="219">
        <v>3</v>
      </c>
      <c r="J14" s="219">
        <v>3</v>
      </c>
      <c r="K14" s="219">
        <v>6</v>
      </c>
      <c r="L14" s="219"/>
      <c r="M14" s="151">
        <v>6</v>
      </c>
      <c r="N14" s="151">
        <v>6</v>
      </c>
      <c r="O14" s="151">
        <v>6</v>
      </c>
      <c r="P14" s="151">
        <v>6</v>
      </c>
      <c r="Q14" s="151">
        <v>4</v>
      </c>
      <c r="R14" s="151" t="s">
        <v>198</v>
      </c>
      <c r="S14" s="151" t="s">
        <v>198</v>
      </c>
      <c r="T14" s="151" t="s">
        <v>198</v>
      </c>
      <c r="U14" s="151" t="s">
        <v>198</v>
      </c>
      <c r="V14" s="151" t="s">
        <v>198</v>
      </c>
    </row>
    <row r="15" spans="1:22" ht="20.25" thickTop="1" thickBot="1">
      <c r="G15" s="380">
        <v>10</v>
      </c>
      <c r="H15" s="380">
        <v>5</v>
      </c>
      <c r="I15" s="380">
        <v>3</v>
      </c>
      <c r="J15" s="380">
        <v>3</v>
      </c>
      <c r="K15" s="380">
        <v>7</v>
      </c>
      <c r="L15" s="380"/>
      <c r="M15" s="211">
        <v>6</v>
      </c>
      <c r="N15" s="211">
        <v>6</v>
      </c>
      <c r="O15" s="211">
        <v>6</v>
      </c>
      <c r="P15" s="211">
        <v>6</v>
      </c>
      <c r="Q15" s="211">
        <v>5</v>
      </c>
      <c r="R15" s="211">
        <v>3</v>
      </c>
      <c r="S15" s="211" t="s">
        <v>198</v>
      </c>
      <c r="T15" s="211" t="s">
        <v>198</v>
      </c>
      <c r="U15" s="211" t="s">
        <v>198</v>
      </c>
      <c r="V15" s="211" t="s">
        <v>198</v>
      </c>
    </row>
    <row r="16" spans="1:22" ht="20.25" thickTop="1" thickBot="1">
      <c r="G16" s="219">
        <v>11</v>
      </c>
      <c r="H16" s="219">
        <v>5</v>
      </c>
      <c r="I16" s="219">
        <v>3</v>
      </c>
      <c r="J16" s="219">
        <v>3</v>
      </c>
      <c r="K16" s="219">
        <v>7</v>
      </c>
      <c r="L16" s="219"/>
      <c r="M16" s="151">
        <v>6</v>
      </c>
      <c r="N16" s="151">
        <v>6</v>
      </c>
      <c r="O16" s="151">
        <v>6</v>
      </c>
      <c r="P16" s="151">
        <v>6</v>
      </c>
      <c r="Q16" s="151">
        <v>6</v>
      </c>
      <c r="R16" s="151">
        <v>4</v>
      </c>
      <c r="S16" s="151" t="s">
        <v>198</v>
      </c>
      <c r="T16" s="151" t="s">
        <v>198</v>
      </c>
      <c r="U16" s="151" t="s">
        <v>198</v>
      </c>
      <c r="V16" s="151" t="s">
        <v>198</v>
      </c>
    </row>
    <row r="17" spans="7:24" ht="20.25" thickTop="1" thickBot="1">
      <c r="G17" s="380">
        <v>12</v>
      </c>
      <c r="H17" s="380">
        <v>6</v>
      </c>
      <c r="I17" s="380">
        <v>4</v>
      </c>
      <c r="J17" s="380">
        <v>4</v>
      </c>
      <c r="K17" s="380">
        <v>8</v>
      </c>
      <c r="L17" s="380"/>
      <c r="M17" s="211">
        <v>6</v>
      </c>
      <c r="N17" s="211">
        <v>6</v>
      </c>
      <c r="O17" s="211">
        <v>6</v>
      </c>
      <c r="P17" s="211">
        <v>6</v>
      </c>
      <c r="Q17" s="211">
        <v>6</v>
      </c>
      <c r="R17" s="211">
        <v>5</v>
      </c>
      <c r="S17" s="211">
        <v>3</v>
      </c>
      <c r="T17" s="211" t="s">
        <v>198</v>
      </c>
      <c r="U17" s="211" t="s">
        <v>198</v>
      </c>
      <c r="V17" s="211" t="s">
        <v>198</v>
      </c>
    </row>
    <row r="18" spans="7:24" ht="20.25" thickTop="1" thickBot="1">
      <c r="G18" s="219">
        <v>13</v>
      </c>
      <c r="H18" s="219">
        <v>6</v>
      </c>
      <c r="I18" s="219">
        <v>4</v>
      </c>
      <c r="J18" s="219">
        <v>4</v>
      </c>
      <c r="K18" s="219">
        <v>8</v>
      </c>
      <c r="L18" s="219"/>
      <c r="M18" s="151">
        <v>6</v>
      </c>
      <c r="N18" s="151">
        <v>6</v>
      </c>
      <c r="O18" s="151">
        <v>6</v>
      </c>
      <c r="P18" s="151">
        <v>6</v>
      </c>
      <c r="Q18" s="151">
        <v>6</v>
      </c>
      <c r="R18" s="151">
        <v>6</v>
      </c>
      <c r="S18" s="151">
        <v>4</v>
      </c>
      <c r="T18" s="151" t="s">
        <v>198</v>
      </c>
      <c r="U18" s="151" t="s">
        <v>198</v>
      </c>
      <c r="V18" s="151" t="s">
        <v>198</v>
      </c>
    </row>
    <row r="19" spans="7:24" ht="20.25" thickTop="1" thickBot="1">
      <c r="G19" s="380">
        <v>14</v>
      </c>
      <c r="H19" s="380">
        <v>7</v>
      </c>
      <c r="I19" s="380">
        <v>4</v>
      </c>
      <c r="J19" s="380">
        <v>4</v>
      </c>
      <c r="K19" s="380">
        <v>9</v>
      </c>
      <c r="L19" s="380"/>
      <c r="M19" s="211">
        <v>6</v>
      </c>
      <c r="N19" s="211">
        <v>6</v>
      </c>
      <c r="O19" s="211">
        <v>6</v>
      </c>
      <c r="P19" s="211">
        <v>6</v>
      </c>
      <c r="Q19" s="211">
        <v>6</v>
      </c>
      <c r="R19" s="211">
        <v>6</v>
      </c>
      <c r="S19" s="211">
        <v>5</v>
      </c>
      <c r="T19" s="211">
        <v>3</v>
      </c>
      <c r="U19" s="211" t="s">
        <v>198</v>
      </c>
      <c r="V19" s="211" t="s">
        <v>198</v>
      </c>
    </row>
    <row r="20" spans="7:24" ht="20.25" thickTop="1" thickBot="1">
      <c r="G20" s="219">
        <v>15</v>
      </c>
      <c r="H20" s="219">
        <v>7</v>
      </c>
      <c r="I20" s="219">
        <v>5</v>
      </c>
      <c r="J20" s="219">
        <v>5</v>
      </c>
      <c r="K20" s="219">
        <v>9</v>
      </c>
      <c r="L20" s="219"/>
      <c r="M20" s="151">
        <v>6</v>
      </c>
      <c r="N20" s="151">
        <v>6</v>
      </c>
      <c r="O20" s="151">
        <v>6</v>
      </c>
      <c r="P20" s="151">
        <v>6</v>
      </c>
      <c r="Q20" s="151">
        <v>6</v>
      </c>
      <c r="R20" s="151">
        <v>6</v>
      </c>
      <c r="S20" s="151">
        <v>6</v>
      </c>
      <c r="T20" s="151">
        <v>4</v>
      </c>
      <c r="U20" s="151" t="s">
        <v>198</v>
      </c>
      <c r="V20" s="151" t="s">
        <v>198</v>
      </c>
    </row>
    <row r="21" spans="7:24" ht="20.25" thickTop="1" thickBot="1">
      <c r="G21" s="380">
        <v>16</v>
      </c>
      <c r="H21" s="380">
        <v>8</v>
      </c>
      <c r="I21" s="380">
        <v>5</v>
      </c>
      <c r="J21" s="380">
        <v>5</v>
      </c>
      <c r="K21" s="380">
        <v>10</v>
      </c>
      <c r="L21" s="380"/>
      <c r="M21" s="211">
        <v>6</v>
      </c>
      <c r="N21" s="211">
        <v>6</v>
      </c>
      <c r="O21" s="211">
        <v>6</v>
      </c>
      <c r="P21" s="211">
        <v>6</v>
      </c>
      <c r="Q21" s="211">
        <v>6</v>
      </c>
      <c r="R21" s="211">
        <v>6</v>
      </c>
      <c r="S21" s="211">
        <v>6</v>
      </c>
      <c r="T21" s="211">
        <v>5</v>
      </c>
      <c r="U21" s="211">
        <v>3</v>
      </c>
      <c r="V21" s="211" t="s">
        <v>198</v>
      </c>
      <c r="X21" s="142"/>
    </row>
    <row r="22" spans="7:24" ht="20.25" thickTop="1" thickBot="1">
      <c r="G22" s="219">
        <v>17</v>
      </c>
      <c r="H22" s="219">
        <v>8</v>
      </c>
      <c r="I22" s="219">
        <v>5</v>
      </c>
      <c r="J22" s="219">
        <v>5</v>
      </c>
      <c r="K22" s="219">
        <v>10</v>
      </c>
      <c r="L22" s="219"/>
      <c r="M22" s="151">
        <v>6</v>
      </c>
      <c r="N22" s="151">
        <v>6</v>
      </c>
      <c r="O22" s="151">
        <v>6</v>
      </c>
      <c r="P22" s="151">
        <v>6</v>
      </c>
      <c r="Q22" s="151">
        <v>6</v>
      </c>
      <c r="R22" s="151">
        <v>6</v>
      </c>
      <c r="S22" s="151">
        <v>6</v>
      </c>
      <c r="T22" s="151">
        <v>6</v>
      </c>
      <c r="U22" s="151">
        <v>4</v>
      </c>
      <c r="V22" s="151" t="s">
        <v>198</v>
      </c>
    </row>
    <row r="23" spans="7:24" ht="20.25" thickTop="1" thickBot="1">
      <c r="G23" s="380">
        <v>18</v>
      </c>
      <c r="H23" s="380">
        <v>9</v>
      </c>
      <c r="I23" s="380">
        <v>6</v>
      </c>
      <c r="J23" s="380">
        <v>6</v>
      </c>
      <c r="K23" s="380">
        <v>11</v>
      </c>
      <c r="L23" s="380"/>
      <c r="M23" s="211">
        <v>6</v>
      </c>
      <c r="N23" s="211">
        <v>6</v>
      </c>
      <c r="O23" s="211">
        <v>6</v>
      </c>
      <c r="P23" s="211">
        <v>6</v>
      </c>
      <c r="Q23" s="211">
        <v>6</v>
      </c>
      <c r="R23" s="211">
        <v>6</v>
      </c>
      <c r="S23" s="211">
        <v>6</v>
      </c>
      <c r="T23" s="211">
        <v>6</v>
      </c>
      <c r="U23" s="211">
        <v>5</v>
      </c>
      <c r="V23" s="211">
        <v>3</v>
      </c>
    </row>
    <row r="24" spans="7:24" ht="20.25" thickTop="1" thickBot="1">
      <c r="G24" s="219">
        <v>19</v>
      </c>
      <c r="H24" s="219">
        <v>9</v>
      </c>
      <c r="I24" s="219">
        <v>6</v>
      </c>
      <c r="J24" s="219">
        <v>6</v>
      </c>
      <c r="K24" s="219">
        <v>11</v>
      </c>
      <c r="L24" s="219"/>
      <c r="M24" s="151">
        <v>6</v>
      </c>
      <c r="N24" s="151">
        <v>6</v>
      </c>
      <c r="O24" s="151">
        <v>6</v>
      </c>
      <c r="P24" s="151">
        <v>6</v>
      </c>
      <c r="Q24" s="151">
        <v>6</v>
      </c>
      <c r="R24" s="151">
        <v>6</v>
      </c>
      <c r="S24" s="151">
        <v>6</v>
      </c>
      <c r="T24" s="151">
        <v>6</v>
      </c>
      <c r="U24" s="151">
        <v>6</v>
      </c>
      <c r="V24" s="151">
        <v>4</v>
      </c>
    </row>
    <row r="25" spans="7:24" ht="20.25" thickTop="1" thickBot="1">
      <c r="G25" s="380">
        <v>20</v>
      </c>
      <c r="H25" s="380">
        <v>10</v>
      </c>
      <c r="I25" s="380">
        <v>6</v>
      </c>
      <c r="J25" s="380">
        <v>6</v>
      </c>
      <c r="K25" s="380">
        <v>12</v>
      </c>
      <c r="L25" s="380"/>
      <c r="M25" s="211">
        <v>6</v>
      </c>
      <c r="N25" s="211">
        <v>6</v>
      </c>
      <c r="O25" s="211">
        <v>6</v>
      </c>
      <c r="P25" s="211">
        <v>6</v>
      </c>
      <c r="Q25" s="211">
        <v>6</v>
      </c>
      <c r="R25" s="211">
        <v>6</v>
      </c>
      <c r="S25" s="211">
        <v>6</v>
      </c>
      <c r="T25" s="211">
        <v>6</v>
      </c>
      <c r="U25" s="211">
        <v>6</v>
      </c>
      <c r="V25" s="211">
        <v>6</v>
      </c>
    </row>
    <row r="26" spans="7:24" ht="16.5" thickTop="1" thickBot="1"/>
    <row r="27" spans="7:24" ht="16.5" thickTop="1" thickBot="1">
      <c r="L27" s="893" t="s">
        <v>2</v>
      </c>
      <c r="M27" s="903" t="s">
        <v>896</v>
      </c>
      <c r="N27" s="904"/>
      <c r="O27" s="904"/>
      <c r="P27" s="904"/>
      <c r="Q27" s="904"/>
      <c r="R27" s="904"/>
      <c r="S27" s="904"/>
      <c r="T27" s="904"/>
      <c r="U27" s="904"/>
      <c r="V27" s="904"/>
    </row>
    <row r="28" spans="7:24" ht="16.5" thickTop="1" thickBot="1">
      <c r="L28" s="894"/>
      <c r="M28" s="904"/>
      <c r="N28" s="904"/>
      <c r="O28" s="904"/>
      <c r="P28" s="904"/>
      <c r="Q28" s="904"/>
      <c r="R28" s="904"/>
      <c r="S28" s="904"/>
      <c r="T28" s="904"/>
      <c r="U28" s="904"/>
      <c r="V28" s="904"/>
    </row>
    <row r="29" spans="7:24" ht="20.25" thickTop="1" thickBot="1">
      <c r="L29" s="894"/>
      <c r="M29" s="381">
        <v>0</v>
      </c>
      <c r="N29" s="381">
        <v>1</v>
      </c>
      <c r="O29" s="381">
        <v>2</v>
      </c>
      <c r="P29" s="381">
        <v>3</v>
      </c>
      <c r="Q29" s="381">
        <v>4</v>
      </c>
      <c r="R29" s="381">
        <v>5</v>
      </c>
      <c r="S29" s="381">
        <v>6</v>
      </c>
      <c r="T29" s="381">
        <v>7</v>
      </c>
      <c r="U29" s="381">
        <v>8</v>
      </c>
      <c r="V29" s="381">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81">
        <v>2</v>
      </c>
      <c r="M31" s="381">
        <v>5</v>
      </c>
      <c r="N31" s="381">
        <v>2</v>
      </c>
      <c r="O31" s="381" t="s">
        <v>198</v>
      </c>
      <c r="P31" s="381" t="s">
        <v>198</v>
      </c>
      <c r="Q31" s="381" t="s">
        <v>198</v>
      </c>
      <c r="R31" s="381" t="s">
        <v>198</v>
      </c>
      <c r="S31" s="381" t="s">
        <v>198</v>
      </c>
      <c r="T31" s="381" t="s">
        <v>198</v>
      </c>
      <c r="U31" s="381" t="s">
        <v>198</v>
      </c>
      <c r="V31" s="381"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81">
        <v>4</v>
      </c>
      <c r="M33" s="381">
        <v>6</v>
      </c>
      <c r="N33" s="381">
        <v>3</v>
      </c>
      <c r="O33" s="381">
        <v>1</v>
      </c>
      <c r="P33" s="381" t="s">
        <v>198</v>
      </c>
      <c r="Q33" s="381" t="s">
        <v>198</v>
      </c>
      <c r="R33" s="381" t="s">
        <v>198</v>
      </c>
      <c r="S33" s="381" t="s">
        <v>198</v>
      </c>
      <c r="T33" s="381" t="s">
        <v>198</v>
      </c>
      <c r="U33" s="381" t="s">
        <v>198</v>
      </c>
      <c r="V33" s="381"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81">
        <v>6</v>
      </c>
      <c r="M35" s="381">
        <v>7</v>
      </c>
      <c r="N35" s="381">
        <v>4</v>
      </c>
      <c r="O35" s="381">
        <v>2</v>
      </c>
      <c r="P35" s="381">
        <v>1</v>
      </c>
      <c r="Q35" s="381" t="s">
        <v>198</v>
      </c>
      <c r="R35" s="381" t="s">
        <v>198</v>
      </c>
      <c r="S35" s="381" t="s">
        <v>198</v>
      </c>
      <c r="T35" s="381" t="s">
        <v>198</v>
      </c>
      <c r="U35" s="381" t="s">
        <v>198</v>
      </c>
      <c r="V35" s="381"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81">
        <v>8</v>
      </c>
      <c r="M37" s="381">
        <v>8</v>
      </c>
      <c r="N37" s="381">
        <v>5</v>
      </c>
      <c r="O37" s="381">
        <v>3</v>
      </c>
      <c r="P37" s="381">
        <v>2</v>
      </c>
      <c r="Q37" s="381">
        <v>1</v>
      </c>
      <c r="R37" s="381" t="s">
        <v>198</v>
      </c>
      <c r="S37" s="381" t="s">
        <v>198</v>
      </c>
      <c r="T37" s="381" t="s">
        <v>198</v>
      </c>
      <c r="U37" s="381" t="s">
        <v>198</v>
      </c>
      <c r="V37" s="381"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81">
        <v>10</v>
      </c>
      <c r="M39" s="381">
        <v>9</v>
      </c>
      <c r="N39" s="381">
        <v>5</v>
      </c>
      <c r="O39" s="381">
        <v>4</v>
      </c>
      <c r="P39" s="381">
        <v>3</v>
      </c>
      <c r="Q39" s="381">
        <v>2</v>
      </c>
      <c r="R39" s="381">
        <v>1</v>
      </c>
      <c r="S39" s="381" t="s">
        <v>198</v>
      </c>
      <c r="T39" s="381" t="s">
        <v>198</v>
      </c>
      <c r="U39" s="381" t="s">
        <v>198</v>
      </c>
      <c r="V39" s="381"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81">
        <v>12</v>
      </c>
      <c r="M41" s="381">
        <v>9</v>
      </c>
      <c r="N41" s="381">
        <v>5</v>
      </c>
      <c r="O41" s="381">
        <v>5</v>
      </c>
      <c r="P41" s="381">
        <v>4</v>
      </c>
      <c r="Q41" s="381">
        <v>3</v>
      </c>
      <c r="R41" s="381">
        <v>2</v>
      </c>
      <c r="S41" s="381">
        <v>1</v>
      </c>
      <c r="T41" s="381" t="s">
        <v>198</v>
      </c>
      <c r="U41" s="381" t="s">
        <v>198</v>
      </c>
      <c r="V41" s="381"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81">
        <v>14</v>
      </c>
      <c r="M43" s="381">
        <v>9</v>
      </c>
      <c r="N43" s="381">
        <v>5</v>
      </c>
      <c r="O43" s="381">
        <v>5</v>
      </c>
      <c r="P43" s="381">
        <v>4</v>
      </c>
      <c r="Q43" s="381">
        <v>4</v>
      </c>
      <c r="R43" s="381">
        <v>3</v>
      </c>
      <c r="S43" s="381">
        <v>2</v>
      </c>
      <c r="T43" s="381">
        <v>1</v>
      </c>
      <c r="U43" s="381" t="s">
        <v>198</v>
      </c>
      <c r="V43" s="381"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81">
        <v>16</v>
      </c>
      <c r="M45" s="381">
        <v>9</v>
      </c>
      <c r="N45" s="381">
        <v>5</v>
      </c>
      <c r="O45" s="381">
        <v>5</v>
      </c>
      <c r="P45" s="381">
        <v>4</v>
      </c>
      <c r="Q45" s="381">
        <v>4</v>
      </c>
      <c r="R45" s="381">
        <v>4</v>
      </c>
      <c r="S45" s="381">
        <v>3</v>
      </c>
      <c r="T45" s="381">
        <v>2</v>
      </c>
      <c r="U45" s="381">
        <v>1</v>
      </c>
      <c r="V45" s="381"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81">
        <v>18</v>
      </c>
      <c r="M47" s="381">
        <v>9</v>
      </c>
      <c r="N47" s="381">
        <v>5</v>
      </c>
      <c r="O47" s="381">
        <v>5</v>
      </c>
      <c r="P47" s="381">
        <v>4</v>
      </c>
      <c r="Q47" s="381">
        <v>4</v>
      </c>
      <c r="R47" s="381">
        <v>4</v>
      </c>
      <c r="S47" s="381">
        <v>3</v>
      </c>
      <c r="T47" s="381">
        <v>3</v>
      </c>
      <c r="U47" s="381">
        <v>2</v>
      </c>
      <c r="V47" s="381">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81">
        <v>20</v>
      </c>
      <c r="M49" s="381">
        <v>9</v>
      </c>
      <c r="N49" s="381">
        <v>5</v>
      </c>
      <c r="O49" s="381">
        <v>5</v>
      </c>
      <c r="P49" s="381">
        <v>4</v>
      </c>
      <c r="Q49" s="381">
        <v>4</v>
      </c>
      <c r="R49" s="381">
        <v>4</v>
      </c>
      <c r="S49" s="381">
        <v>3</v>
      </c>
      <c r="T49" s="381">
        <v>3</v>
      </c>
      <c r="U49" s="381">
        <v>3</v>
      </c>
      <c r="V49" s="381">
        <v>3</v>
      </c>
    </row>
    <row r="50" spans="12:22" ht="15.75" thickTop="1"/>
  </sheetData>
  <mergeCells count="24">
    <mergeCell ref="E9:F9"/>
    <mergeCell ref="E10:F10"/>
    <mergeCell ref="B11:D11"/>
    <mergeCell ref="B6:D6"/>
    <mergeCell ref="B7:D7"/>
    <mergeCell ref="B8:D8"/>
    <mergeCell ref="B9:D9"/>
    <mergeCell ref="B10:D10"/>
    <mergeCell ref="E11:F11"/>
    <mergeCell ref="E6:F6"/>
    <mergeCell ref="E7:F7"/>
    <mergeCell ref="E8:F8"/>
    <mergeCell ref="L27:L29"/>
    <mergeCell ref="M27:V28"/>
    <mergeCell ref="I3:I5"/>
    <mergeCell ref="J3:J5"/>
    <mergeCell ref="K3:K5"/>
    <mergeCell ref="L3:L5"/>
    <mergeCell ref="M3:V4"/>
    <mergeCell ref="A1:F3"/>
    <mergeCell ref="G1:G2"/>
    <mergeCell ref="H1:H2"/>
    <mergeCell ref="G3:H4"/>
    <mergeCell ref="A4:F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97" t="s">
        <v>854</v>
      </c>
      <c r="B1" s="998"/>
      <c r="C1" s="998"/>
      <c r="D1" s="998"/>
      <c r="E1" s="998"/>
      <c r="F1" s="998"/>
      <c r="G1" s="998"/>
      <c r="H1" s="998"/>
      <c r="I1" s="998"/>
      <c r="J1" s="994" t="s">
        <v>857</v>
      </c>
      <c r="K1" s="995"/>
      <c r="L1" s="995"/>
      <c r="M1" s="995"/>
      <c r="N1" s="995"/>
      <c r="O1" s="995"/>
      <c r="P1" s="995"/>
      <c r="Q1" s="995"/>
      <c r="R1" s="996"/>
      <c r="S1" s="999" t="s">
        <v>916</v>
      </c>
      <c r="T1" s="1000"/>
      <c r="U1" s="1000"/>
      <c r="V1" s="1000"/>
      <c r="W1" s="1000"/>
      <c r="X1" s="1000"/>
      <c r="Y1" s="1000"/>
      <c r="Z1" s="1000"/>
      <c r="AA1" s="1001"/>
      <c r="AB1" s="985" t="s">
        <v>918</v>
      </c>
      <c r="AC1" s="986"/>
      <c r="AD1" s="986"/>
      <c r="AE1" s="986"/>
      <c r="AF1" s="986"/>
      <c r="AG1" s="986"/>
      <c r="AH1" s="986"/>
      <c r="AI1" s="986"/>
      <c r="AJ1" s="986"/>
      <c r="AK1" s="986"/>
      <c r="AL1" s="986"/>
      <c r="AM1" s="986"/>
      <c r="AN1" s="986"/>
      <c r="AO1" s="986"/>
      <c r="AP1" s="986"/>
      <c r="AQ1" s="986"/>
      <c r="AR1" s="986"/>
      <c r="AS1" s="987"/>
    </row>
    <row r="2" spans="1:45" ht="15" customHeight="1" thickBot="1">
      <c r="A2" s="997"/>
      <c r="B2" s="998"/>
      <c r="C2" s="998"/>
      <c r="D2" s="998"/>
      <c r="E2" s="998"/>
      <c r="F2" s="998"/>
      <c r="G2" s="998"/>
      <c r="H2" s="998"/>
      <c r="I2" s="998"/>
      <c r="J2" s="994"/>
      <c r="K2" s="995"/>
      <c r="L2" s="995"/>
      <c r="M2" s="995"/>
      <c r="N2" s="995"/>
      <c r="O2" s="995"/>
      <c r="P2" s="995"/>
      <c r="Q2" s="995"/>
      <c r="R2" s="996"/>
      <c r="S2" s="999"/>
      <c r="T2" s="1000"/>
      <c r="U2" s="1000"/>
      <c r="V2" s="1000"/>
      <c r="W2" s="1000"/>
      <c r="X2" s="1000"/>
      <c r="Y2" s="1000"/>
      <c r="Z2" s="1000"/>
      <c r="AA2" s="1001"/>
      <c r="AB2" s="988"/>
      <c r="AC2" s="989"/>
      <c r="AD2" s="989"/>
      <c r="AE2" s="989"/>
      <c r="AF2" s="989"/>
      <c r="AG2" s="989"/>
      <c r="AH2" s="989"/>
      <c r="AI2" s="989"/>
      <c r="AJ2" s="989"/>
      <c r="AK2" s="989"/>
      <c r="AL2" s="989"/>
      <c r="AM2" s="989"/>
      <c r="AN2" s="989"/>
      <c r="AO2" s="989"/>
      <c r="AP2" s="989"/>
      <c r="AQ2" s="989"/>
      <c r="AR2" s="989"/>
      <c r="AS2" s="990"/>
    </row>
    <row r="3" spans="1:45" ht="15.75" thickBot="1">
      <c r="A3" s="977" t="s">
        <v>897</v>
      </c>
      <c r="B3" s="978"/>
      <c r="C3" s="978"/>
      <c r="D3" s="978"/>
      <c r="E3" s="978"/>
      <c r="F3" s="978"/>
      <c r="G3" s="978"/>
      <c r="H3" s="978"/>
      <c r="I3" s="978"/>
      <c r="J3" s="977" t="s">
        <v>897</v>
      </c>
      <c r="K3" s="978"/>
      <c r="L3" s="978"/>
      <c r="M3" s="978"/>
      <c r="N3" s="978"/>
      <c r="O3" s="978"/>
      <c r="P3" s="978"/>
      <c r="Q3" s="978"/>
      <c r="R3" s="979"/>
      <c r="S3" s="977" t="s">
        <v>897</v>
      </c>
      <c r="T3" s="978"/>
      <c r="U3" s="978"/>
      <c r="V3" s="978"/>
      <c r="W3" s="978"/>
      <c r="X3" s="978"/>
      <c r="Y3" s="978"/>
      <c r="Z3" s="978"/>
      <c r="AA3" s="979"/>
      <c r="AB3" s="983" t="s">
        <v>897</v>
      </c>
      <c r="AC3" s="984"/>
      <c r="AD3" s="984"/>
      <c r="AE3" s="984"/>
      <c r="AF3" s="984"/>
      <c r="AG3" s="984"/>
      <c r="AH3" s="984"/>
      <c r="AI3" s="984"/>
      <c r="AJ3" s="984"/>
      <c r="AK3" s="991" t="s">
        <v>917</v>
      </c>
      <c r="AL3" s="992"/>
      <c r="AM3" s="992"/>
      <c r="AN3" s="992"/>
      <c r="AO3" s="992"/>
      <c r="AP3" s="992"/>
      <c r="AQ3" s="992"/>
      <c r="AR3" s="992"/>
      <c r="AS3" s="993"/>
    </row>
    <row r="4" spans="1:45" ht="15.75" thickBot="1">
      <c r="A4" s="977"/>
      <c r="B4" s="978"/>
      <c r="C4" s="978"/>
      <c r="D4" s="978"/>
      <c r="E4" s="978"/>
      <c r="F4" s="978"/>
      <c r="G4" s="978"/>
      <c r="H4" s="978"/>
      <c r="I4" s="978"/>
      <c r="J4" s="977"/>
      <c r="K4" s="978"/>
      <c r="L4" s="978"/>
      <c r="M4" s="978"/>
      <c r="N4" s="978"/>
      <c r="O4" s="978"/>
      <c r="P4" s="978"/>
      <c r="Q4" s="978"/>
      <c r="R4" s="979"/>
      <c r="S4" s="977"/>
      <c r="T4" s="978"/>
      <c r="U4" s="978"/>
      <c r="V4" s="978"/>
      <c r="W4" s="978"/>
      <c r="X4" s="978"/>
      <c r="Y4" s="978"/>
      <c r="Z4" s="978"/>
      <c r="AA4" s="979"/>
      <c r="AB4" s="977"/>
      <c r="AC4" s="978"/>
      <c r="AD4" s="978"/>
      <c r="AE4" s="978"/>
      <c r="AF4" s="978"/>
      <c r="AG4" s="978"/>
      <c r="AH4" s="978"/>
      <c r="AI4" s="978"/>
      <c r="AJ4" s="978"/>
      <c r="AK4" s="991"/>
      <c r="AL4" s="992"/>
      <c r="AM4" s="992"/>
      <c r="AN4" s="992"/>
      <c r="AO4" s="992"/>
      <c r="AP4" s="992"/>
      <c r="AQ4" s="992"/>
      <c r="AR4" s="992"/>
      <c r="AS4" s="993"/>
    </row>
    <row r="5" spans="1:45" ht="15" customHeight="1" thickBot="1">
      <c r="A5" s="965" t="s">
        <v>898</v>
      </c>
      <c r="B5" s="966"/>
      <c r="C5" s="966"/>
      <c r="D5" s="966"/>
      <c r="E5" s="966"/>
      <c r="F5" s="966"/>
      <c r="G5" s="966"/>
      <c r="H5" s="966"/>
      <c r="I5" s="966"/>
      <c r="J5" s="965" t="s">
        <v>899</v>
      </c>
      <c r="K5" s="966"/>
      <c r="L5" s="966"/>
      <c r="M5" s="966"/>
      <c r="N5" s="966"/>
      <c r="O5" s="966"/>
      <c r="P5" s="966"/>
      <c r="Q5" s="966"/>
      <c r="R5" s="967"/>
      <c r="S5" s="965" t="s">
        <v>915</v>
      </c>
      <c r="T5" s="966"/>
      <c r="U5" s="966"/>
      <c r="V5" s="966"/>
      <c r="W5" s="966"/>
      <c r="X5" s="966"/>
      <c r="Y5" s="966"/>
      <c r="Z5" s="966"/>
      <c r="AA5" s="967"/>
      <c r="AB5" s="965" t="s">
        <v>915</v>
      </c>
      <c r="AC5" s="966"/>
      <c r="AD5" s="966"/>
      <c r="AE5" s="966"/>
      <c r="AF5" s="966"/>
      <c r="AG5" s="966"/>
      <c r="AH5" s="966"/>
      <c r="AI5" s="966"/>
      <c r="AJ5" s="966"/>
      <c r="AK5" s="977" t="s">
        <v>919</v>
      </c>
      <c r="AL5" s="978"/>
      <c r="AM5" s="978"/>
      <c r="AN5" s="978"/>
      <c r="AO5" s="978"/>
      <c r="AP5" s="978"/>
      <c r="AQ5" s="978"/>
      <c r="AR5" s="978"/>
      <c r="AS5" s="979"/>
    </row>
    <row r="6" spans="1:45" ht="15" customHeight="1" thickBot="1">
      <c r="A6" s="965"/>
      <c r="B6" s="966"/>
      <c r="C6" s="966"/>
      <c r="D6" s="966"/>
      <c r="E6" s="966"/>
      <c r="F6" s="966"/>
      <c r="G6" s="966"/>
      <c r="H6" s="966"/>
      <c r="I6" s="966"/>
      <c r="J6" s="965"/>
      <c r="K6" s="966"/>
      <c r="L6" s="966"/>
      <c r="M6" s="966"/>
      <c r="N6" s="966"/>
      <c r="O6" s="966"/>
      <c r="P6" s="966"/>
      <c r="Q6" s="966"/>
      <c r="R6" s="967"/>
      <c r="S6" s="965"/>
      <c r="T6" s="966"/>
      <c r="U6" s="966"/>
      <c r="V6" s="966"/>
      <c r="W6" s="966"/>
      <c r="X6" s="966"/>
      <c r="Y6" s="966"/>
      <c r="Z6" s="966"/>
      <c r="AA6" s="967"/>
      <c r="AB6" s="965"/>
      <c r="AC6" s="966"/>
      <c r="AD6" s="966"/>
      <c r="AE6" s="966"/>
      <c r="AF6" s="966"/>
      <c r="AG6" s="966"/>
      <c r="AH6" s="966"/>
      <c r="AI6" s="966"/>
      <c r="AJ6" s="966"/>
      <c r="AK6" s="977"/>
      <c r="AL6" s="978"/>
      <c r="AM6" s="978"/>
      <c r="AN6" s="978"/>
      <c r="AO6" s="978"/>
      <c r="AP6" s="978"/>
      <c r="AQ6" s="978"/>
      <c r="AR6" s="978"/>
      <c r="AS6" s="979"/>
    </row>
    <row r="7" spans="1:45" ht="15" customHeight="1" thickBot="1">
      <c r="A7" s="965"/>
      <c r="B7" s="966"/>
      <c r="C7" s="966"/>
      <c r="D7" s="966"/>
      <c r="E7" s="966"/>
      <c r="F7" s="966"/>
      <c r="G7" s="966"/>
      <c r="H7" s="966"/>
      <c r="I7" s="966"/>
      <c r="J7" s="965"/>
      <c r="K7" s="966"/>
      <c r="L7" s="966"/>
      <c r="M7" s="966"/>
      <c r="N7" s="966"/>
      <c r="O7" s="966"/>
      <c r="P7" s="966"/>
      <c r="Q7" s="966"/>
      <c r="R7" s="967"/>
      <c r="S7" s="965"/>
      <c r="T7" s="966"/>
      <c r="U7" s="966"/>
      <c r="V7" s="966"/>
      <c r="W7" s="966"/>
      <c r="X7" s="966"/>
      <c r="Y7" s="966"/>
      <c r="Z7" s="966"/>
      <c r="AA7" s="967"/>
      <c r="AB7" s="965"/>
      <c r="AC7" s="966"/>
      <c r="AD7" s="966"/>
      <c r="AE7" s="966"/>
      <c r="AF7" s="966"/>
      <c r="AG7" s="966"/>
      <c r="AH7" s="966"/>
      <c r="AI7" s="966"/>
      <c r="AJ7" s="966"/>
      <c r="AK7" s="965" t="s">
        <v>920</v>
      </c>
      <c r="AL7" s="966"/>
      <c r="AM7" s="966"/>
      <c r="AN7" s="966"/>
      <c r="AO7" s="966"/>
      <c r="AP7" s="966"/>
      <c r="AQ7" s="966"/>
      <c r="AR7" s="966"/>
      <c r="AS7" s="967"/>
    </row>
    <row r="8" spans="1:45" ht="15" customHeight="1" thickBot="1">
      <c r="A8" s="965"/>
      <c r="B8" s="966"/>
      <c r="C8" s="966"/>
      <c r="D8" s="966"/>
      <c r="E8" s="966"/>
      <c r="F8" s="966"/>
      <c r="G8" s="966"/>
      <c r="H8" s="966"/>
      <c r="I8" s="966"/>
      <c r="J8" s="965"/>
      <c r="K8" s="966"/>
      <c r="L8" s="966"/>
      <c r="M8" s="966"/>
      <c r="N8" s="966"/>
      <c r="O8" s="966"/>
      <c r="P8" s="966"/>
      <c r="Q8" s="966"/>
      <c r="R8" s="967"/>
      <c r="S8" s="965"/>
      <c r="T8" s="966"/>
      <c r="U8" s="966"/>
      <c r="V8" s="966"/>
      <c r="W8" s="966"/>
      <c r="X8" s="966"/>
      <c r="Y8" s="966"/>
      <c r="Z8" s="966"/>
      <c r="AA8" s="967"/>
      <c r="AB8" s="965"/>
      <c r="AC8" s="966"/>
      <c r="AD8" s="966"/>
      <c r="AE8" s="966"/>
      <c r="AF8" s="966"/>
      <c r="AG8" s="966"/>
      <c r="AH8" s="966"/>
      <c r="AI8" s="966"/>
      <c r="AJ8" s="966"/>
      <c r="AK8" s="965"/>
      <c r="AL8" s="966"/>
      <c r="AM8" s="966"/>
      <c r="AN8" s="966"/>
      <c r="AO8" s="966"/>
      <c r="AP8" s="966"/>
      <c r="AQ8" s="966"/>
      <c r="AR8" s="966"/>
      <c r="AS8" s="967"/>
    </row>
    <row r="9" spans="1:45" ht="15" customHeight="1" thickBot="1">
      <c r="A9" s="965"/>
      <c r="B9" s="966"/>
      <c r="C9" s="966"/>
      <c r="D9" s="966"/>
      <c r="E9" s="966"/>
      <c r="F9" s="966"/>
      <c r="G9" s="966"/>
      <c r="H9" s="966"/>
      <c r="I9" s="966"/>
      <c r="J9" s="965"/>
      <c r="K9" s="966"/>
      <c r="L9" s="966"/>
      <c r="M9" s="966"/>
      <c r="N9" s="966"/>
      <c r="O9" s="966"/>
      <c r="P9" s="966"/>
      <c r="Q9" s="966"/>
      <c r="R9" s="967"/>
      <c r="S9" s="965"/>
      <c r="T9" s="966"/>
      <c r="U9" s="966"/>
      <c r="V9" s="966"/>
      <c r="W9" s="966"/>
      <c r="X9" s="966"/>
      <c r="Y9" s="966"/>
      <c r="Z9" s="966"/>
      <c r="AA9" s="967"/>
      <c r="AB9" s="965"/>
      <c r="AC9" s="966"/>
      <c r="AD9" s="966"/>
      <c r="AE9" s="966"/>
      <c r="AF9" s="966"/>
      <c r="AG9" s="966"/>
      <c r="AH9" s="966"/>
      <c r="AI9" s="966"/>
      <c r="AJ9" s="966"/>
      <c r="AK9" s="965"/>
      <c r="AL9" s="966"/>
      <c r="AM9" s="966"/>
      <c r="AN9" s="966"/>
      <c r="AO9" s="966"/>
      <c r="AP9" s="966"/>
      <c r="AQ9" s="966"/>
      <c r="AR9" s="966"/>
      <c r="AS9" s="967"/>
    </row>
    <row r="10" spans="1:45" ht="15" customHeight="1" thickBot="1">
      <c r="A10" s="965"/>
      <c r="B10" s="966"/>
      <c r="C10" s="966"/>
      <c r="D10" s="966"/>
      <c r="E10" s="966"/>
      <c r="F10" s="966"/>
      <c r="G10" s="966"/>
      <c r="H10" s="966"/>
      <c r="I10" s="966"/>
      <c r="J10" s="965"/>
      <c r="K10" s="966"/>
      <c r="L10" s="966"/>
      <c r="M10" s="966"/>
      <c r="N10" s="966"/>
      <c r="O10" s="966"/>
      <c r="P10" s="966"/>
      <c r="Q10" s="966"/>
      <c r="R10" s="967"/>
      <c r="S10" s="965"/>
      <c r="T10" s="966"/>
      <c r="U10" s="966"/>
      <c r="V10" s="966"/>
      <c r="W10" s="966"/>
      <c r="X10" s="966"/>
      <c r="Y10" s="966"/>
      <c r="Z10" s="966"/>
      <c r="AA10" s="967"/>
      <c r="AB10" s="965"/>
      <c r="AC10" s="966"/>
      <c r="AD10" s="966"/>
      <c r="AE10" s="966"/>
      <c r="AF10" s="966"/>
      <c r="AG10" s="966"/>
      <c r="AH10" s="966"/>
      <c r="AI10" s="966"/>
      <c r="AJ10" s="966"/>
      <c r="AK10" s="965"/>
      <c r="AL10" s="966"/>
      <c r="AM10" s="966"/>
      <c r="AN10" s="966"/>
      <c r="AO10" s="966"/>
      <c r="AP10" s="966"/>
      <c r="AQ10" s="966"/>
      <c r="AR10" s="966"/>
      <c r="AS10" s="967"/>
    </row>
    <row r="11" spans="1:45" ht="73.5" customHeight="1" thickBot="1">
      <c r="A11" s="965"/>
      <c r="B11" s="966"/>
      <c r="C11" s="966"/>
      <c r="D11" s="966"/>
      <c r="E11" s="966"/>
      <c r="F11" s="966"/>
      <c r="G11" s="966"/>
      <c r="H11" s="966"/>
      <c r="I11" s="966"/>
      <c r="J11" s="965"/>
      <c r="K11" s="966"/>
      <c r="L11" s="966"/>
      <c r="M11" s="966"/>
      <c r="N11" s="966"/>
      <c r="O11" s="966"/>
      <c r="P11" s="966"/>
      <c r="Q11" s="966"/>
      <c r="R11" s="967"/>
      <c r="S11" s="965"/>
      <c r="T11" s="966"/>
      <c r="U11" s="966"/>
      <c r="V11" s="966"/>
      <c r="W11" s="966"/>
      <c r="X11" s="966"/>
      <c r="Y11" s="966"/>
      <c r="Z11" s="966"/>
      <c r="AA11" s="967"/>
      <c r="AB11" s="965"/>
      <c r="AC11" s="966"/>
      <c r="AD11" s="966"/>
      <c r="AE11" s="966"/>
      <c r="AF11" s="966"/>
      <c r="AG11" s="966"/>
      <c r="AH11" s="966"/>
      <c r="AI11" s="966"/>
      <c r="AJ11" s="966"/>
      <c r="AK11" s="965"/>
      <c r="AL11" s="966"/>
      <c r="AM11" s="966"/>
      <c r="AN11" s="966"/>
      <c r="AO11" s="966"/>
      <c r="AP11" s="966"/>
      <c r="AQ11" s="966"/>
      <c r="AR11" s="966"/>
      <c r="AS11" s="967"/>
    </row>
    <row r="12" spans="1:45" ht="15" customHeight="1" thickBot="1">
      <c r="A12" s="965" t="s">
        <v>900</v>
      </c>
      <c r="B12" s="966"/>
      <c r="C12" s="966"/>
      <c r="D12" s="966"/>
      <c r="E12" s="966"/>
      <c r="F12" s="966"/>
      <c r="G12" s="966"/>
      <c r="H12" s="966"/>
      <c r="I12" s="966"/>
      <c r="J12" s="965" t="s">
        <v>901</v>
      </c>
      <c r="K12" s="966"/>
      <c r="L12" s="966"/>
      <c r="M12" s="966"/>
      <c r="N12" s="966"/>
      <c r="O12" s="966"/>
      <c r="P12" s="966"/>
      <c r="Q12" s="966"/>
      <c r="R12" s="967"/>
      <c r="S12" s="965" t="s">
        <v>930</v>
      </c>
      <c r="T12" s="966"/>
      <c r="U12" s="966"/>
      <c r="V12" s="966"/>
      <c r="W12" s="966"/>
      <c r="X12" s="966"/>
      <c r="Y12" s="966"/>
      <c r="Z12" s="966"/>
      <c r="AA12" s="967"/>
      <c r="AB12" s="968" t="s">
        <v>929</v>
      </c>
      <c r="AC12" s="968"/>
      <c r="AD12" s="968"/>
      <c r="AE12" s="968"/>
      <c r="AF12" s="968"/>
      <c r="AG12" s="968"/>
      <c r="AH12" s="968"/>
      <c r="AI12" s="968"/>
      <c r="AJ12" s="969"/>
      <c r="AK12" s="965"/>
      <c r="AL12" s="966"/>
      <c r="AM12" s="966"/>
      <c r="AN12" s="966"/>
      <c r="AO12" s="966"/>
      <c r="AP12" s="966"/>
      <c r="AQ12" s="966"/>
      <c r="AR12" s="966"/>
      <c r="AS12" s="967"/>
    </row>
    <row r="13" spans="1:45" ht="15" customHeight="1" thickBot="1">
      <c r="A13" s="965"/>
      <c r="B13" s="966"/>
      <c r="C13" s="966"/>
      <c r="D13" s="966"/>
      <c r="E13" s="966"/>
      <c r="F13" s="966"/>
      <c r="G13" s="966"/>
      <c r="H13" s="966"/>
      <c r="I13" s="966"/>
      <c r="J13" s="965"/>
      <c r="K13" s="966"/>
      <c r="L13" s="966"/>
      <c r="M13" s="966"/>
      <c r="N13" s="966"/>
      <c r="O13" s="966"/>
      <c r="P13" s="966"/>
      <c r="Q13" s="966"/>
      <c r="R13" s="967"/>
      <c r="S13" s="965"/>
      <c r="T13" s="966"/>
      <c r="U13" s="966"/>
      <c r="V13" s="966"/>
      <c r="W13" s="966"/>
      <c r="X13" s="966"/>
      <c r="Y13" s="966"/>
      <c r="Z13" s="966"/>
      <c r="AA13" s="967"/>
      <c r="AB13" s="970"/>
      <c r="AC13" s="970"/>
      <c r="AD13" s="970"/>
      <c r="AE13" s="970"/>
      <c r="AF13" s="970"/>
      <c r="AG13" s="970"/>
      <c r="AH13" s="970"/>
      <c r="AI13" s="970"/>
      <c r="AJ13" s="971"/>
      <c r="AK13" s="965"/>
      <c r="AL13" s="966"/>
      <c r="AM13" s="966"/>
      <c r="AN13" s="966"/>
      <c r="AO13" s="966"/>
      <c r="AP13" s="966"/>
      <c r="AQ13" s="966"/>
      <c r="AR13" s="966"/>
      <c r="AS13" s="967"/>
    </row>
    <row r="14" spans="1:45" ht="15" customHeight="1" thickBot="1">
      <c r="A14" s="965"/>
      <c r="B14" s="966"/>
      <c r="C14" s="966"/>
      <c r="D14" s="966"/>
      <c r="E14" s="966"/>
      <c r="F14" s="966"/>
      <c r="G14" s="966"/>
      <c r="H14" s="966"/>
      <c r="I14" s="966"/>
      <c r="J14" s="965"/>
      <c r="K14" s="966"/>
      <c r="L14" s="966"/>
      <c r="M14" s="966"/>
      <c r="N14" s="966"/>
      <c r="O14" s="966"/>
      <c r="P14" s="966"/>
      <c r="Q14" s="966"/>
      <c r="R14" s="967"/>
      <c r="S14" s="965"/>
      <c r="T14" s="966"/>
      <c r="U14" s="966"/>
      <c r="V14" s="966"/>
      <c r="W14" s="966"/>
      <c r="X14" s="966"/>
      <c r="Y14" s="966"/>
      <c r="Z14" s="966"/>
      <c r="AA14" s="967"/>
      <c r="AB14" s="970"/>
      <c r="AC14" s="970"/>
      <c r="AD14" s="970"/>
      <c r="AE14" s="970"/>
      <c r="AF14" s="970"/>
      <c r="AG14" s="970"/>
      <c r="AH14" s="970"/>
      <c r="AI14" s="970"/>
      <c r="AJ14" s="971"/>
      <c r="AK14" s="965"/>
      <c r="AL14" s="966"/>
      <c r="AM14" s="966"/>
      <c r="AN14" s="966"/>
      <c r="AO14" s="966"/>
      <c r="AP14" s="966"/>
      <c r="AQ14" s="966"/>
      <c r="AR14" s="966"/>
      <c r="AS14" s="967"/>
    </row>
    <row r="15" spans="1:45" ht="15" customHeight="1" thickBot="1">
      <c r="A15" s="965"/>
      <c r="B15" s="966"/>
      <c r="C15" s="966"/>
      <c r="D15" s="966"/>
      <c r="E15" s="966"/>
      <c r="F15" s="966"/>
      <c r="G15" s="966"/>
      <c r="H15" s="966"/>
      <c r="I15" s="966"/>
      <c r="J15" s="965"/>
      <c r="K15" s="966"/>
      <c r="L15" s="966"/>
      <c r="M15" s="966"/>
      <c r="N15" s="966"/>
      <c r="O15" s="966"/>
      <c r="P15" s="966"/>
      <c r="Q15" s="966"/>
      <c r="R15" s="967"/>
      <c r="S15" s="965"/>
      <c r="T15" s="966"/>
      <c r="U15" s="966"/>
      <c r="V15" s="966"/>
      <c r="W15" s="966"/>
      <c r="X15" s="966"/>
      <c r="Y15" s="966"/>
      <c r="Z15" s="966"/>
      <c r="AA15" s="967"/>
      <c r="AB15" s="970"/>
      <c r="AC15" s="970"/>
      <c r="AD15" s="970"/>
      <c r="AE15" s="970"/>
      <c r="AF15" s="970"/>
      <c r="AG15" s="970"/>
      <c r="AH15" s="970"/>
      <c r="AI15" s="970"/>
      <c r="AJ15" s="971"/>
      <c r="AK15" s="965"/>
      <c r="AL15" s="966"/>
      <c r="AM15" s="966"/>
      <c r="AN15" s="966"/>
      <c r="AO15" s="966"/>
      <c r="AP15" s="966"/>
      <c r="AQ15" s="966"/>
      <c r="AR15" s="966"/>
      <c r="AS15" s="967"/>
    </row>
    <row r="16" spans="1:45" ht="15" customHeight="1" thickBot="1">
      <c r="A16" s="965"/>
      <c r="B16" s="966"/>
      <c r="C16" s="966"/>
      <c r="D16" s="966"/>
      <c r="E16" s="966"/>
      <c r="F16" s="966"/>
      <c r="G16" s="966"/>
      <c r="H16" s="966"/>
      <c r="I16" s="966"/>
      <c r="J16" s="965"/>
      <c r="K16" s="966"/>
      <c r="L16" s="966"/>
      <c r="M16" s="966"/>
      <c r="N16" s="966"/>
      <c r="O16" s="966"/>
      <c r="P16" s="966"/>
      <c r="Q16" s="966"/>
      <c r="R16" s="967"/>
      <c r="S16" s="965"/>
      <c r="T16" s="966"/>
      <c r="U16" s="966"/>
      <c r="V16" s="966"/>
      <c r="W16" s="966"/>
      <c r="X16" s="966"/>
      <c r="Y16" s="966"/>
      <c r="Z16" s="966"/>
      <c r="AA16" s="967"/>
      <c r="AB16" s="970"/>
      <c r="AC16" s="970"/>
      <c r="AD16" s="970"/>
      <c r="AE16" s="970"/>
      <c r="AF16" s="970"/>
      <c r="AG16" s="970"/>
      <c r="AH16" s="970"/>
      <c r="AI16" s="970"/>
      <c r="AJ16" s="971"/>
      <c r="AK16" s="965"/>
      <c r="AL16" s="966"/>
      <c r="AM16" s="966"/>
      <c r="AN16" s="966"/>
      <c r="AO16" s="966"/>
      <c r="AP16" s="966"/>
      <c r="AQ16" s="966"/>
      <c r="AR16" s="966"/>
      <c r="AS16" s="967"/>
    </row>
    <row r="17" spans="1:45" ht="15" customHeight="1" thickBot="1">
      <c r="A17" s="965"/>
      <c r="B17" s="966"/>
      <c r="C17" s="966"/>
      <c r="D17" s="966"/>
      <c r="E17" s="966"/>
      <c r="F17" s="966"/>
      <c r="G17" s="966"/>
      <c r="H17" s="966"/>
      <c r="I17" s="966"/>
      <c r="J17" s="965"/>
      <c r="K17" s="966"/>
      <c r="L17" s="966"/>
      <c r="M17" s="966"/>
      <c r="N17" s="966"/>
      <c r="O17" s="966"/>
      <c r="P17" s="966"/>
      <c r="Q17" s="966"/>
      <c r="R17" s="967"/>
      <c r="S17" s="965"/>
      <c r="T17" s="966"/>
      <c r="U17" s="966"/>
      <c r="V17" s="966"/>
      <c r="W17" s="966"/>
      <c r="X17" s="966"/>
      <c r="Y17" s="966"/>
      <c r="Z17" s="966"/>
      <c r="AA17" s="967"/>
      <c r="AB17" s="970"/>
      <c r="AC17" s="970"/>
      <c r="AD17" s="970"/>
      <c r="AE17" s="970"/>
      <c r="AF17" s="970"/>
      <c r="AG17" s="970"/>
      <c r="AH17" s="970"/>
      <c r="AI17" s="970"/>
      <c r="AJ17" s="971"/>
      <c r="AK17" s="965"/>
      <c r="AL17" s="966"/>
      <c r="AM17" s="966"/>
      <c r="AN17" s="966"/>
      <c r="AO17" s="966"/>
      <c r="AP17" s="966"/>
      <c r="AQ17" s="966"/>
      <c r="AR17" s="966"/>
      <c r="AS17" s="967"/>
    </row>
    <row r="18" spans="1:45" ht="15" customHeight="1" thickBot="1">
      <c r="A18" s="965"/>
      <c r="B18" s="966"/>
      <c r="C18" s="966"/>
      <c r="D18" s="966"/>
      <c r="E18" s="966"/>
      <c r="F18" s="966"/>
      <c r="G18" s="966"/>
      <c r="H18" s="966"/>
      <c r="I18" s="966"/>
      <c r="J18" s="965"/>
      <c r="K18" s="966"/>
      <c r="L18" s="966"/>
      <c r="M18" s="966"/>
      <c r="N18" s="966"/>
      <c r="O18" s="966"/>
      <c r="P18" s="966"/>
      <c r="Q18" s="966"/>
      <c r="R18" s="967"/>
      <c r="S18" s="965"/>
      <c r="T18" s="966"/>
      <c r="U18" s="966"/>
      <c r="V18" s="966"/>
      <c r="W18" s="966"/>
      <c r="X18" s="966"/>
      <c r="Y18" s="966"/>
      <c r="Z18" s="966"/>
      <c r="AA18" s="967"/>
      <c r="AB18" s="970"/>
      <c r="AC18" s="970"/>
      <c r="AD18" s="970"/>
      <c r="AE18" s="970"/>
      <c r="AF18" s="970"/>
      <c r="AG18" s="970"/>
      <c r="AH18" s="970"/>
      <c r="AI18" s="970"/>
      <c r="AJ18" s="971"/>
      <c r="AK18" s="965"/>
      <c r="AL18" s="966"/>
      <c r="AM18" s="966"/>
      <c r="AN18" s="966"/>
      <c r="AO18" s="966"/>
      <c r="AP18" s="966"/>
      <c r="AQ18" s="966"/>
      <c r="AR18" s="966"/>
      <c r="AS18" s="967"/>
    </row>
    <row r="19" spans="1:45" ht="15" customHeight="1" thickBot="1">
      <c r="A19" s="965" t="s">
        <v>902</v>
      </c>
      <c r="B19" s="966"/>
      <c r="C19" s="966"/>
      <c r="D19" s="966"/>
      <c r="E19" s="966"/>
      <c r="F19" s="966"/>
      <c r="G19" s="966"/>
      <c r="H19" s="966"/>
      <c r="I19" s="966"/>
      <c r="J19" s="965" t="s">
        <v>903</v>
      </c>
      <c r="K19" s="966"/>
      <c r="L19" s="966"/>
      <c r="M19" s="966"/>
      <c r="N19" s="966"/>
      <c r="O19" s="966"/>
      <c r="P19" s="966"/>
      <c r="Q19" s="966"/>
      <c r="R19" s="967"/>
      <c r="S19" s="965"/>
      <c r="T19" s="966"/>
      <c r="U19" s="966"/>
      <c r="V19" s="966"/>
      <c r="W19" s="966"/>
      <c r="X19" s="966"/>
      <c r="Y19" s="966"/>
      <c r="Z19" s="966"/>
      <c r="AA19" s="967"/>
      <c r="AB19" s="970"/>
      <c r="AC19" s="970"/>
      <c r="AD19" s="970"/>
      <c r="AE19" s="970"/>
      <c r="AF19" s="970"/>
      <c r="AG19" s="970"/>
      <c r="AH19" s="970"/>
      <c r="AI19" s="970"/>
      <c r="AJ19" s="971"/>
      <c r="AK19" s="965"/>
      <c r="AL19" s="966"/>
      <c r="AM19" s="966"/>
      <c r="AN19" s="966"/>
      <c r="AO19" s="966"/>
      <c r="AP19" s="966"/>
      <c r="AQ19" s="966"/>
      <c r="AR19" s="966"/>
      <c r="AS19" s="967"/>
    </row>
    <row r="20" spans="1:45" ht="15" customHeight="1" thickBot="1">
      <c r="A20" s="965"/>
      <c r="B20" s="966"/>
      <c r="C20" s="966"/>
      <c r="D20" s="966"/>
      <c r="E20" s="966"/>
      <c r="F20" s="966"/>
      <c r="G20" s="966"/>
      <c r="H20" s="966"/>
      <c r="I20" s="966"/>
      <c r="J20" s="965"/>
      <c r="K20" s="966"/>
      <c r="L20" s="966"/>
      <c r="M20" s="966"/>
      <c r="N20" s="966"/>
      <c r="O20" s="966"/>
      <c r="P20" s="966"/>
      <c r="Q20" s="966"/>
      <c r="R20" s="967"/>
      <c r="S20" s="965"/>
      <c r="T20" s="966"/>
      <c r="U20" s="966"/>
      <c r="V20" s="966"/>
      <c r="W20" s="966"/>
      <c r="X20" s="966"/>
      <c r="Y20" s="966"/>
      <c r="Z20" s="966"/>
      <c r="AA20" s="967"/>
      <c r="AB20" s="970"/>
      <c r="AC20" s="970"/>
      <c r="AD20" s="970"/>
      <c r="AE20" s="970"/>
      <c r="AF20" s="970"/>
      <c r="AG20" s="970"/>
      <c r="AH20" s="970"/>
      <c r="AI20" s="970"/>
      <c r="AJ20" s="971"/>
      <c r="AK20" s="965"/>
      <c r="AL20" s="966"/>
      <c r="AM20" s="966"/>
      <c r="AN20" s="966"/>
      <c r="AO20" s="966"/>
      <c r="AP20" s="966"/>
      <c r="AQ20" s="966"/>
      <c r="AR20" s="966"/>
      <c r="AS20" s="967"/>
    </row>
    <row r="21" spans="1:45" ht="15" customHeight="1" thickBot="1">
      <c r="A21" s="965"/>
      <c r="B21" s="966"/>
      <c r="C21" s="966"/>
      <c r="D21" s="966"/>
      <c r="E21" s="966"/>
      <c r="F21" s="966"/>
      <c r="G21" s="966"/>
      <c r="H21" s="966"/>
      <c r="I21" s="966"/>
      <c r="J21" s="965"/>
      <c r="K21" s="966"/>
      <c r="L21" s="966"/>
      <c r="M21" s="966"/>
      <c r="N21" s="966"/>
      <c r="O21" s="966"/>
      <c r="P21" s="966"/>
      <c r="Q21" s="966"/>
      <c r="R21" s="967"/>
      <c r="S21" s="965"/>
      <c r="T21" s="966"/>
      <c r="U21" s="966"/>
      <c r="V21" s="966"/>
      <c r="W21" s="966"/>
      <c r="X21" s="966"/>
      <c r="Y21" s="966"/>
      <c r="Z21" s="966"/>
      <c r="AA21" s="967"/>
      <c r="AB21" s="972"/>
      <c r="AC21" s="972"/>
      <c r="AD21" s="972"/>
      <c r="AE21" s="972"/>
      <c r="AF21" s="972"/>
      <c r="AG21" s="972"/>
      <c r="AH21" s="972"/>
      <c r="AI21" s="972"/>
      <c r="AJ21" s="973"/>
      <c r="AK21" s="965"/>
      <c r="AL21" s="966"/>
      <c r="AM21" s="966"/>
      <c r="AN21" s="966"/>
      <c r="AO21" s="966"/>
      <c r="AP21" s="966"/>
      <c r="AQ21" s="966"/>
      <c r="AR21" s="966"/>
      <c r="AS21" s="967"/>
    </row>
    <row r="22" spans="1:45" ht="15" customHeight="1" thickBot="1">
      <c r="A22" s="965"/>
      <c r="B22" s="966"/>
      <c r="C22" s="966"/>
      <c r="D22" s="966"/>
      <c r="E22" s="966"/>
      <c r="F22" s="966"/>
      <c r="G22" s="966"/>
      <c r="H22" s="966"/>
      <c r="I22" s="966"/>
      <c r="J22" s="965"/>
      <c r="K22" s="966"/>
      <c r="L22" s="966"/>
      <c r="M22" s="966"/>
      <c r="N22" s="966"/>
      <c r="O22" s="966"/>
      <c r="P22" s="966"/>
      <c r="Q22" s="966"/>
      <c r="R22" s="967"/>
      <c r="S22" s="965" t="s">
        <v>931</v>
      </c>
      <c r="T22" s="966"/>
      <c r="U22" s="966"/>
      <c r="V22" s="966"/>
      <c r="W22" s="966"/>
      <c r="X22" s="966"/>
      <c r="Y22" s="966"/>
      <c r="Z22" s="966"/>
      <c r="AA22" s="967"/>
      <c r="AB22" s="353"/>
      <c r="AC22" s="353"/>
      <c r="AD22" s="353"/>
      <c r="AE22" s="353"/>
      <c r="AF22" s="353"/>
      <c r="AG22" s="353"/>
      <c r="AH22" s="353"/>
      <c r="AI22" s="353"/>
      <c r="AJ22" s="353"/>
      <c r="AK22" s="965"/>
      <c r="AL22" s="966"/>
      <c r="AM22" s="966"/>
      <c r="AN22" s="966"/>
      <c r="AO22" s="966"/>
      <c r="AP22" s="966"/>
      <c r="AQ22" s="966"/>
      <c r="AR22" s="966"/>
      <c r="AS22" s="967"/>
    </row>
    <row r="23" spans="1:45" ht="15" customHeight="1" thickBot="1">
      <c r="A23" s="965"/>
      <c r="B23" s="966"/>
      <c r="C23" s="966"/>
      <c r="D23" s="966"/>
      <c r="E23" s="966"/>
      <c r="F23" s="966"/>
      <c r="G23" s="966"/>
      <c r="H23" s="966"/>
      <c r="I23" s="966"/>
      <c r="J23" s="965"/>
      <c r="K23" s="966"/>
      <c r="L23" s="966"/>
      <c r="M23" s="966"/>
      <c r="N23" s="966"/>
      <c r="O23" s="966"/>
      <c r="P23" s="966"/>
      <c r="Q23" s="966"/>
      <c r="R23" s="967"/>
      <c r="S23" s="965"/>
      <c r="T23" s="966"/>
      <c r="U23" s="966"/>
      <c r="V23" s="966"/>
      <c r="W23" s="966"/>
      <c r="X23" s="966"/>
      <c r="Y23" s="966"/>
      <c r="Z23" s="966"/>
      <c r="AA23" s="967"/>
      <c r="AB23" s="353"/>
      <c r="AC23" s="353"/>
      <c r="AD23" s="353"/>
      <c r="AE23" s="353"/>
      <c r="AF23" s="353"/>
      <c r="AG23" s="353"/>
      <c r="AH23" s="353"/>
      <c r="AI23" s="353"/>
      <c r="AJ23" s="353"/>
      <c r="AK23" s="965"/>
      <c r="AL23" s="966"/>
      <c r="AM23" s="966"/>
      <c r="AN23" s="966"/>
      <c r="AO23" s="966"/>
      <c r="AP23" s="966"/>
      <c r="AQ23" s="966"/>
      <c r="AR23" s="966"/>
      <c r="AS23" s="967"/>
    </row>
    <row r="24" spans="1:45" ht="15" customHeight="1" thickBot="1">
      <c r="A24" s="965"/>
      <c r="B24" s="966"/>
      <c r="C24" s="966"/>
      <c r="D24" s="966"/>
      <c r="E24" s="966"/>
      <c r="F24" s="966"/>
      <c r="G24" s="966"/>
      <c r="H24" s="966"/>
      <c r="I24" s="966"/>
      <c r="J24" s="965"/>
      <c r="K24" s="966"/>
      <c r="L24" s="966"/>
      <c r="M24" s="966"/>
      <c r="N24" s="966"/>
      <c r="O24" s="966"/>
      <c r="P24" s="966"/>
      <c r="Q24" s="966"/>
      <c r="R24" s="967"/>
      <c r="S24" s="965"/>
      <c r="T24" s="966"/>
      <c r="U24" s="966"/>
      <c r="V24" s="966"/>
      <c r="W24" s="966"/>
      <c r="X24" s="966"/>
      <c r="Y24" s="966"/>
      <c r="Z24" s="966"/>
      <c r="AA24" s="967"/>
      <c r="AB24" s="353"/>
      <c r="AC24" s="353"/>
      <c r="AD24" s="353"/>
      <c r="AE24" s="353"/>
      <c r="AF24" s="353"/>
      <c r="AG24" s="353"/>
      <c r="AH24" s="353"/>
      <c r="AI24" s="353"/>
      <c r="AJ24" s="353"/>
      <c r="AK24" s="965"/>
      <c r="AL24" s="966"/>
      <c r="AM24" s="966"/>
      <c r="AN24" s="966"/>
      <c r="AO24" s="966"/>
      <c r="AP24" s="966"/>
      <c r="AQ24" s="966"/>
      <c r="AR24" s="966"/>
      <c r="AS24" s="967"/>
    </row>
    <row r="25" spans="1:45" ht="43.5" customHeight="1" thickBot="1">
      <c r="A25" s="965"/>
      <c r="B25" s="966"/>
      <c r="C25" s="966"/>
      <c r="D25" s="966"/>
      <c r="E25" s="966"/>
      <c r="F25" s="966"/>
      <c r="G25" s="966"/>
      <c r="H25" s="966"/>
      <c r="I25" s="966"/>
      <c r="J25" s="965"/>
      <c r="K25" s="966"/>
      <c r="L25" s="966"/>
      <c r="M25" s="966"/>
      <c r="N25" s="966"/>
      <c r="O25" s="966"/>
      <c r="P25" s="966"/>
      <c r="Q25" s="966"/>
      <c r="R25" s="967"/>
      <c r="S25" s="965"/>
      <c r="T25" s="966"/>
      <c r="U25" s="966"/>
      <c r="V25" s="966"/>
      <c r="W25" s="966"/>
      <c r="X25" s="966"/>
      <c r="Y25" s="966"/>
      <c r="Z25" s="966"/>
      <c r="AA25" s="967"/>
      <c r="AB25" s="353"/>
      <c r="AC25" s="353"/>
      <c r="AD25" s="353"/>
      <c r="AE25" s="353"/>
      <c r="AF25" s="353"/>
      <c r="AG25" s="353"/>
      <c r="AH25" s="353"/>
      <c r="AI25" s="353"/>
      <c r="AJ25" s="353"/>
      <c r="AK25" s="965"/>
      <c r="AL25" s="966"/>
      <c r="AM25" s="966"/>
      <c r="AN25" s="966"/>
      <c r="AO25" s="966"/>
      <c r="AP25" s="966"/>
      <c r="AQ25" s="966"/>
      <c r="AR25" s="966"/>
      <c r="AS25" s="967"/>
    </row>
    <row r="26" spans="1:45" ht="15" customHeight="1" thickBot="1">
      <c r="A26" s="965" t="s">
        <v>904</v>
      </c>
      <c r="B26" s="966"/>
      <c r="C26" s="966"/>
      <c r="D26" s="966"/>
      <c r="E26" s="966"/>
      <c r="F26" s="966"/>
      <c r="G26" s="966"/>
      <c r="H26" s="966"/>
      <c r="I26" s="966"/>
      <c r="J26" s="965" t="s">
        <v>905</v>
      </c>
      <c r="K26" s="966"/>
      <c r="L26" s="966"/>
      <c r="M26" s="966"/>
      <c r="N26" s="966"/>
      <c r="O26" s="966"/>
      <c r="P26" s="966"/>
      <c r="Q26" s="966"/>
      <c r="R26" s="967"/>
      <c r="S26" s="965"/>
      <c r="T26" s="966"/>
      <c r="U26" s="966"/>
      <c r="V26" s="966"/>
      <c r="W26" s="966"/>
      <c r="X26" s="966"/>
      <c r="Y26" s="966"/>
      <c r="Z26" s="966"/>
      <c r="AA26" s="967"/>
      <c r="AB26" s="353"/>
      <c r="AC26" s="353"/>
      <c r="AD26" s="353"/>
      <c r="AE26" s="353"/>
      <c r="AF26" s="353"/>
      <c r="AG26" s="353"/>
      <c r="AH26" s="353"/>
      <c r="AI26" s="353"/>
      <c r="AJ26" s="353"/>
      <c r="AK26" s="965"/>
      <c r="AL26" s="966"/>
      <c r="AM26" s="966"/>
      <c r="AN26" s="966"/>
      <c r="AO26" s="966"/>
      <c r="AP26" s="966"/>
      <c r="AQ26" s="966"/>
      <c r="AR26" s="966"/>
      <c r="AS26" s="967"/>
    </row>
    <row r="27" spans="1:45" ht="15" customHeight="1" thickBot="1">
      <c r="A27" s="965"/>
      <c r="B27" s="966"/>
      <c r="C27" s="966"/>
      <c r="D27" s="966"/>
      <c r="E27" s="966"/>
      <c r="F27" s="966"/>
      <c r="G27" s="966"/>
      <c r="H27" s="966"/>
      <c r="I27" s="966"/>
      <c r="J27" s="965"/>
      <c r="K27" s="966"/>
      <c r="L27" s="966"/>
      <c r="M27" s="966"/>
      <c r="N27" s="966"/>
      <c r="O27" s="966"/>
      <c r="P27" s="966"/>
      <c r="Q27" s="966"/>
      <c r="R27" s="967"/>
      <c r="S27" s="965"/>
      <c r="T27" s="966"/>
      <c r="U27" s="966"/>
      <c r="V27" s="966"/>
      <c r="W27" s="966"/>
      <c r="X27" s="966"/>
      <c r="Y27" s="966"/>
      <c r="Z27" s="966"/>
      <c r="AA27" s="967"/>
      <c r="AB27" s="353"/>
      <c r="AC27" s="353"/>
      <c r="AD27" s="353"/>
      <c r="AE27" s="353"/>
      <c r="AF27" s="353"/>
      <c r="AG27" s="353"/>
      <c r="AH27" s="353"/>
      <c r="AI27" s="353"/>
      <c r="AJ27" s="353"/>
      <c r="AK27" s="965"/>
      <c r="AL27" s="966"/>
      <c r="AM27" s="966"/>
      <c r="AN27" s="966"/>
      <c r="AO27" s="966"/>
      <c r="AP27" s="966"/>
      <c r="AQ27" s="966"/>
      <c r="AR27" s="966"/>
      <c r="AS27" s="967"/>
    </row>
    <row r="28" spans="1:45" ht="15" customHeight="1" thickBot="1">
      <c r="A28" s="965"/>
      <c r="B28" s="966"/>
      <c r="C28" s="966"/>
      <c r="D28" s="966"/>
      <c r="E28" s="966"/>
      <c r="F28" s="966"/>
      <c r="G28" s="966"/>
      <c r="H28" s="966"/>
      <c r="I28" s="966"/>
      <c r="J28" s="965"/>
      <c r="K28" s="966"/>
      <c r="L28" s="966"/>
      <c r="M28" s="966"/>
      <c r="N28" s="966"/>
      <c r="O28" s="966"/>
      <c r="P28" s="966"/>
      <c r="Q28" s="966"/>
      <c r="R28" s="967"/>
      <c r="S28" s="965"/>
      <c r="T28" s="966"/>
      <c r="U28" s="966"/>
      <c r="V28" s="966"/>
      <c r="W28" s="966"/>
      <c r="X28" s="966"/>
      <c r="Y28" s="966"/>
      <c r="Z28" s="966"/>
      <c r="AA28" s="967"/>
      <c r="AB28" s="353"/>
      <c r="AC28" s="353"/>
      <c r="AD28" s="353"/>
      <c r="AE28" s="353"/>
      <c r="AF28" s="353"/>
      <c r="AG28" s="353"/>
      <c r="AH28" s="353"/>
      <c r="AI28" s="353"/>
      <c r="AJ28" s="353"/>
      <c r="AK28" s="977" t="s">
        <v>921</v>
      </c>
      <c r="AL28" s="978"/>
      <c r="AM28" s="978"/>
      <c r="AN28" s="978"/>
      <c r="AO28" s="978"/>
      <c r="AP28" s="978"/>
      <c r="AQ28" s="978"/>
      <c r="AR28" s="978"/>
      <c r="AS28" s="979"/>
    </row>
    <row r="29" spans="1:45" ht="15" customHeight="1" thickBot="1">
      <c r="A29" s="965"/>
      <c r="B29" s="966"/>
      <c r="C29" s="966"/>
      <c r="D29" s="966"/>
      <c r="E29" s="966"/>
      <c r="F29" s="966"/>
      <c r="G29" s="966"/>
      <c r="H29" s="966"/>
      <c r="I29" s="966"/>
      <c r="J29" s="965"/>
      <c r="K29" s="966"/>
      <c r="L29" s="966"/>
      <c r="M29" s="966"/>
      <c r="N29" s="966"/>
      <c r="O29" s="966"/>
      <c r="P29" s="966"/>
      <c r="Q29" s="966"/>
      <c r="R29" s="967"/>
      <c r="S29" s="965"/>
      <c r="T29" s="966"/>
      <c r="U29" s="966"/>
      <c r="V29" s="966"/>
      <c r="W29" s="966"/>
      <c r="X29" s="966"/>
      <c r="Y29" s="966"/>
      <c r="Z29" s="966"/>
      <c r="AA29" s="967"/>
      <c r="AB29" s="353"/>
      <c r="AC29" s="353"/>
      <c r="AD29" s="353"/>
      <c r="AE29" s="353"/>
      <c r="AF29" s="353"/>
      <c r="AG29" s="353"/>
      <c r="AH29" s="353"/>
      <c r="AI29" s="353"/>
      <c r="AJ29" s="353"/>
      <c r="AK29" s="977"/>
      <c r="AL29" s="978"/>
      <c r="AM29" s="978"/>
      <c r="AN29" s="978"/>
      <c r="AO29" s="978"/>
      <c r="AP29" s="978"/>
      <c r="AQ29" s="978"/>
      <c r="AR29" s="978"/>
      <c r="AS29" s="979"/>
    </row>
    <row r="30" spans="1:45" ht="15" customHeight="1" thickBot="1">
      <c r="A30" s="965"/>
      <c r="B30" s="966"/>
      <c r="C30" s="966"/>
      <c r="D30" s="966"/>
      <c r="E30" s="966"/>
      <c r="F30" s="966"/>
      <c r="G30" s="966"/>
      <c r="H30" s="966"/>
      <c r="I30" s="966"/>
      <c r="J30" s="965"/>
      <c r="K30" s="966"/>
      <c r="L30" s="966"/>
      <c r="M30" s="966"/>
      <c r="N30" s="966"/>
      <c r="O30" s="966"/>
      <c r="P30" s="966"/>
      <c r="Q30" s="966"/>
      <c r="R30" s="967"/>
      <c r="S30" s="965"/>
      <c r="T30" s="966"/>
      <c r="U30" s="966"/>
      <c r="V30" s="966"/>
      <c r="W30" s="966"/>
      <c r="X30" s="966"/>
      <c r="Y30" s="966"/>
      <c r="Z30" s="966"/>
      <c r="AA30" s="967"/>
      <c r="AB30" s="353"/>
      <c r="AC30" s="353"/>
      <c r="AD30" s="353"/>
      <c r="AE30" s="353"/>
      <c r="AF30" s="353"/>
      <c r="AG30" s="353"/>
      <c r="AH30" s="353"/>
      <c r="AI30" s="353"/>
      <c r="AJ30" s="353"/>
      <c r="AK30" s="965" t="s">
        <v>923</v>
      </c>
      <c r="AL30" s="974"/>
      <c r="AM30" s="974"/>
      <c r="AN30" s="974"/>
      <c r="AO30" s="974"/>
      <c r="AP30" s="974"/>
      <c r="AQ30" s="974"/>
      <c r="AR30" s="974"/>
      <c r="AS30" s="975"/>
    </row>
    <row r="31" spans="1:45" ht="15" customHeight="1" thickBot="1">
      <c r="A31" s="965"/>
      <c r="B31" s="966"/>
      <c r="C31" s="966"/>
      <c r="D31" s="966"/>
      <c r="E31" s="966"/>
      <c r="F31" s="966"/>
      <c r="G31" s="966"/>
      <c r="H31" s="966"/>
      <c r="I31" s="966"/>
      <c r="J31" s="965"/>
      <c r="K31" s="966"/>
      <c r="L31" s="966"/>
      <c r="M31" s="966"/>
      <c r="N31" s="966"/>
      <c r="O31" s="966"/>
      <c r="P31" s="966"/>
      <c r="Q31" s="966"/>
      <c r="R31" s="967"/>
      <c r="S31" s="965"/>
      <c r="T31" s="966"/>
      <c r="U31" s="966"/>
      <c r="V31" s="966"/>
      <c r="W31" s="966"/>
      <c r="X31" s="966"/>
      <c r="Y31" s="966"/>
      <c r="Z31" s="966"/>
      <c r="AA31" s="967"/>
      <c r="AB31" s="353"/>
      <c r="AC31" s="353"/>
      <c r="AD31" s="353"/>
      <c r="AE31" s="353"/>
      <c r="AF31" s="353"/>
      <c r="AG31" s="353"/>
      <c r="AH31" s="353"/>
      <c r="AI31" s="353"/>
      <c r="AJ31" s="353"/>
      <c r="AK31" s="976"/>
      <c r="AL31" s="974"/>
      <c r="AM31" s="974"/>
      <c r="AN31" s="974"/>
      <c r="AO31" s="974"/>
      <c r="AP31" s="974"/>
      <c r="AQ31" s="974"/>
      <c r="AR31" s="974"/>
      <c r="AS31" s="975"/>
    </row>
    <row r="32" spans="1:45" ht="14.25" customHeight="1" thickBot="1">
      <c r="A32" s="965"/>
      <c r="B32" s="966"/>
      <c r="C32" s="966"/>
      <c r="D32" s="966"/>
      <c r="E32" s="966"/>
      <c r="F32" s="966"/>
      <c r="G32" s="966"/>
      <c r="H32" s="966"/>
      <c r="I32" s="966"/>
      <c r="J32" s="965"/>
      <c r="K32" s="966"/>
      <c r="L32" s="966"/>
      <c r="M32" s="966"/>
      <c r="N32" s="966"/>
      <c r="O32" s="966"/>
      <c r="P32" s="966"/>
      <c r="Q32" s="966"/>
      <c r="R32" s="967"/>
      <c r="S32" s="965" t="s">
        <v>932</v>
      </c>
      <c r="T32" s="966"/>
      <c r="U32" s="966"/>
      <c r="V32" s="966"/>
      <c r="W32" s="966"/>
      <c r="X32" s="966"/>
      <c r="Y32" s="966"/>
      <c r="Z32" s="966"/>
      <c r="AA32" s="967"/>
      <c r="AB32" s="353"/>
      <c r="AC32" s="353"/>
      <c r="AD32" s="353"/>
      <c r="AE32" s="353"/>
      <c r="AF32" s="353"/>
      <c r="AG32" s="353"/>
      <c r="AH32" s="353"/>
      <c r="AI32" s="353"/>
      <c r="AJ32" s="353"/>
      <c r="AK32" s="976"/>
      <c r="AL32" s="974"/>
      <c r="AM32" s="974"/>
      <c r="AN32" s="974"/>
      <c r="AO32" s="974"/>
      <c r="AP32" s="974"/>
      <c r="AQ32" s="974"/>
      <c r="AR32" s="974"/>
      <c r="AS32" s="975"/>
    </row>
    <row r="33" spans="1:45" ht="15" customHeight="1" thickBot="1">
      <c r="A33" s="965" t="s">
        <v>906</v>
      </c>
      <c r="B33" s="966"/>
      <c r="C33" s="966"/>
      <c r="D33" s="966"/>
      <c r="E33" s="966"/>
      <c r="F33" s="966"/>
      <c r="G33" s="966"/>
      <c r="H33" s="966"/>
      <c r="I33" s="966"/>
      <c r="J33" s="965" t="s">
        <v>907</v>
      </c>
      <c r="K33" s="966"/>
      <c r="L33" s="966"/>
      <c r="M33" s="966"/>
      <c r="N33" s="966"/>
      <c r="O33" s="966"/>
      <c r="P33" s="966"/>
      <c r="Q33" s="966"/>
      <c r="R33" s="967"/>
      <c r="S33" s="965"/>
      <c r="T33" s="966"/>
      <c r="U33" s="966"/>
      <c r="V33" s="966"/>
      <c r="W33" s="966"/>
      <c r="X33" s="966"/>
      <c r="Y33" s="966"/>
      <c r="Z33" s="966"/>
      <c r="AA33" s="967"/>
      <c r="AB33" s="353"/>
      <c r="AC33" s="353"/>
      <c r="AD33" s="353"/>
      <c r="AE33" s="353"/>
      <c r="AF33" s="353"/>
      <c r="AG33" s="353"/>
      <c r="AH33" s="353"/>
      <c r="AI33" s="353"/>
      <c r="AJ33" s="353"/>
      <c r="AK33" s="976"/>
      <c r="AL33" s="974"/>
      <c r="AM33" s="974"/>
      <c r="AN33" s="974"/>
      <c r="AO33" s="974"/>
      <c r="AP33" s="974"/>
      <c r="AQ33" s="974"/>
      <c r="AR33" s="974"/>
      <c r="AS33" s="975"/>
    </row>
    <row r="34" spans="1:45" ht="15" customHeight="1" thickBot="1">
      <c r="A34" s="965"/>
      <c r="B34" s="966"/>
      <c r="C34" s="966"/>
      <c r="D34" s="966"/>
      <c r="E34" s="966"/>
      <c r="F34" s="966"/>
      <c r="G34" s="966"/>
      <c r="H34" s="966"/>
      <c r="I34" s="966"/>
      <c r="J34" s="965"/>
      <c r="K34" s="966"/>
      <c r="L34" s="966"/>
      <c r="M34" s="966"/>
      <c r="N34" s="966"/>
      <c r="O34" s="966"/>
      <c r="P34" s="966"/>
      <c r="Q34" s="966"/>
      <c r="R34" s="967"/>
      <c r="S34" s="965"/>
      <c r="T34" s="966"/>
      <c r="U34" s="966"/>
      <c r="V34" s="966"/>
      <c r="W34" s="966"/>
      <c r="X34" s="966"/>
      <c r="Y34" s="966"/>
      <c r="Z34" s="966"/>
      <c r="AA34" s="967"/>
      <c r="AB34" s="353"/>
      <c r="AC34" s="353"/>
      <c r="AD34" s="353"/>
      <c r="AE34" s="353"/>
      <c r="AF34" s="353"/>
      <c r="AG34" s="353"/>
      <c r="AH34" s="353"/>
      <c r="AI34" s="353"/>
      <c r="AJ34" s="353"/>
      <c r="AK34" s="976"/>
      <c r="AL34" s="974"/>
      <c r="AM34" s="974"/>
      <c r="AN34" s="974"/>
      <c r="AO34" s="974"/>
      <c r="AP34" s="974"/>
      <c r="AQ34" s="974"/>
      <c r="AR34" s="974"/>
      <c r="AS34" s="975"/>
    </row>
    <row r="35" spans="1:45" ht="15" customHeight="1" thickBot="1">
      <c r="A35" s="965"/>
      <c r="B35" s="966"/>
      <c r="C35" s="966"/>
      <c r="D35" s="966"/>
      <c r="E35" s="966"/>
      <c r="F35" s="966"/>
      <c r="G35" s="966"/>
      <c r="H35" s="966"/>
      <c r="I35" s="966"/>
      <c r="J35" s="965"/>
      <c r="K35" s="966"/>
      <c r="L35" s="966"/>
      <c r="M35" s="966"/>
      <c r="N35" s="966"/>
      <c r="O35" s="966"/>
      <c r="P35" s="966"/>
      <c r="Q35" s="966"/>
      <c r="R35" s="967"/>
      <c r="S35" s="965"/>
      <c r="T35" s="966"/>
      <c r="U35" s="966"/>
      <c r="V35" s="966"/>
      <c r="W35" s="966"/>
      <c r="X35" s="966"/>
      <c r="Y35" s="966"/>
      <c r="Z35" s="966"/>
      <c r="AA35" s="967"/>
      <c r="AB35" s="353"/>
      <c r="AC35" s="353"/>
      <c r="AD35" s="353"/>
      <c r="AE35" s="353"/>
      <c r="AF35" s="353"/>
      <c r="AG35" s="353"/>
      <c r="AH35" s="353"/>
      <c r="AI35" s="353"/>
      <c r="AJ35" s="353"/>
      <c r="AK35" s="976"/>
      <c r="AL35" s="974"/>
      <c r="AM35" s="974"/>
      <c r="AN35" s="974"/>
      <c r="AO35" s="974"/>
      <c r="AP35" s="974"/>
      <c r="AQ35" s="974"/>
      <c r="AR35" s="974"/>
      <c r="AS35" s="975"/>
    </row>
    <row r="36" spans="1:45" ht="15" customHeight="1" thickBot="1">
      <c r="A36" s="965"/>
      <c r="B36" s="966"/>
      <c r="C36" s="966"/>
      <c r="D36" s="966"/>
      <c r="E36" s="966"/>
      <c r="F36" s="966"/>
      <c r="G36" s="966"/>
      <c r="H36" s="966"/>
      <c r="I36" s="966"/>
      <c r="J36" s="965"/>
      <c r="K36" s="966"/>
      <c r="L36" s="966"/>
      <c r="M36" s="966"/>
      <c r="N36" s="966"/>
      <c r="O36" s="966"/>
      <c r="P36" s="966"/>
      <c r="Q36" s="966"/>
      <c r="R36" s="967"/>
      <c r="S36" s="965"/>
      <c r="T36" s="966"/>
      <c r="U36" s="966"/>
      <c r="V36" s="966"/>
      <c r="W36" s="966"/>
      <c r="X36" s="966"/>
      <c r="Y36" s="966"/>
      <c r="Z36" s="966"/>
      <c r="AA36" s="967"/>
      <c r="AB36" s="353"/>
      <c r="AC36" s="353"/>
      <c r="AD36" s="353"/>
      <c r="AE36" s="353"/>
      <c r="AF36" s="353"/>
      <c r="AG36" s="353"/>
      <c r="AH36" s="353"/>
      <c r="AI36" s="353"/>
      <c r="AJ36" s="353"/>
      <c r="AK36" s="976"/>
      <c r="AL36" s="974"/>
      <c r="AM36" s="974"/>
      <c r="AN36" s="974"/>
      <c r="AO36" s="974"/>
      <c r="AP36" s="974"/>
      <c r="AQ36" s="974"/>
      <c r="AR36" s="974"/>
      <c r="AS36" s="975"/>
    </row>
    <row r="37" spans="1:45" ht="15" customHeight="1" thickBot="1">
      <c r="A37" s="965"/>
      <c r="B37" s="966"/>
      <c r="C37" s="966"/>
      <c r="D37" s="966"/>
      <c r="E37" s="966"/>
      <c r="F37" s="966"/>
      <c r="G37" s="966"/>
      <c r="H37" s="966"/>
      <c r="I37" s="966"/>
      <c r="J37" s="965"/>
      <c r="K37" s="966"/>
      <c r="L37" s="966"/>
      <c r="M37" s="966"/>
      <c r="N37" s="966"/>
      <c r="O37" s="966"/>
      <c r="P37" s="966"/>
      <c r="Q37" s="966"/>
      <c r="R37" s="967"/>
      <c r="S37" s="965"/>
      <c r="T37" s="966"/>
      <c r="U37" s="966"/>
      <c r="V37" s="966"/>
      <c r="W37" s="966"/>
      <c r="X37" s="966"/>
      <c r="Y37" s="966"/>
      <c r="Z37" s="966"/>
      <c r="AA37" s="967"/>
      <c r="AB37" s="353"/>
      <c r="AC37" s="353"/>
      <c r="AD37" s="353"/>
      <c r="AE37" s="353"/>
      <c r="AF37" s="353"/>
      <c r="AG37" s="353"/>
      <c r="AH37" s="353"/>
      <c r="AI37" s="353"/>
      <c r="AJ37" s="353"/>
      <c r="AK37" s="976"/>
      <c r="AL37" s="974"/>
      <c r="AM37" s="974"/>
      <c r="AN37" s="974"/>
      <c r="AO37" s="974"/>
      <c r="AP37" s="974"/>
      <c r="AQ37" s="974"/>
      <c r="AR37" s="974"/>
      <c r="AS37" s="975"/>
    </row>
    <row r="38" spans="1:45" ht="15" customHeight="1" thickBot="1">
      <c r="A38" s="965"/>
      <c r="B38" s="966"/>
      <c r="C38" s="966"/>
      <c r="D38" s="966"/>
      <c r="E38" s="966"/>
      <c r="F38" s="966"/>
      <c r="G38" s="966"/>
      <c r="H38" s="966"/>
      <c r="I38" s="966"/>
      <c r="J38" s="965"/>
      <c r="K38" s="966"/>
      <c r="L38" s="966"/>
      <c r="M38" s="966"/>
      <c r="N38" s="966"/>
      <c r="O38" s="966"/>
      <c r="P38" s="966"/>
      <c r="Q38" s="966"/>
      <c r="R38" s="967"/>
      <c r="S38" s="965"/>
      <c r="T38" s="966"/>
      <c r="U38" s="966"/>
      <c r="V38" s="966"/>
      <c r="W38" s="966"/>
      <c r="X38" s="966"/>
      <c r="Y38" s="966"/>
      <c r="Z38" s="966"/>
      <c r="AA38" s="967"/>
      <c r="AB38" s="353"/>
      <c r="AC38" s="353"/>
      <c r="AD38" s="353"/>
      <c r="AE38" s="353"/>
      <c r="AF38" s="353"/>
      <c r="AG38" s="353"/>
      <c r="AH38" s="353"/>
      <c r="AI38" s="353"/>
      <c r="AJ38" s="353"/>
      <c r="AK38" s="976"/>
      <c r="AL38" s="974"/>
      <c r="AM38" s="974"/>
      <c r="AN38" s="974"/>
      <c r="AO38" s="974"/>
      <c r="AP38" s="974"/>
      <c r="AQ38" s="974"/>
      <c r="AR38" s="974"/>
      <c r="AS38" s="975"/>
    </row>
    <row r="39" spans="1:45" ht="15" customHeight="1" thickBot="1">
      <c r="A39" s="965"/>
      <c r="B39" s="966"/>
      <c r="C39" s="966"/>
      <c r="D39" s="966"/>
      <c r="E39" s="966"/>
      <c r="F39" s="966"/>
      <c r="G39" s="966"/>
      <c r="H39" s="966"/>
      <c r="I39" s="966"/>
      <c r="J39" s="965"/>
      <c r="K39" s="966"/>
      <c r="L39" s="966"/>
      <c r="M39" s="966"/>
      <c r="N39" s="966"/>
      <c r="O39" s="966"/>
      <c r="P39" s="966"/>
      <c r="Q39" s="966"/>
      <c r="R39" s="967"/>
      <c r="S39" s="965"/>
      <c r="T39" s="966"/>
      <c r="U39" s="966"/>
      <c r="V39" s="966"/>
      <c r="W39" s="966"/>
      <c r="X39" s="966"/>
      <c r="Y39" s="966"/>
      <c r="Z39" s="966"/>
      <c r="AA39" s="967"/>
      <c r="AB39" s="353"/>
      <c r="AC39" s="353"/>
      <c r="AD39" s="353"/>
      <c r="AE39" s="353"/>
      <c r="AF39" s="353"/>
      <c r="AG39" s="353"/>
      <c r="AH39" s="353"/>
      <c r="AI39" s="353"/>
      <c r="AJ39" s="353"/>
      <c r="AK39" s="976"/>
      <c r="AL39" s="974"/>
      <c r="AM39" s="974"/>
      <c r="AN39" s="974"/>
      <c r="AO39" s="974"/>
      <c r="AP39" s="974"/>
      <c r="AQ39" s="974"/>
      <c r="AR39" s="974"/>
      <c r="AS39" s="975"/>
    </row>
    <row r="40" spans="1:45" ht="15.75" thickBot="1">
      <c r="A40" s="353"/>
      <c r="B40" s="353"/>
      <c r="C40" s="353"/>
      <c r="D40" s="353"/>
      <c r="E40" s="353"/>
      <c r="F40" s="353"/>
      <c r="G40" s="353"/>
      <c r="H40" s="353"/>
      <c r="I40" s="353"/>
      <c r="J40" s="965" t="s">
        <v>908</v>
      </c>
      <c r="K40" s="966"/>
      <c r="L40" s="966"/>
      <c r="M40" s="966"/>
      <c r="N40" s="966"/>
      <c r="O40" s="966"/>
      <c r="P40" s="966"/>
      <c r="Q40" s="966"/>
      <c r="R40" s="967"/>
      <c r="S40" s="965"/>
      <c r="T40" s="966"/>
      <c r="U40" s="966"/>
      <c r="V40" s="966"/>
      <c r="W40" s="966"/>
      <c r="X40" s="966"/>
      <c r="Y40" s="966"/>
      <c r="Z40" s="966"/>
      <c r="AA40" s="967"/>
      <c r="AB40" s="353"/>
      <c r="AC40" s="353"/>
      <c r="AD40" s="353"/>
      <c r="AE40" s="353"/>
      <c r="AF40" s="353"/>
      <c r="AG40" s="353"/>
      <c r="AH40" s="353"/>
      <c r="AI40" s="353"/>
      <c r="AJ40" s="353"/>
      <c r="AK40" s="976"/>
      <c r="AL40" s="974"/>
      <c r="AM40" s="974"/>
      <c r="AN40" s="974"/>
      <c r="AO40" s="974"/>
      <c r="AP40" s="974"/>
      <c r="AQ40" s="974"/>
      <c r="AR40" s="974"/>
      <c r="AS40" s="975"/>
    </row>
    <row r="41" spans="1:45" ht="15.75" thickBot="1">
      <c r="A41" s="353"/>
      <c r="B41" s="353"/>
      <c r="C41" s="353"/>
      <c r="D41" s="353"/>
      <c r="E41" s="353"/>
      <c r="F41" s="353"/>
      <c r="G41" s="353"/>
      <c r="H41" s="353"/>
      <c r="I41" s="353"/>
      <c r="J41" s="965"/>
      <c r="K41" s="966"/>
      <c r="L41" s="966"/>
      <c r="M41" s="966"/>
      <c r="N41" s="966"/>
      <c r="O41" s="966"/>
      <c r="P41" s="966"/>
      <c r="Q41" s="966"/>
      <c r="R41" s="967"/>
      <c r="S41" s="965"/>
      <c r="T41" s="966"/>
      <c r="U41" s="966"/>
      <c r="V41" s="966"/>
      <c r="W41" s="966"/>
      <c r="X41" s="966"/>
      <c r="Y41" s="966"/>
      <c r="Z41" s="966"/>
      <c r="AA41" s="967"/>
      <c r="AB41" s="353"/>
      <c r="AC41" s="353"/>
      <c r="AD41" s="353"/>
      <c r="AE41" s="353"/>
      <c r="AF41" s="353"/>
      <c r="AG41" s="353"/>
      <c r="AH41" s="353"/>
      <c r="AI41" s="353"/>
      <c r="AJ41" s="353"/>
      <c r="AK41" s="976"/>
      <c r="AL41" s="974"/>
      <c r="AM41" s="974"/>
      <c r="AN41" s="974"/>
      <c r="AO41" s="974"/>
      <c r="AP41" s="974"/>
      <c r="AQ41" s="974"/>
      <c r="AR41" s="974"/>
      <c r="AS41" s="975"/>
    </row>
    <row r="42" spans="1:45" ht="15.75" thickBot="1">
      <c r="A42" s="353"/>
      <c r="B42" s="353"/>
      <c r="C42" s="353"/>
      <c r="D42" s="353"/>
      <c r="E42" s="353"/>
      <c r="F42" s="353"/>
      <c r="G42" s="353"/>
      <c r="H42" s="353"/>
      <c r="I42" s="353"/>
      <c r="J42" s="965"/>
      <c r="K42" s="966"/>
      <c r="L42" s="966"/>
      <c r="M42" s="966"/>
      <c r="N42" s="966"/>
      <c r="O42" s="966"/>
      <c r="P42" s="966"/>
      <c r="Q42" s="966"/>
      <c r="R42" s="967"/>
      <c r="S42" s="965"/>
      <c r="T42" s="966"/>
      <c r="U42" s="966"/>
      <c r="V42" s="966"/>
      <c r="W42" s="966"/>
      <c r="X42" s="966"/>
      <c r="Y42" s="966"/>
      <c r="Z42" s="966"/>
      <c r="AA42" s="967"/>
      <c r="AB42" s="353"/>
      <c r="AC42" s="353"/>
      <c r="AD42" s="353"/>
      <c r="AE42" s="353"/>
      <c r="AF42" s="353"/>
      <c r="AG42" s="353"/>
      <c r="AH42" s="353"/>
      <c r="AI42" s="353"/>
      <c r="AJ42" s="353"/>
      <c r="AK42" s="976"/>
      <c r="AL42" s="974"/>
      <c r="AM42" s="974"/>
      <c r="AN42" s="974"/>
      <c r="AO42" s="974"/>
      <c r="AP42" s="974"/>
      <c r="AQ42" s="974"/>
      <c r="AR42" s="974"/>
      <c r="AS42" s="975"/>
    </row>
    <row r="43" spans="1:45" ht="15.75" thickBot="1">
      <c r="A43" s="353"/>
      <c r="B43" s="353"/>
      <c r="C43" s="353"/>
      <c r="D43" s="353"/>
      <c r="E43" s="353"/>
      <c r="F43" s="353"/>
      <c r="G43" s="353"/>
      <c r="H43" s="353"/>
      <c r="I43" s="353"/>
      <c r="J43" s="965"/>
      <c r="K43" s="966"/>
      <c r="L43" s="966"/>
      <c r="M43" s="966"/>
      <c r="N43" s="966"/>
      <c r="O43" s="966"/>
      <c r="P43" s="966"/>
      <c r="Q43" s="966"/>
      <c r="R43" s="967"/>
      <c r="S43" s="965"/>
      <c r="T43" s="966"/>
      <c r="U43" s="966"/>
      <c r="V43" s="966"/>
      <c r="W43" s="966"/>
      <c r="X43" s="966"/>
      <c r="Y43" s="966"/>
      <c r="Z43" s="966"/>
      <c r="AA43" s="967"/>
      <c r="AB43" s="353"/>
      <c r="AC43" s="353"/>
      <c r="AD43" s="353"/>
      <c r="AE43" s="353"/>
      <c r="AF43" s="353"/>
      <c r="AG43" s="353"/>
      <c r="AH43" s="353"/>
      <c r="AI43" s="353"/>
      <c r="AJ43" s="353"/>
      <c r="AK43" s="976"/>
      <c r="AL43" s="974"/>
      <c r="AM43" s="974"/>
      <c r="AN43" s="974"/>
      <c r="AO43" s="974"/>
      <c r="AP43" s="974"/>
      <c r="AQ43" s="974"/>
      <c r="AR43" s="974"/>
      <c r="AS43" s="975"/>
    </row>
    <row r="44" spans="1:45" ht="15.75" thickBot="1">
      <c r="A44" s="353"/>
      <c r="B44" s="353"/>
      <c r="C44" s="353"/>
      <c r="D44" s="353"/>
      <c r="E44" s="353"/>
      <c r="F44" s="353"/>
      <c r="G44" s="353"/>
      <c r="H44" s="353"/>
      <c r="I44" s="353"/>
      <c r="J44" s="965"/>
      <c r="K44" s="966"/>
      <c r="L44" s="966"/>
      <c r="M44" s="966"/>
      <c r="N44" s="966"/>
      <c r="O44" s="966"/>
      <c r="P44" s="966"/>
      <c r="Q44" s="966"/>
      <c r="R44" s="967"/>
      <c r="S44" s="353"/>
      <c r="T44" s="353"/>
      <c r="U44" s="353"/>
      <c r="V44" s="353"/>
      <c r="W44" s="353"/>
      <c r="X44" s="353"/>
      <c r="Y44" s="353"/>
      <c r="Z44" s="353"/>
      <c r="AA44" s="353"/>
      <c r="AB44" s="353"/>
      <c r="AC44" s="353"/>
      <c r="AD44" s="353"/>
      <c r="AE44" s="353"/>
      <c r="AF44" s="353"/>
      <c r="AG44" s="353"/>
      <c r="AH44" s="353"/>
      <c r="AI44" s="353"/>
      <c r="AJ44" s="353"/>
      <c r="AK44" s="976"/>
      <c r="AL44" s="974"/>
      <c r="AM44" s="974"/>
      <c r="AN44" s="974"/>
      <c r="AO44" s="974"/>
      <c r="AP44" s="974"/>
      <c r="AQ44" s="974"/>
      <c r="AR44" s="974"/>
      <c r="AS44" s="975"/>
    </row>
    <row r="45" spans="1:45" ht="15.75" thickBot="1">
      <c r="A45" s="353"/>
      <c r="B45" s="353"/>
      <c r="C45" s="353"/>
      <c r="D45" s="353"/>
      <c r="E45" s="353"/>
      <c r="F45" s="353"/>
      <c r="G45" s="353"/>
      <c r="H45" s="353"/>
      <c r="I45" s="353"/>
      <c r="J45" s="965"/>
      <c r="K45" s="966"/>
      <c r="L45" s="966"/>
      <c r="M45" s="966"/>
      <c r="N45" s="966"/>
      <c r="O45" s="966"/>
      <c r="P45" s="966"/>
      <c r="Q45" s="966"/>
      <c r="R45" s="967"/>
      <c r="S45" s="353"/>
      <c r="T45" s="353"/>
      <c r="U45" s="353"/>
      <c r="V45" s="353"/>
      <c r="W45" s="353"/>
      <c r="X45" s="353"/>
      <c r="Y45" s="353"/>
      <c r="Z45" s="353"/>
      <c r="AA45" s="353"/>
      <c r="AB45" s="353"/>
      <c r="AC45" s="353"/>
      <c r="AD45" s="353"/>
      <c r="AE45" s="353"/>
      <c r="AF45" s="353"/>
      <c r="AG45" s="353"/>
      <c r="AH45" s="353"/>
      <c r="AI45" s="353"/>
      <c r="AJ45" s="353"/>
      <c r="AK45" s="976"/>
      <c r="AL45" s="974"/>
      <c r="AM45" s="974"/>
      <c r="AN45" s="974"/>
      <c r="AO45" s="974"/>
      <c r="AP45" s="974"/>
      <c r="AQ45" s="974"/>
      <c r="AR45" s="974"/>
      <c r="AS45" s="975"/>
    </row>
    <row r="46" spans="1:45" ht="15.75" thickBot="1">
      <c r="A46" s="353"/>
      <c r="B46" s="353"/>
      <c r="C46" s="353"/>
      <c r="D46" s="353"/>
      <c r="E46" s="353"/>
      <c r="F46" s="353"/>
      <c r="G46" s="353"/>
      <c r="H46" s="353"/>
      <c r="I46" s="353"/>
      <c r="J46" s="965"/>
      <c r="K46" s="966"/>
      <c r="L46" s="966"/>
      <c r="M46" s="966"/>
      <c r="N46" s="966"/>
      <c r="O46" s="966"/>
      <c r="P46" s="966"/>
      <c r="Q46" s="966"/>
      <c r="R46" s="967"/>
      <c r="S46" s="353"/>
      <c r="T46" s="353"/>
      <c r="U46" s="353"/>
      <c r="V46" s="353"/>
      <c r="W46" s="353"/>
      <c r="X46" s="353"/>
      <c r="Y46" s="353"/>
      <c r="Z46" s="353"/>
      <c r="AA46" s="353"/>
      <c r="AB46" s="353"/>
      <c r="AC46" s="353"/>
      <c r="AD46" s="353"/>
      <c r="AE46" s="353"/>
      <c r="AF46" s="353"/>
      <c r="AG46" s="353"/>
      <c r="AH46" s="353"/>
      <c r="AI46" s="353"/>
      <c r="AJ46" s="353"/>
      <c r="AK46" s="976"/>
      <c r="AL46" s="974"/>
      <c r="AM46" s="974"/>
      <c r="AN46" s="974"/>
      <c r="AO46" s="974"/>
      <c r="AP46" s="974"/>
      <c r="AQ46" s="974"/>
      <c r="AR46" s="974"/>
      <c r="AS46" s="975"/>
    </row>
    <row r="47" spans="1:45" ht="15.75" thickBot="1">
      <c r="A47" s="353"/>
      <c r="B47" s="353"/>
      <c r="C47" s="353"/>
      <c r="D47" s="353"/>
      <c r="E47" s="353"/>
      <c r="F47" s="353"/>
      <c r="G47" s="353"/>
      <c r="H47" s="353"/>
      <c r="I47" s="353"/>
      <c r="J47" s="965" t="s">
        <v>909</v>
      </c>
      <c r="K47" s="966"/>
      <c r="L47" s="966"/>
      <c r="M47" s="966"/>
      <c r="N47" s="966"/>
      <c r="O47" s="966"/>
      <c r="P47" s="966"/>
      <c r="Q47" s="966"/>
      <c r="R47" s="967"/>
      <c r="S47" s="353"/>
      <c r="T47" s="353"/>
      <c r="U47" s="353"/>
      <c r="V47" s="353"/>
      <c r="W47" s="353"/>
      <c r="X47" s="353"/>
      <c r="Y47" s="353"/>
      <c r="Z47" s="353"/>
      <c r="AA47" s="353"/>
      <c r="AB47" s="353"/>
      <c r="AC47" s="353"/>
      <c r="AD47" s="353"/>
      <c r="AE47" s="353"/>
      <c r="AF47" s="353"/>
      <c r="AG47" s="353"/>
      <c r="AH47" s="353"/>
      <c r="AI47" s="353"/>
      <c r="AJ47" s="353"/>
      <c r="AK47" s="976"/>
      <c r="AL47" s="974"/>
      <c r="AM47" s="974"/>
      <c r="AN47" s="974"/>
      <c r="AO47" s="974"/>
      <c r="AP47" s="974"/>
      <c r="AQ47" s="974"/>
      <c r="AR47" s="974"/>
      <c r="AS47" s="975"/>
    </row>
    <row r="48" spans="1:45" ht="15.75" thickBot="1">
      <c r="A48" s="353"/>
      <c r="B48" s="353"/>
      <c r="C48" s="353"/>
      <c r="D48" s="353"/>
      <c r="E48" s="353"/>
      <c r="F48" s="353"/>
      <c r="G48" s="353"/>
      <c r="H48" s="353"/>
      <c r="I48" s="353"/>
      <c r="J48" s="965"/>
      <c r="K48" s="966"/>
      <c r="L48" s="966"/>
      <c r="M48" s="966"/>
      <c r="N48" s="966"/>
      <c r="O48" s="966"/>
      <c r="P48" s="966"/>
      <c r="Q48" s="966"/>
      <c r="R48" s="967"/>
      <c r="S48" s="353"/>
      <c r="T48" s="353"/>
      <c r="U48" s="353"/>
      <c r="V48" s="353"/>
      <c r="W48" s="353"/>
      <c r="X48" s="353"/>
      <c r="Y48" s="353"/>
      <c r="Z48" s="353"/>
      <c r="AA48" s="353"/>
      <c r="AB48" s="353"/>
      <c r="AC48" s="353"/>
      <c r="AD48" s="353"/>
      <c r="AE48" s="353"/>
      <c r="AF48" s="353"/>
      <c r="AG48" s="353"/>
      <c r="AH48" s="353"/>
      <c r="AI48" s="353"/>
      <c r="AJ48" s="353"/>
      <c r="AK48" s="976"/>
      <c r="AL48" s="974"/>
      <c r="AM48" s="974"/>
      <c r="AN48" s="974"/>
      <c r="AO48" s="974"/>
      <c r="AP48" s="974"/>
      <c r="AQ48" s="974"/>
      <c r="AR48" s="974"/>
      <c r="AS48" s="975"/>
    </row>
    <row r="49" spans="1:45" ht="86.25" customHeight="1" thickBot="1">
      <c r="A49" s="353"/>
      <c r="B49" s="353"/>
      <c r="C49" s="353"/>
      <c r="D49" s="353"/>
      <c r="E49" s="353"/>
      <c r="F49" s="353"/>
      <c r="G49" s="353"/>
      <c r="H49" s="353"/>
      <c r="I49" s="353"/>
      <c r="J49" s="965"/>
      <c r="K49" s="966"/>
      <c r="L49" s="966"/>
      <c r="M49" s="966"/>
      <c r="N49" s="966"/>
      <c r="O49" s="966"/>
      <c r="P49" s="966"/>
      <c r="Q49" s="966"/>
      <c r="R49" s="967"/>
      <c r="S49" s="353"/>
      <c r="T49" s="353"/>
      <c r="U49" s="353"/>
      <c r="V49" s="353"/>
      <c r="W49" s="353"/>
      <c r="X49" s="353"/>
      <c r="Y49" s="353"/>
      <c r="Z49" s="353"/>
      <c r="AA49" s="353"/>
      <c r="AB49" s="353"/>
      <c r="AC49" s="353"/>
      <c r="AD49" s="353"/>
      <c r="AE49" s="353"/>
      <c r="AF49" s="353"/>
      <c r="AG49" s="353"/>
      <c r="AH49" s="353"/>
      <c r="AI49" s="353"/>
      <c r="AJ49" s="353"/>
      <c r="AK49" s="976"/>
      <c r="AL49" s="974"/>
      <c r="AM49" s="974"/>
      <c r="AN49" s="974"/>
      <c r="AO49" s="974"/>
      <c r="AP49" s="974"/>
      <c r="AQ49" s="974"/>
      <c r="AR49" s="974"/>
      <c r="AS49" s="975"/>
    </row>
    <row r="50" spans="1:45" ht="15.75" thickBot="1">
      <c r="A50" s="353"/>
      <c r="B50" s="353"/>
      <c r="C50" s="353"/>
      <c r="D50" s="353"/>
      <c r="E50" s="353"/>
      <c r="F50" s="353"/>
      <c r="G50" s="353"/>
      <c r="H50" s="353"/>
      <c r="I50" s="353"/>
      <c r="J50" s="965"/>
      <c r="K50" s="966"/>
      <c r="L50" s="966"/>
      <c r="M50" s="966"/>
      <c r="N50" s="966"/>
      <c r="O50" s="966"/>
      <c r="P50" s="966"/>
      <c r="Q50" s="966"/>
      <c r="R50" s="967"/>
      <c r="S50" s="353"/>
      <c r="T50" s="353"/>
      <c r="U50" s="353"/>
      <c r="V50" s="353"/>
      <c r="W50" s="353"/>
      <c r="X50" s="353"/>
      <c r="Y50" s="353"/>
      <c r="Z50" s="353"/>
      <c r="AA50" s="353"/>
      <c r="AB50" s="353"/>
      <c r="AC50" s="353"/>
      <c r="AD50" s="353"/>
      <c r="AE50" s="353"/>
      <c r="AF50" s="353"/>
      <c r="AG50" s="353"/>
      <c r="AH50" s="353"/>
      <c r="AI50" s="353"/>
      <c r="AJ50" s="353"/>
      <c r="AK50" s="977" t="s">
        <v>922</v>
      </c>
      <c r="AL50" s="978"/>
      <c r="AM50" s="978"/>
      <c r="AN50" s="978"/>
      <c r="AO50" s="978"/>
      <c r="AP50" s="978"/>
      <c r="AQ50" s="978"/>
      <c r="AR50" s="978"/>
      <c r="AS50" s="979"/>
    </row>
    <row r="51" spans="1:45" ht="15.75" thickBot="1">
      <c r="A51" s="353"/>
      <c r="B51" s="353"/>
      <c r="C51" s="353"/>
      <c r="D51" s="353"/>
      <c r="E51" s="353"/>
      <c r="F51" s="353"/>
      <c r="G51" s="353"/>
      <c r="H51" s="353"/>
      <c r="I51" s="353"/>
      <c r="J51" s="965"/>
      <c r="K51" s="966"/>
      <c r="L51" s="966"/>
      <c r="M51" s="966"/>
      <c r="N51" s="966"/>
      <c r="O51" s="966"/>
      <c r="P51" s="966"/>
      <c r="Q51" s="966"/>
      <c r="R51" s="967"/>
      <c r="S51" s="353"/>
      <c r="T51" s="353"/>
      <c r="U51" s="353"/>
      <c r="V51" s="353"/>
      <c r="W51" s="353"/>
      <c r="X51" s="353"/>
      <c r="Y51" s="353"/>
      <c r="Z51" s="353"/>
      <c r="AA51" s="353"/>
      <c r="AB51" s="353"/>
      <c r="AC51" s="353"/>
      <c r="AD51" s="353"/>
      <c r="AE51" s="353"/>
      <c r="AF51" s="353"/>
      <c r="AG51" s="353"/>
      <c r="AH51" s="353"/>
      <c r="AI51" s="353"/>
      <c r="AJ51" s="353"/>
      <c r="AK51" s="977"/>
      <c r="AL51" s="978"/>
      <c r="AM51" s="978"/>
      <c r="AN51" s="978"/>
      <c r="AO51" s="978"/>
      <c r="AP51" s="978"/>
      <c r="AQ51" s="978"/>
      <c r="AR51" s="978"/>
      <c r="AS51" s="979"/>
    </row>
    <row r="52" spans="1:45" ht="15" customHeight="1" thickBot="1">
      <c r="A52" s="353"/>
      <c r="B52" s="353"/>
      <c r="C52" s="353"/>
      <c r="D52" s="353"/>
      <c r="E52" s="353"/>
      <c r="F52" s="353"/>
      <c r="G52" s="353"/>
      <c r="H52" s="353"/>
      <c r="I52" s="353"/>
      <c r="J52" s="965"/>
      <c r="K52" s="966"/>
      <c r="L52" s="966"/>
      <c r="M52" s="966"/>
      <c r="N52" s="966"/>
      <c r="O52" s="966"/>
      <c r="P52" s="966"/>
      <c r="Q52" s="966"/>
      <c r="R52" s="967"/>
      <c r="S52" s="353"/>
      <c r="T52" s="353"/>
      <c r="U52" s="353"/>
      <c r="V52" s="353"/>
      <c r="W52" s="353"/>
      <c r="X52" s="353"/>
      <c r="Y52" s="353"/>
      <c r="Z52" s="353"/>
      <c r="AA52" s="353"/>
      <c r="AB52" s="353"/>
      <c r="AC52" s="353"/>
      <c r="AD52" s="353"/>
      <c r="AE52" s="353"/>
      <c r="AF52" s="353"/>
      <c r="AG52" s="353"/>
      <c r="AH52" s="353"/>
      <c r="AI52" s="353"/>
      <c r="AJ52" s="353"/>
      <c r="AK52" s="965" t="s">
        <v>924</v>
      </c>
      <c r="AL52" s="966"/>
      <c r="AM52" s="966"/>
      <c r="AN52" s="966"/>
      <c r="AO52" s="966"/>
      <c r="AP52" s="966"/>
      <c r="AQ52" s="966"/>
      <c r="AR52" s="966"/>
      <c r="AS52" s="967"/>
    </row>
    <row r="53" spans="1:45" ht="15" customHeight="1" thickBot="1">
      <c r="A53" s="353"/>
      <c r="B53" s="353"/>
      <c r="C53" s="353"/>
      <c r="D53" s="353"/>
      <c r="E53" s="353"/>
      <c r="F53" s="353"/>
      <c r="G53" s="353"/>
      <c r="H53" s="353"/>
      <c r="I53" s="353"/>
      <c r="J53" s="965"/>
      <c r="K53" s="966"/>
      <c r="L53" s="966"/>
      <c r="M53" s="966"/>
      <c r="N53" s="966"/>
      <c r="O53" s="966"/>
      <c r="P53" s="966"/>
      <c r="Q53" s="966"/>
      <c r="R53" s="967"/>
      <c r="S53" s="353"/>
      <c r="T53" s="353"/>
      <c r="U53" s="353"/>
      <c r="V53" s="353"/>
      <c r="W53" s="353"/>
      <c r="X53" s="353"/>
      <c r="Y53" s="353"/>
      <c r="Z53" s="353"/>
      <c r="AA53" s="353"/>
      <c r="AB53" s="353"/>
      <c r="AC53" s="353"/>
      <c r="AD53" s="353"/>
      <c r="AE53" s="353"/>
      <c r="AF53" s="353"/>
      <c r="AG53" s="353"/>
      <c r="AH53" s="353"/>
      <c r="AI53" s="353"/>
      <c r="AJ53" s="353"/>
      <c r="AK53" s="965"/>
      <c r="AL53" s="966"/>
      <c r="AM53" s="966"/>
      <c r="AN53" s="966"/>
      <c r="AO53" s="966"/>
      <c r="AP53" s="966"/>
      <c r="AQ53" s="966"/>
      <c r="AR53" s="966"/>
      <c r="AS53" s="967"/>
    </row>
    <row r="54" spans="1:45" ht="15" customHeight="1" thickBot="1">
      <c r="A54" s="353"/>
      <c r="B54" s="353"/>
      <c r="C54" s="353"/>
      <c r="D54" s="353"/>
      <c r="E54" s="353"/>
      <c r="F54" s="353"/>
      <c r="G54" s="353"/>
      <c r="H54" s="353"/>
      <c r="I54" s="353"/>
      <c r="J54" s="965" t="s">
        <v>910</v>
      </c>
      <c r="K54" s="966"/>
      <c r="L54" s="966"/>
      <c r="M54" s="966"/>
      <c r="N54" s="966"/>
      <c r="O54" s="966"/>
      <c r="P54" s="966"/>
      <c r="Q54" s="966"/>
      <c r="R54" s="967"/>
      <c r="S54" s="353"/>
      <c r="T54" s="353"/>
      <c r="U54" s="353"/>
      <c r="V54" s="353"/>
      <c r="W54" s="353"/>
      <c r="X54" s="353"/>
      <c r="Y54" s="353"/>
      <c r="Z54" s="353"/>
      <c r="AA54" s="353"/>
      <c r="AB54" s="353"/>
      <c r="AC54" s="353"/>
      <c r="AD54" s="353"/>
      <c r="AE54" s="353"/>
      <c r="AF54" s="353"/>
      <c r="AG54" s="353"/>
      <c r="AH54" s="353"/>
      <c r="AI54" s="353"/>
      <c r="AJ54" s="353"/>
      <c r="AK54" s="965"/>
      <c r="AL54" s="966"/>
      <c r="AM54" s="966"/>
      <c r="AN54" s="966"/>
      <c r="AO54" s="966"/>
      <c r="AP54" s="966"/>
      <c r="AQ54" s="966"/>
      <c r="AR54" s="966"/>
      <c r="AS54" s="967"/>
    </row>
    <row r="55" spans="1:45" ht="15" customHeight="1" thickBot="1">
      <c r="A55" s="353"/>
      <c r="B55" s="353"/>
      <c r="C55" s="353"/>
      <c r="D55" s="353"/>
      <c r="E55" s="353"/>
      <c r="F55" s="353"/>
      <c r="G55" s="353"/>
      <c r="H55" s="353"/>
      <c r="I55" s="353"/>
      <c r="J55" s="965"/>
      <c r="K55" s="966"/>
      <c r="L55" s="966"/>
      <c r="M55" s="966"/>
      <c r="N55" s="966"/>
      <c r="O55" s="966"/>
      <c r="P55" s="966"/>
      <c r="Q55" s="966"/>
      <c r="R55" s="967"/>
      <c r="S55" s="353"/>
      <c r="T55" s="353"/>
      <c r="U55" s="353"/>
      <c r="V55" s="353"/>
      <c r="W55" s="353"/>
      <c r="X55" s="353"/>
      <c r="Y55" s="353"/>
      <c r="Z55" s="353"/>
      <c r="AA55" s="353"/>
      <c r="AB55" s="353"/>
      <c r="AC55" s="353"/>
      <c r="AD55" s="353"/>
      <c r="AE55" s="353"/>
      <c r="AF55" s="353"/>
      <c r="AG55" s="353"/>
      <c r="AH55" s="353"/>
      <c r="AI55" s="353"/>
      <c r="AJ55" s="353"/>
      <c r="AK55" s="965"/>
      <c r="AL55" s="966"/>
      <c r="AM55" s="966"/>
      <c r="AN55" s="966"/>
      <c r="AO55" s="966"/>
      <c r="AP55" s="966"/>
      <c r="AQ55" s="966"/>
      <c r="AR55" s="966"/>
      <c r="AS55" s="967"/>
    </row>
    <row r="56" spans="1:45" ht="15" customHeight="1" thickBot="1">
      <c r="A56" s="353"/>
      <c r="B56" s="353"/>
      <c r="C56" s="353"/>
      <c r="D56" s="353"/>
      <c r="E56" s="353"/>
      <c r="F56" s="353"/>
      <c r="G56" s="353"/>
      <c r="H56" s="353"/>
      <c r="I56" s="353"/>
      <c r="J56" s="965"/>
      <c r="K56" s="966"/>
      <c r="L56" s="966"/>
      <c r="M56" s="966"/>
      <c r="N56" s="966"/>
      <c r="O56" s="966"/>
      <c r="P56" s="966"/>
      <c r="Q56" s="966"/>
      <c r="R56" s="967"/>
      <c r="S56" s="353"/>
      <c r="T56" s="353"/>
      <c r="U56" s="353"/>
      <c r="V56" s="353"/>
      <c r="W56" s="353"/>
      <c r="X56" s="353"/>
      <c r="Y56" s="353"/>
      <c r="Z56" s="353"/>
      <c r="AA56" s="353"/>
      <c r="AB56" s="353"/>
      <c r="AC56" s="353"/>
      <c r="AD56" s="353"/>
      <c r="AE56" s="353"/>
      <c r="AF56" s="353"/>
      <c r="AG56" s="353"/>
      <c r="AH56" s="353"/>
      <c r="AI56" s="353"/>
      <c r="AJ56" s="353"/>
      <c r="AK56" s="965"/>
      <c r="AL56" s="966"/>
      <c r="AM56" s="966"/>
      <c r="AN56" s="966"/>
      <c r="AO56" s="966"/>
      <c r="AP56" s="966"/>
      <c r="AQ56" s="966"/>
      <c r="AR56" s="966"/>
      <c r="AS56" s="967"/>
    </row>
    <row r="57" spans="1:45" ht="15" customHeight="1" thickBot="1">
      <c r="A57" s="353"/>
      <c r="B57" s="353"/>
      <c r="C57" s="353"/>
      <c r="D57" s="353"/>
      <c r="E57" s="353"/>
      <c r="F57" s="353"/>
      <c r="G57" s="353"/>
      <c r="H57" s="353"/>
      <c r="I57" s="353"/>
      <c r="J57" s="965"/>
      <c r="K57" s="966"/>
      <c r="L57" s="966"/>
      <c r="M57" s="966"/>
      <c r="N57" s="966"/>
      <c r="O57" s="966"/>
      <c r="P57" s="966"/>
      <c r="Q57" s="966"/>
      <c r="R57" s="967"/>
      <c r="S57" s="353"/>
      <c r="T57" s="353"/>
      <c r="U57" s="353"/>
      <c r="V57" s="353"/>
      <c r="W57" s="353"/>
      <c r="X57" s="353"/>
      <c r="Y57" s="353"/>
      <c r="Z57" s="353"/>
      <c r="AA57" s="353"/>
      <c r="AB57" s="353"/>
      <c r="AC57" s="353"/>
      <c r="AD57" s="353"/>
      <c r="AE57" s="353"/>
      <c r="AF57" s="353"/>
      <c r="AG57" s="353"/>
      <c r="AH57" s="353"/>
      <c r="AI57" s="353"/>
      <c r="AJ57" s="353"/>
      <c r="AK57" s="965"/>
      <c r="AL57" s="966"/>
      <c r="AM57" s="966"/>
      <c r="AN57" s="966"/>
      <c r="AO57" s="966"/>
      <c r="AP57" s="966"/>
      <c r="AQ57" s="966"/>
      <c r="AR57" s="966"/>
      <c r="AS57" s="967"/>
    </row>
    <row r="58" spans="1:45" ht="15" customHeight="1" thickBot="1">
      <c r="A58" s="353"/>
      <c r="B58" s="353"/>
      <c r="C58" s="353"/>
      <c r="D58" s="353"/>
      <c r="E58" s="353"/>
      <c r="F58" s="353"/>
      <c r="G58" s="353"/>
      <c r="H58" s="353"/>
      <c r="I58" s="353"/>
      <c r="J58" s="965"/>
      <c r="K58" s="966"/>
      <c r="L58" s="966"/>
      <c r="M58" s="966"/>
      <c r="N58" s="966"/>
      <c r="O58" s="966"/>
      <c r="P58" s="966"/>
      <c r="Q58" s="966"/>
      <c r="R58" s="967"/>
      <c r="S58" s="353"/>
      <c r="T58" s="353"/>
      <c r="U58" s="353"/>
      <c r="V58" s="353"/>
      <c r="W58" s="353"/>
      <c r="X58" s="353"/>
      <c r="Y58" s="353"/>
      <c r="Z58" s="353"/>
      <c r="AA58" s="353"/>
      <c r="AB58" s="353"/>
      <c r="AC58" s="353"/>
      <c r="AD58" s="353"/>
      <c r="AE58" s="353"/>
      <c r="AF58" s="353"/>
      <c r="AG58" s="353"/>
      <c r="AH58" s="353"/>
      <c r="AI58" s="353"/>
      <c r="AJ58" s="353"/>
      <c r="AK58" s="965"/>
      <c r="AL58" s="966"/>
      <c r="AM58" s="966"/>
      <c r="AN58" s="966"/>
      <c r="AO58" s="966"/>
      <c r="AP58" s="966"/>
      <c r="AQ58" s="966"/>
      <c r="AR58" s="966"/>
      <c r="AS58" s="967"/>
    </row>
    <row r="59" spans="1:45" ht="15" customHeight="1" thickBot="1">
      <c r="A59" s="353"/>
      <c r="B59" s="353"/>
      <c r="C59" s="353"/>
      <c r="D59" s="353"/>
      <c r="E59" s="353"/>
      <c r="F59" s="353"/>
      <c r="G59" s="353"/>
      <c r="H59" s="353"/>
      <c r="I59" s="353"/>
      <c r="J59" s="965"/>
      <c r="K59" s="966"/>
      <c r="L59" s="966"/>
      <c r="M59" s="966"/>
      <c r="N59" s="966"/>
      <c r="O59" s="966"/>
      <c r="P59" s="966"/>
      <c r="Q59" s="966"/>
      <c r="R59" s="967"/>
      <c r="S59" s="353"/>
      <c r="T59" s="353"/>
      <c r="U59" s="353"/>
      <c r="V59" s="353"/>
      <c r="W59" s="353"/>
      <c r="X59" s="353"/>
      <c r="Y59" s="353"/>
      <c r="Z59" s="353"/>
      <c r="AA59" s="353"/>
      <c r="AB59" s="353"/>
      <c r="AC59" s="353"/>
      <c r="AD59" s="353"/>
      <c r="AE59" s="353"/>
      <c r="AF59" s="353"/>
      <c r="AG59" s="353"/>
      <c r="AH59" s="353"/>
      <c r="AI59" s="353"/>
      <c r="AJ59" s="353"/>
      <c r="AK59" s="965"/>
      <c r="AL59" s="966"/>
      <c r="AM59" s="966"/>
      <c r="AN59" s="966"/>
      <c r="AO59" s="966"/>
      <c r="AP59" s="966"/>
      <c r="AQ59" s="966"/>
      <c r="AR59" s="966"/>
      <c r="AS59" s="967"/>
    </row>
    <row r="60" spans="1:45" ht="15" customHeight="1" thickBot="1">
      <c r="A60" s="353"/>
      <c r="B60" s="353"/>
      <c r="C60" s="353"/>
      <c r="D60" s="353"/>
      <c r="E60" s="353"/>
      <c r="F60" s="353"/>
      <c r="G60" s="353"/>
      <c r="H60" s="353"/>
      <c r="I60" s="353"/>
      <c r="J60" s="965"/>
      <c r="K60" s="966"/>
      <c r="L60" s="966"/>
      <c r="M60" s="966"/>
      <c r="N60" s="966"/>
      <c r="O60" s="966"/>
      <c r="P60" s="966"/>
      <c r="Q60" s="966"/>
      <c r="R60" s="967"/>
      <c r="S60" s="353"/>
      <c r="T60" s="353"/>
      <c r="U60" s="353"/>
      <c r="V60" s="353"/>
      <c r="W60" s="353"/>
      <c r="X60" s="353"/>
      <c r="Y60" s="353"/>
      <c r="Z60" s="353"/>
      <c r="AA60" s="353"/>
      <c r="AB60" s="353"/>
      <c r="AC60" s="353"/>
      <c r="AD60" s="353"/>
      <c r="AE60" s="353"/>
      <c r="AF60" s="353"/>
      <c r="AG60" s="353"/>
      <c r="AH60" s="353"/>
      <c r="AI60" s="353"/>
      <c r="AJ60" s="353"/>
      <c r="AK60" s="965"/>
      <c r="AL60" s="966"/>
      <c r="AM60" s="966"/>
      <c r="AN60" s="966"/>
      <c r="AO60" s="966"/>
      <c r="AP60" s="966"/>
      <c r="AQ60" s="966"/>
      <c r="AR60" s="966"/>
      <c r="AS60" s="967"/>
    </row>
    <row r="61" spans="1:45" ht="15" customHeight="1" thickBot="1">
      <c r="A61" s="353"/>
      <c r="B61" s="353"/>
      <c r="C61" s="353"/>
      <c r="D61" s="353"/>
      <c r="E61" s="353"/>
      <c r="F61" s="353"/>
      <c r="G61" s="353"/>
      <c r="H61" s="353"/>
      <c r="I61" s="353"/>
      <c r="J61" s="965" t="s">
        <v>911</v>
      </c>
      <c r="K61" s="966"/>
      <c r="L61" s="966"/>
      <c r="M61" s="966"/>
      <c r="N61" s="966"/>
      <c r="O61" s="966"/>
      <c r="P61" s="966"/>
      <c r="Q61" s="966"/>
      <c r="R61" s="967"/>
      <c r="S61" s="353"/>
      <c r="T61" s="353"/>
      <c r="U61" s="353"/>
      <c r="V61" s="353"/>
      <c r="W61" s="353"/>
      <c r="X61" s="353"/>
      <c r="Y61" s="353"/>
      <c r="Z61" s="353"/>
      <c r="AA61" s="353"/>
      <c r="AB61" s="353"/>
      <c r="AC61" s="353"/>
      <c r="AD61" s="353"/>
      <c r="AE61" s="353"/>
      <c r="AF61" s="353"/>
      <c r="AG61" s="353"/>
      <c r="AH61" s="353"/>
      <c r="AI61" s="353"/>
      <c r="AJ61" s="353"/>
      <c r="AK61" s="965"/>
      <c r="AL61" s="966"/>
      <c r="AM61" s="966"/>
      <c r="AN61" s="966"/>
      <c r="AO61" s="966"/>
      <c r="AP61" s="966"/>
      <c r="AQ61" s="966"/>
      <c r="AR61" s="966"/>
      <c r="AS61" s="967"/>
    </row>
    <row r="62" spans="1:45" ht="15" customHeight="1" thickBot="1">
      <c r="A62" s="353"/>
      <c r="B62" s="353"/>
      <c r="C62" s="353"/>
      <c r="D62" s="353"/>
      <c r="E62" s="353"/>
      <c r="F62" s="353"/>
      <c r="G62" s="353"/>
      <c r="H62" s="353"/>
      <c r="I62" s="353"/>
      <c r="J62" s="965"/>
      <c r="K62" s="966"/>
      <c r="L62" s="966"/>
      <c r="M62" s="966"/>
      <c r="N62" s="966"/>
      <c r="O62" s="966"/>
      <c r="P62" s="966"/>
      <c r="Q62" s="966"/>
      <c r="R62" s="967"/>
      <c r="S62" s="353"/>
      <c r="T62" s="353"/>
      <c r="U62" s="353"/>
      <c r="V62" s="353"/>
      <c r="W62" s="353"/>
      <c r="X62" s="353"/>
      <c r="Y62" s="353"/>
      <c r="Z62" s="353"/>
      <c r="AA62" s="353"/>
      <c r="AB62" s="353"/>
      <c r="AC62" s="353"/>
      <c r="AD62" s="353"/>
      <c r="AE62" s="353"/>
      <c r="AF62" s="353"/>
      <c r="AG62" s="353"/>
      <c r="AH62" s="353"/>
      <c r="AI62" s="353"/>
      <c r="AJ62" s="353"/>
      <c r="AK62" s="965"/>
      <c r="AL62" s="966"/>
      <c r="AM62" s="966"/>
      <c r="AN62" s="966"/>
      <c r="AO62" s="966"/>
      <c r="AP62" s="966"/>
      <c r="AQ62" s="966"/>
      <c r="AR62" s="966"/>
      <c r="AS62" s="967"/>
    </row>
    <row r="63" spans="1:45" ht="15" customHeight="1" thickBot="1">
      <c r="A63" s="353"/>
      <c r="B63" s="353"/>
      <c r="C63" s="353"/>
      <c r="D63" s="353"/>
      <c r="E63" s="353"/>
      <c r="F63" s="353"/>
      <c r="G63" s="353"/>
      <c r="H63" s="353"/>
      <c r="I63" s="353"/>
      <c r="J63" s="965"/>
      <c r="K63" s="966"/>
      <c r="L63" s="966"/>
      <c r="M63" s="966"/>
      <c r="N63" s="966"/>
      <c r="O63" s="966"/>
      <c r="P63" s="966"/>
      <c r="Q63" s="966"/>
      <c r="R63" s="967"/>
      <c r="S63" s="353"/>
      <c r="T63" s="353"/>
      <c r="U63" s="353"/>
      <c r="V63" s="353"/>
      <c r="W63" s="353"/>
      <c r="X63" s="353"/>
      <c r="Y63" s="353"/>
      <c r="Z63" s="353"/>
      <c r="AA63" s="353"/>
      <c r="AB63" s="353"/>
      <c r="AC63" s="353"/>
      <c r="AD63" s="353"/>
      <c r="AE63" s="353"/>
      <c r="AF63" s="353"/>
      <c r="AG63" s="353"/>
      <c r="AH63" s="353"/>
      <c r="AI63" s="353"/>
      <c r="AJ63" s="353"/>
      <c r="AK63" s="965"/>
      <c r="AL63" s="966"/>
      <c r="AM63" s="966"/>
      <c r="AN63" s="966"/>
      <c r="AO63" s="966"/>
      <c r="AP63" s="966"/>
      <c r="AQ63" s="966"/>
      <c r="AR63" s="966"/>
      <c r="AS63" s="967"/>
    </row>
    <row r="64" spans="1:45" ht="15" customHeight="1" thickBot="1">
      <c r="A64" s="353"/>
      <c r="B64" s="353"/>
      <c r="C64" s="353"/>
      <c r="D64" s="353"/>
      <c r="E64" s="353"/>
      <c r="F64" s="353"/>
      <c r="G64" s="353"/>
      <c r="H64" s="353"/>
      <c r="I64" s="353"/>
      <c r="J64" s="965"/>
      <c r="K64" s="966"/>
      <c r="L64" s="966"/>
      <c r="M64" s="966"/>
      <c r="N64" s="966"/>
      <c r="O64" s="966"/>
      <c r="P64" s="966"/>
      <c r="Q64" s="966"/>
      <c r="R64" s="967"/>
      <c r="S64" s="353"/>
      <c r="T64" s="353"/>
      <c r="U64" s="353"/>
      <c r="V64" s="353"/>
      <c r="W64" s="353"/>
      <c r="X64" s="353"/>
      <c r="Y64" s="353"/>
      <c r="Z64" s="353"/>
      <c r="AA64" s="353"/>
      <c r="AB64" s="353"/>
      <c r="AC64" s="353"/>
      <c r="AD64" s="353"/>
      <c r="AE64" s="353"/>
      <c r="AF64" s="353"/>
      <c r="AG64" s="353"/>
      <c r="AH64" s="353"/>
      <c r="AI64" s="353"/>
      <c r="AJ64" s="353"/>
      <c r="AK64" s="980" t="s">
        <v>925</v>
      </c>
      <c r="AL64" s="981"/>
      <c r="AM64" s="981"/>
      <c r="AN64" s="981"/>
      <c r="AO64" s="981"/>
      <c r="AP64" s="981"/>
      <c r="AQ64" s="981"/>
      <c r="AR64" s="981"/>
      <c r="AS64" s="982"/>
    </row>
    <row r="65" spans="1:45" ht="15" customHeight="1" thickBot="1">
      <c r="A65" s="353"/>
      <c r="B65" s="353"/>
      <c r="C65" s="353"/>
      <c r="D65" s="353"/>
      <c r="E65" s="353"/>
      <c r="F65" s="353"/>
      <c r="G65" s="353"/>
      <c r="H65" s="353"/>
      <c r="I65" s="353"/>
      <c r="J65" s="965"/>
      <c r="K65" s="966"/>
      <c r="L65" s="966"/>
      <c r="M65" s="966"/>
      <c r="N65" s="966"/>
      <c r="O65" s="966"/>
      <c r="P65" s="966"/>
      <c r="Q65" s="966"/>
      <c r="R65" s="967"/>
      <c r="S65" s="353"/>
      <c r="T65" s="353"/>
      <c r="U65" s="353"/>
      <c r="V65" s="353"/>
      <c r="W65" s="353"/>
      <c r="X65" s="353"/>
      <c r="Y65" s="353"/>
      <c r="Z65" s="353"/>
      <c r="AA65" s="353"/>
      <c r="AB65" s="353"/>
      <c r="AC65" s="353"/>
      <c r="AD65" s="353"/>
      <c r="AE65" s="353"/>
      <c r="AF65" s="353"/>
      <c r="AG65" s="353"/>
      <c r="AH65" s="353"/>
      <c r="AI65" s="353"/>
      <c r="AJ65" s="353"/>
      <c r="AK65" s="980"/>
      <c r="AL65" s="981"/>
      <c r="AM65" s="981"/>
      <c r="AN65" s="981"/>
      <c r="AO65" s="981"/>
      <c r="AP65" s="981"/>
      <c r="AQ65" s="981"/>
      <c r="AR65" s="981"/>
      <c r="AS65" s="982"/>
    </row>
    <row r="66" spans="1:45" ht="15" customHeight="1" thickBot="1">
      <c r="A66" s="353"/>
      <c r="B66" s="353"/>
      <c r="C66" s="353"/>
      <c r="D66" s="353"/>
      <c r="E66" s="353"/>
      <c r="F66" s="353"/>
      <c r="G66" s="353"/>
      <c r="H66" s="353"/>
      <c r="I66" s="353"/>
      <c r="J66" s="965"/>
      <c r="K66" s="966"/>
      <c r="L66" s="966"/>
      <c r="M66" s="966"/>
      <c r="N66" s="966"/>
      <c r="O66" s="966"/>
      <c r="P66" s="966"/>
      <c r="Q66" s="966"/>
      <c r="R66" s="967"/>
      <c r="S66" s="353"/>
      <c r="T66" s="353"/>
      <c r="U66" s="353"/>
      <c r="V66" s="353"/>
      <c r="W66" s="353"/>
      <c r="X66" s="353"/>
      <c r="Y66" s="353"/>
      <c r="Z66" s="353"/>
      <c r="AA66" s="353"/>
      <c r="AB66" s="353"/>
      <c r="AC66" s="353"/>
      <c r="AD66" s="353"/>
      <c r="AE66" s="353"/>
      <c r="AF66" s="353"/>
      <c r="AG66" s="353"/>
      <c r="AH66" s="353"/>
      <c r="AI66" s="353"/>
      <c r="AJ66" s="353"/>
      <c r="AK66" s="965" t="s">
        <v>926</v>
      </c>
      <c r="AL66" s="966"/>
      <c r="AM66" s="966"/>
      <c r="AN66" s="966"/>
      <c r="AO66" s="966"/>
      <c r="AP66" s="966"/>
      <c r="AQ66" s="966"/>
      <c r="AR66" s="966"/>
      <c r="AS66" s="967"/>
    </row>
    <row r="67" spans="1:45" ht="15" customHeight="1" thickBot="1">
      <c r="A67" s="353"/>
      <c r="B67" s="353"/>
      <c r="C67" s="353"/>
      <c r="D67" s="353"/>
      <c r="E67" s="353"/>
      <c r="F67" s="353"/>
      <c r="G67" s="353"/>
      <c r="H67" s="353"/>
      <c r="I67" s="353"/>
      <c r="J67" s="965"/>
      <c r="K67" s="966"/>
      <c r="L67" s="966"/>
      <c r="M67" s="966"/>
      <c r="N67" s="966"/>
      <c r="O67" s="966"/>
      <c r="P67" s="966"/>
      <c r="Q67" s="966"/>
      <c r="R67" s="967"/>
      <c r="S67" s="353"/>
      <c r="T67" s="353"/>
      <c r="U67" s="353"/>
      <c r="V67" s="353"/>
      <c r="W67" s="353"/>
      <c r="X67" s="353"/>
      <c r="Y67" s="353"/>
      <c r="Z67" s="353"/>
      <c r="AA67" s="353"/>
      <c r="AB67" s="353"/>
      <c r="AC67" s="353"/>
      <c r="AD67" s="353"/>
      <c r="AE67" s="353"/>
      <c r="AF67" s="353"/>
      <c r="AG67" s="353"/>
      <c r="AH67" s="353"/>
      <c r="AI67" s="353"/>
      <c r="AJ67" s="353"/>
      <c r="AK67" s="965"/>
      <c r="AL67" s="966"/>
      <c r="AM67" s="966"/>
      <c r="AN67" s="966"/>
      <c r="AO67" s="966"/>
      <c r="AP67" s="966"/>
      <c r="AQ67" s="966"/>
      <c r="AR67" s="966"/>
      <c r="AS67" s="967"/>
    </row>
    <row r="68" spans="1:45" ht="15" customHeight="1" thickBot="1">
      <c r="A68" s="416"/>
      <c r="B68" s="416"/>
      <c r="C68" s="416"/>
      <c r="D68" s="416"/>
      <c r="E68" s="416"/>
      <c r="F68" s="416"/>
      <c r="G68" s="416"/>
      <c r="H68" s="416"/>
      <c r="I68" s="416"/>
      <c r="J68" s="416"/>
      <c r="K68" s="416"/>
      <c r="L68" s="416"/>
      <c r="M68" s="416"/>
      <c r="N68" s="416"/>
      <c r="O68" s="416"/>
      <c r="P68" s="416"/>
      <c r="Q68" s="416"/>
      <c r="R68" s="416"/>
      <c r="S68" s="416"/>
      <c r="T68" s="416"/>
      <c r="U68" s="416"/>
      <c r="V68" s="416"/>
      <c r="W68" s="416"/>
      <c r="X68" s="416"/>
      <c r="Y68" s="416"/>
      <c r="Z68" s="416"/>
      <c r="AA68" s="416"/>
      <c r="AB68" s="416"/>
      <c r="AC68" s="416"/>
      <c r="AD68" s="416"/>
      <c r="AE68" s="416"/>
      <c r="AF68" s="416"/>
      <c r="AG68" s="416"/>
      <c r="AH68" s="416"/>
      <c r="AI68" s="416"/>
      <c r="AJ68" s="416"/>
      <c r="AK68" s="965"/>
      <c r="AL68" s="966"/>
      <c r="AM68" s="966"/>
      <c r="AN68" s="966"/>
      <c r="AO68" s="966"/>
      <c r="AP68" s="966"/>
      <c r="AQ68" s="966"/>
      <c r="AR68" s="966"/>
      <c r="AS68" s="967"/>
    </row>
    <row r="69" spans="1:45" ht="15" customHeight="1" thickBot="1">
      <c r="A69" s="416"/>
      <c r="B69" s="416"/>
      <c r="C69" s="416"/>
      <c r="D69" s="416"/>
      <c r="E69" s="416"/>
      <c r="F69" s="416"/>
      <c r="G69" s="416"/>
      <c r="H69" s="416"/>
      <c r="I69" s="416"/>
      <c r="J69" s="416"/>
      <c r="K69" s="416"/>
      <c r="L69" s="416"/>
      <c r="M69" s="416"/>
      <c r="N69" s="416"/>
      <c r="O69" s="416"/>
      <c r="P69" s="416"/>
      <c r="Q69" s="416"/>
      <c r="R69" s="416"/>
      <c r="S69" s="416"/>
      <c r="T69" s="416"/>
      <c r="U69" s="416"/>
      <c r="V69" s="416"/>
      <c r="W69" s="416"/>
      <c r="X69" s="416"/>
      <c r="Y69" s="416"/>
      <c r="Z69" s="416"/>
      <c r="AA69" s="416"/>
      <c r="AB69" s="416"/>
      <c r="AC69" s="416"/>
      <c r="AD69" s="416"/>
      <c r="AE69" s="416"/>
      <c r="AF69" s="416"/>
      <c r="AG69" s="416"/>
      <c r="AH69" s="416"/>
      <c r="AI69" s="416"/>
      <c r="AJ69" s="416"/>
      <c r="AK69" s="965"/>
      <c r="AL69" s="966"/>
      <c r="AM69" s="966"/>
      <c r="AN69" s="966"/>
      <c r="AO69" s="966"/>
      <c r="AP69" s="966"/>
      <c r="AQ69" s="966"/>
      <c r="AR69" s="966"/>
      <c r="AS69" s="967"/>
    </row>
    <row r="70" spans="1:45" ht="15" customHeight="1" thickBot="1">
      <c r="A70" s="416"/>
      <c r="B70" s="416"/>
      <c r="C70" s="416"/>
      <c r="D70" s="416"/>
      <c r="E70" s="416"/>
      <c r="F70" s="416"/>
      <c r="G70" s="416"/>
      <c r="H70" s="416"/>
      <c r="I70" s="416"/>
      <c r="J70" s="416"/>
      <c r="K70" s="416"/>
      <c r="L70" s="416"/>
      <c r="M70" s="416"/>
      <c r="N70" s="416"/>
      <c r="O70" s="416"/>
      <c r="P70" s="416"/>
      <c r="Q70" s="416"/>
      <c r="R70" s="416"/>
      <c r="S70" s="416"/>
      <c r="T70" s="416"/>
      <c r="U70" s="416"/>
      <c r="V70" s="416"/>
      <c r="W70" s="416"/>
      <c r="X70" s="416"/>
      <c r="Y70" s="416"/>
      <c r="Z70" s="416"/>
      <c r="AA70" s="416"/>
      <c r="AB70" s="416"/>
      <c r="AC70" s="416"/>
      <c r="AD70" s="416"/>
      <c r="AE70" s="416"/>
      <c r="AF70" s="416"/>
      <c r="AG70" s="416"/>
      <c r="AH70" s="416"/>
      <c r="AI70" s="416"/>
      <c r="AJ70" s="416"/>
      <c r="AK70" s="965"/>
      <c r="AL70" s="966"/>
      <c r="AM70" s="966"/>
      <c r="AN70" s="966"/>
      <c r="AO70" s="966"/>
      <c r="AP70" s="966"/>
      <c r="AQ70" s="966"/>
      <c r="AR70" s="966"/>
      <c r="AS70" s="967"/>
    </row>
    <row r="71" spans="1:45" ht="15" customHeight="1" thickBot="1">
      <c r="A71" s="416"/>
      <c r="B71" s="416"/>
      <c r="C71" s="416"/>
      <c r="D71" s="416"/>
      <c r="E71" s="416"/>
      <c r="F71" s="416"/>
      <c r="G71" s="416"/>
      <c r="H71" s="416"/>
      <c r="I71" s="416"/>
      <c r="J71" s="416"/>
      <c r="K71" s="416"/>
      <c r="L71" s="416"/>
      <c r="M71" s="416"/>
      <c r="N71" s="416"/>
      <c r="O71" s="416"/>
      <c r="P71" s="416"/>
      <c r="Q71" s="416"/>
      <c r="R71" s="416"/>
      <c r="S71" s="416"/>
      <c r="T71" s="416"/>
      <c r="U71" s="416"/>
      <c r="V71" s="416"/>
      <c r="W71" s="416"/>
      <c r="X71" s="416"/>
      <c r="Y71" s="416"/>
      <c r="Z71" s="416"/>
      <c r="AA71" s="416"/>
      <c r="AB71" s="416"/>
      <c r="AC71" s="416"/>
      <c r="AD71" s="416"/>
      <c r="AE71" s="416"/>
      <c r="AF71" s="416"/>
      <c r="AG71" s="416"/>
      <c r="AH71" s="416"/>
      <c r="AI71" s="416"/>
      <c r="AJ71" s="416"/>
      <c r="AK71" s="965"/>
      <c r="AL71" s="966"/>
      <c r="AM71" s="966"/>
      <c r="AN71" s="966"/>
      <c r="AO71" s="966"/>
      <c r="AP71" s="966"/>
      <c r="AQ71" s="966"/>
      <c r="AR71" s="966"/>
      <c r="AS71" s="967"/>
    </row>
    <row r="72" spans="1:45" ht="15" customHeight="1" thickBot="1">
      <c r="A72" s="416"/>
      <c r="B72" s="416"/>
      <c r="C72" s="416"/>
      <c r="D72" s="416"/>
      <c r="E72" s="416"/>
      <c r="F72" s="416"/>
      <c r="G72" s="416"/>
      <c r="H72" s="416"/>
      <c r="I72" s="416"/>
      <c r="J72" s="416"/>
      <c r="K72" s="416"/>
      <c r="L72" s="416"/>
      <c r="M72" s="416"/>
      <c r="N72" s="416"/>
      <c r="O72" s="416"/>
      <c r="P72" s="416"/>
      <c r="Q72" s="416"/>
      <c r="R72" s="416"/>
      <c r="S72" s="416"/>
      <c r="T72" s="416"/>
      <c r="U72" s="416"/>
      <c r="V72" s="416"/>
      <c r="W72" s="416"/>
      <c r="X72" s="416"/>
      <c r="Y72" s="416"/>
      <c r="Z72" s="416"/>
      <c r="AA72" s="416"/>
      <c r="AB72" s="416"/>
      <c r="AC72" s="416"/>
      <c r="AD72" s="416"/>
      <c r="AE72" s="416"/>
      <c r="AF72" s="416"/>
      <c r="AG72" s="416"/>
      <c r="AH72" s="416"/>
      <c r="AI72" s="416"/>
      <c r="AJ72" s="416"/>
      <c r="AK72" s="965"/>
      <c r="AL72" s="966"/>
      <c r="AM72" s="966"/>
      <c r="AN72" s="966"/>
      <c r="AO72" s="966"/>
      <c r="AP72" s="966"/>
      <c r="AQ72" s="966"/>
      <c r="AR72" s="966"/>
      <c r="AS72" s="967"/>
    </row>
    <row r="73" spans="1:45" ht="15" customHeight="1" thickBot="1">
      <c r="A73" s="416"/>
      <c r="B73" s="416"/>
      <c r="C73" s="416"/>
      <c r="D73" s="416"/>
      <c r="E73" s="416"/>
      <c r="F73" s="416"/>
      <c r="G73" s="416"/>
      <c r="H73" s="416"/>
      <c r="I73" s="416"/>
      <c r="J73" s="416"/>
      <c r="K73" s="416"/>
      <c r="L73" s="416"/>
      <c r="M73" s="416"/>
      <c r="N73" s="416"/>
      <c r="O73" s="416"/>
      <c r="P73" s="416"/>
      <c r="Q73" s="416"/>
      <c r="R73" s="416"/>
      <c r="S73" s="416"/>
      <c r="T73" s="416"/>
      <c r="U73" s="416"/>
      <c r="V73" s="416"/>
      <c r="W73" s="416"/>
      <c r="X73" s="416"/>
      <c r="Y73" s="416"/>
      <c r="Z73" s="416"/>
      <c r="AA73" s="416"/>
      <c r="AB73" s="416"/>
      <c r="AC73" s="416"/>
      <c r="AD73" s="416"/>
      <c r="AE73" s="416"/>
      <c r="AF73" s="416"/>
      <c r="AG73" s="416"/>
      <c r="AH73" s="416"/>
      <c r="AI73" s="416"/>
      <c r="AJ73" s="416"/>
      <c r="AK73" s="965"/>
      <c r="AL73" s="966"/>
      <c r="AM73" s="966"/>
      <c r="AN73" s="966"/>
      <c r="AO73" s="966"/>
      <c r="AP73" s="966"/>
      <c r="AQ73" s="966"/>
      <c r="AR73" s="966"/>
      <c r="AS73" s="967"/>
    </row>
    <row r="74" spans="1:45" ht="15" customHeight="1" thickBot="1">
      <c r="A74" s="416"/>
      <c r="B74" s="416"/>
      <c r="C74" s="416"/>
      <c r="D74" s="416"/>
      <c r="E74" s="416"/>
      <c r="F74" s="416"/>
      <c r="G74" s="416"/>
      <c r="H74" s="416"/>
      <c r="I74" s="416"/>
      <c r="J74" s="416"/>
      <c r="K74" s="416"/>
      <c r="L74" s="416"/>
      <c r="M74" s="416"/>
      <c r="N74" s="416"/>
      <c r="O74" s="416"/>
      <c r="P74" s="416"/>
      <c r="Q74" s="416"/>
      <c r="R74" s="416"/>
      <c r="S74" s="416"/>
      <c r="T74" s="416"/>
      <c r="U74" s="416"/>
      <c r="V74" s="416"/>
      <c r="W74" s="416"/>
      <c r="X74" s="416"/>
      <c r="Y74" s="416"/>
      <c r="Z74" s="416"/>
      <c r="AA74" s="416"/>
      <c r="AB74" s="416"/>
      <c r="AC74" s="416"/>
      <c r="AD74" s="416"/>
      <c r="AE74" s="416"/>
      <c r="AF74" s="416"/>
      <c r="AG74" s="416"/>
      <c r="AH74" s="416"/>
      <c r="AI74" s="416"/>
      <c r="AJ74" s="416"/>
      <c r="AK74" s="965"/>
      <c r="AL74" s="966"/>
      <c r="AM74" s="966"/>
      <c r="AN74" s="966"/>
      <c r="AO74" s="966"/>
      <c r="AP74" s="966"/>
      <c r="AQ74" s="966"/>
      <c r="AR74" s="966"/>
      <c r="AS74" s="967"/>
    </row>
    <row r="75" spans="1:45" ht="15" customHeight="1" thickBot="1">
      <c r="A75" s="416"/>
      <c r="B75" s="416"/>
      <c r="C75" s="416"/>
      <c r="D75" s="416"/>
      <c r="E75" s="416"/>
      <c r="F75" s="416"/>
      <c r="G75" s="416"/>
      <c r="H75" s="416"/>
      <c r="I75" s="416"/>
      <c r="J75" s="416"/>
      <c r="K75" s="416"/>
      <c r="L75" s="416"/>
      <c r="M75" s="416"/>
      <c r="N75" s="416"/>
      <c r="O75" s="416"/>
      <c r="P75" s="416"/>
      <c r="Q75" s="416"/>
      <c r="R75" s="416"/>
      <c r="S75" s="416"/>
      <c r="T75" s="416"/>
      <c r="U75" s="416"/>
      <c r="V75" s="416"/>
      <c r="W75" s="416"/>
      <c r="X75" s="416"/>
      <c r="Y75" s="416"/>
      <c r="Z75" s="416"/>
      <c r="AA75" s="416"/>
      <c r="AB75" s="416"/>
      <c r="AC75" s="416"/>
      <c r="AD75" s="416"/>
      <c r="AE75" s="416"/>
      <c r="AF75" s="416"/>
      <c r="AG75" s="416"/>
      <c r="AH75" s="416"/>
      <c r="AI75" s="416"/>
      <c r="AJ75" s="416"/>
      <c r="AK75" s="965"/>
      <c r="AL75" s="966"/>
      <c r="AM75" s="966"/>
      <c r="AN75" s="966"/>
      <c r="AO75" s="966"/>
      <c r="AP75" s="966"/>
      <c r="AQ75" s="966"/>
      <c r="AR75" s="966"/>
      <c r="AS75" s="967"/>
    </row>
    <row r="76" spans="1:45" ht="15" customHeight="1" thickBot="1">
      <c r="A76" s="416"/>
      <c r="B76" s="416"/>
      <c r="C76" s="416"/>
      <c r="D76" s="416"/>
      <c r="E76" s="416"/>
      <c r="F76" s="416"/>
      <c r="G76" s="416"/>
      <c r="H76" s="416"/>
      <c r="I76" s="416"/>
      <c r="J76" s="416"/>
      <c r="K76" s="416"/>
      <c r="L76" s="416"/>
      <c r="M76" s="416"/>
      <c r="N76" s="416"/>
      <c r="O76" s="416"/>
      <c r="P76" s="416"/>
      <c r="Q76" s="416"/>
      <c r="R76" s="416"/>
      <c r="S76" s="416"/>
      <c r="T76" s="416"/>
      <c r="U76" s="416"/>
      <c r="V76" s="416"/>
      <c r="W76" s="416"/>
      <c r="X76" s="416"/>
      <c r="Y76" s="416"/>
      <c r="Z76" s="416"/>
      <c r="AA76" s="416"/>
      <c r="AB76" s="416"/>
      <c r="AC76" s="416"/>
      <c r="AD76" s="416"/>
      <c r="AE76" s="416"/>
      <c r="AF76" s="416"/>
      <c r="AG76" s="416"/>
      <c r="AH76" s="416"/>
      <c r="AI76" s="416"/>
      <c r="AJ76" s="416"/>
      <c r="AK76" s="965"/>
      <c r="AL76" s="966"/>
      <c r="AM76" s="966"/>
      <c r="AN76" s="966"/>
      <c r="AO76" s="966"/>
      <c r="AP76" s="966"/>
      <c r="AQ76" s="966"/>
      <c r="AR76" s="966"/>
      <c r="AS76" s="967"/>
    </row>
    <row r="77" spans="1:45" ht="15" customHeight="1" thickBot="1">
      <c r="A77" s="416"/>
      <c r="B77" s="416"/>
      <c r="C77" s="416"/>
      <c r="D77" s="416"/>
      <c r="E77" s="416"/>
      <c r="F77" s="416"/>
      <c r="G77" s="416"/>
      <c r="H77" s="416"/>
      <c r="I77" s="416"/>
      <c r="J77" s="416"/>
      <c r="K77" s="416"/>
      <c r="L77" s="416"/>
      <c r="M77" s="416"/>
      <c r="N77" s="416"/>
      <c r="O77" s="416"/>
      <c r="P77" s="416"/>
      <c r="Q77" s="416"/>
      <c r="R77" s="416"/>
      <c r="S77" s="416"/>
      <c r="T77" s="416"/>
      <c r="U77" s="416"/>
      <c r="V77" s="416"/>
      <c r="W77" s="416"/>
      <c r="X77" s="416"/>
      <c r="Y77" s="416"/>
      <c r="Z77" s="416"/>
      <c r="AA77" s="416"/>
      <c r="AB77" s="416"/>
      <c r="AC77" s="416"/>
      <c r="AD77" s="416"/>
      <c r="AE77" s="416"/>
      <c r="AF77" s="416"/>
      <c r="AG77" s="416"/>
      <c r="AH77" s="416"/>
      <c r="AI77" s="416"/>
      <c r="AJ77" s="416"/>
      <c r="AK77" s="965"/>
      <c r="AL77" s="966"/>
      <c r="AM77" s="966"/>
      <c r="AN77" s="966"/>
      <c r="AO77" s="966"/>
      <c r="AP77" s="966"/>
      <c r="AQ77" s="966"/>
      <c r="AR77" s="966"/>
      <c r="AS77" s="967"/>
    </row>
    <row r="78" spans="1:45" ht="15" customHeight="1" thickBot="1">
      <c r="A78" s="416"/>
      <c r="B78" s="416"/>
      <c r="C78" s="416"/>
      <c r="D78" s="416"/>
      <c r="E78" s="416"/>
      <c r="F78" s="416"/>
      <c r="G78" s="416"/>
      <c r="H78" s="416"/>
      <c r="I78" s="416"/>
      <c r="J78" s="416"/>
      <c r="K78" s="416"/>
      <c r="L78" s="416"/>
      <c r="M78" s="416"/>
      <c r="N78" s="416"/>
      <c r="O78" s="416"/>
      <c r="P78" s="416"/>
      <c r="Q78" s="416"/>
      <c r="R78" s="416"/>
      <c r="S78" s="416"/>
      <c r="T78" s="416"/>
      <c r="U78" s="416"/>
      <c r="V78" s="416"/>
      <c r="W78" s="416"/>
      <c r="X78" s="416"/>
      <c r="Y78" s="416"/>
      <c r="Z78" s="416"/>
      <c r="AA78" s="416"/>
      <c r="AB78" s="416"/>
      <c r="AC78" s="416"/>
      <c r="AD78" s="416"/>
      <c r="AE78" s="416"/>
      <c r="AF78" s="416"/>
      <c r="AG78" s="416"/>
      <c r="AH78" s="416"/>
      <c r="AI78" s="416"/>
      <c r="AJ78" s="416"/>
      <c r="AK78" s="965"/>
      <c r="AL78" s="966"/>
      <c r="AM78" s="966"/>
      <c r="AN78" s="966"/>
      <c r="AO78" s="966"/>
      <c r="AP78" s="966"/>
      <c r="AQ78" s="966"/>
      <c r="AR78" s="966"/>
      <c r="AS78" s="967"/>
    </row>
    <row r="79" spans="1:45" ht="15" customHeight="1" thickBot="1">
      <c r="A79" s="416"/>
      <c r="B79" s="416"/>
      <c r="C79" s="416"/>
      <c r="D79" s="416"/>
      <c r="E79" s="416"/>
      <c r="F79" s="416"/>
      <c r="G79" s="416"/>
      <c r="H79" s="416"/>
      <c r="I79" s="416"/>
      <c r="J79" s="416"/>
      <c r="K79" s="416"/>
      <c r="L79" s="416"/>
      <c r="M79" s="416"/>
      <c r="N79" s="416"/>
      <c r="O79" s="416"/>
      <c r="P79" s="416"/>
      <c r="Q79" s="416"/>
      <c r="R79" s="416"/>
      <c r="S79" s="416"/>
      <c r="T79" s="416"/>
      <c r="U79" s="416"/>
      <c r="V79" s="416"/>
      <c r="W79" s="416"/>
      <c r="X79" s="416"/>
      <c r="Y79" s="416"/>
      <c r="Z79" s="416"/>
      <c r="AA79" s="416"/>
      <c r="AB79" s="416"/>
      <c r="AC79" s="416"/>
      <c r="AD79" s="416"/>
      <c r="AE79" s="416"/>
      <c r="AF79" s="416"/>
      <c r="AG79" s="416"/>
      <c r="AH79" s="416"/>
      <c r="AI79" s="416"/>
      <c r="AJ79" s="416"/>
      <c r="AK79" s="965"/>
      <c r="AL79" s="966"/>
      <c r="AM79" s="966"/>
      <c r="AN79" s="966"/>
      <c r="AO79" s="966"/>
      <c r="AP79" s="966"/>
      <c r="AQ79" s="966"/>
      <c r="AR79" s="966"/>
      <c r="AS79" s="967"/>
    </row>
    <row r="80" spans="1:45" ht="15" customHeight="1" thickBot="1">
      <c r="A80" s="416"/>
      <c r="B80" s="416"/>
      <c r="C80" s="416"/>
      <c r="D80" s="416"/>
      <c r="E80" s="416"/>
      <c r="F80" s="416"/>
      <c r="G80" s="416"/>
      <c r="H80" s="416"/>
      <c r="I80" s="416"/>
      <c r="J80" s="416"/>
      <c r="K80" s="416"/>
      <c r="L80" s="416"/>
      <c r="M80" s="416"/>
      <c r="N80" s="416"/>
      <c r="O80" s="416"/>
      <c r="P80" s="416"/>
      <c r="Q80" s="416"/>
      <c r="R80" s="416"/>
      <c r="S80" s="416"/>
      <c r="T80" s="416"/>
      <c r="U80" s="416"/>
      <c r="V80" s="416"/>
      <c r="W80" s="416"/>
      <c r="X80" s="416"/>
      <c r="Y80" s="416"/>
      <c r="Z80" s="416"/>
      <c r="AA80" s="416"/>
      <c r="AB80" s="416"/>
      <c r="AC80" s="416"/>
      <c r="AD80" s="416"/>
      <c r="AE80" s="416"/>
      <c r="AF80" s="416"/>
      <c r="AG80" s="416"/>
      <c r="AH80" s="416"/>
      <c r="AI80" s="416"/>
      <c r="AJ80" s="416"/>
      <c r="AK80" s="965"/>
      <c r="AL80" s="966"/>
      <c r="AM80" s="966"/>
      <c r="AN80" s="966"/>
      <c r="AO80" s="966"/>
      <c r="AP80" s="966"/>
      <c r="AQ80" s="966"/>
      <c r="AR80" s="966"/>
      <c r="AS80" s="967"/>
    </row>
    <row r="81" spans="1:45" ht="15" customHeight="1" thickBot="1">
      <c r="A81" s="416"/>
      <c r="B81" s="416"/>
      <c r="C81" s="416"/>
      <c r="D81" s="416"/>
      <c r="E81" s="416"/>
      <c r="F81" s="416"/>
      <c r="G81" s="416"/>
      <c r="H81" s="416"/>
      <c r="I81" s="416"/>
      <c r="J81" s="416"/>
      <c r="K81" s="416"/>
      <c r="L81" s="416"/>
      <c r="M81" s="416"/>
      <c r="N81" s="416"/>
      <c r="O81" s="416"/>
      <c r="P81" s="416"/>
      <c r="Q81" s="416"/>
      <c r="R81" s="416"/>
      <c r="S81" s="416"/>
      <c r="T81" s="416"/>
      <c r="U81" s="416"/>
      <c r="V81" s="416"/>
      <c r="W81" s="416"/>
      <c r="X81" s="416"/>
      <c r="Y81" s="416"/>
      <c r="Z81" s="416"/>
      <c r="AA81" s="416"/>
      <c r="AB81" s="416"/>
      <c r="AC81" s="416"/>
      <c r="AD81" s="416"/>
      <c r="AE81" s="416"/>
      <c r="AF81" s="416"/>
      <c r="AG81" s="416"/>
      <c r="AH81" s="416"/>
      <c r="AI81" s="416"/>
      <c r="AJ81" s="416"/>
      <c r="AK81" s="965"/>
      <c r="AL81" s="966"/>
      <c r="AM81" s="966"/>
      <c r="AN81" s="966"/>
      <c r="AO81" s="966"/>
      <c r="AP81" s="966"/>
      <c r="AQ81" s="966"/>
      <c r="AR81" s="966"/>
      <c r="AS81" s="967"/>
    </row>
    <row r="82" spans="1:45" ht="15" customHeight="1" thickBot="1">
      <c r="A82" s="416"/>
      <c r="B82" s="416"/>
      <c r="C82" s="416"/>
      <c r="D82" s="416"/>
      <c r="E82" s="416"/>
      <c r="F82" s="416"/>
      <c r="G82" s="416"/>
      <c r="H82" s="416"/>
      <c r="I82" s="416"/>
      <c r="J82" s="416"/>
      <c r="K82" s="416"/>
      <c r="L82" s="416"/>
      <c r="M82" s="416"/>
      <c r="N82" s="416"/>
      <c r="O82" s="416"/>
      <c r="P82" s="416"/>
      <c r="Q82" s="416"/>
      <c r="R82" s="416"/>
      <c r="S82" s="416"/>
      <c r="T82" s="416"/>
      <c r="U82" s="416"/>
      <c r="V82" s="416"/>
      <c r="W82" s="416"/>
      <c r="X82" s="416"/>
      <c r="Y82" s="416"/>
      <c r="Z82" s="416"/>
      <c r="AA82" s="416"/>
      <c r="AB82" s="416"/>
      <c r="AC82" s="416"/>
      <c r="AD82" s="416"/>
      <c r="AE82" s="416"/>
      <c r="AF82" s="416"/>
      <c r="AG82" s="416"/>
      <c r="AH82" s="416"/>
      <c r="AI82" s="416"/>
      <c r="AJ82" s="416"/>
      <c r="AK82" s="965"/>
      <c r="AL82" s="966"/>
      <c r="AM82" s="966"/>
      <c r="AN82" s="966"/>
      <c r="AO82" s="966"/>
      <c r="AP82" s="966"/>
      <c r="AQ82" s="966"/>
      <c r="AR82" s="966"/>
      <c r="AS82" s="967"/>
    </row>
    <row r="83" spans="1:45" ht="15" customHeight="1" thickBot="1">
      <c r="A83" s="416"/>
      <c r="B83" s="416"/>
      <c r="C83" s="416"/>
      <c r="D83" s="416"/>
      <c r="E83" s="416"/>
      <c r="F83" s="416"/>
      <c r="G83" s="416"/>
      <c r="H83" s="416"/>
      <c r="I83" s="416"/>
      <c r="J83" s="416"/>
      <c r="K83" s="416"/>
      <c r="L83" s="416"/>
      <c r="M83" s="416"/>
      <c r="N83" s="416"/>
      <c r="O83" s="416"/>
      <c r="P83" s="416"/>
      <c r="Q83" s="416"/>
      <c r="R83" s="416"/>
      <c r="S83" s="416"/>
      <c r="T83" s="416"/>
      <c r="U83" s="416"/>
      <c r="V83" s="416"/>
      <c r="W83" s="416"/>
      <c r="X83" s="416"/>
      <c r="Y83" s="416"/>
      <c r="Z83" s="416"/>
      <c r="AA83" s="416"/>
      <c r="AB83" s="416"/>
      <c r="AC83" s="416"/>
      <c r="AD83" s="416"/>
      <c r="AE83" s="416"/>
      <c r="AF83" s="416"/>
      <c r="AG83" s="416"/>
      <c r="AH83" s="416"/>
      <c r="AI83" s="416"/>
      <c r="AJ83" s="416"/>
      <c r="AK83" s="965"/>
      <c r="AL83" s="966"/>
      <c r="AM83" s="966"/>
      <c r="AN83" s="966"/>
      <c r="AO83" s="966"/>
      <c r="AP83" s="966"/>
      <c r="AQ83" s="966"/>
      <c r="AR83" s="966"/>
      <c r="AS83" s="967"/>
    </row>
    <row r="84" spans="1:45" ht="15" customHeight="1" thickBot="1">
      <c r="A84" s="416"/>
      <c r="B84" s="416"/>
      <c r="C84" s="416"/>
      <c r="D84" s="416"/>
      <c r="E84" s="416"/>
      <c r="F84" s="416"/>
      <c r="G84" s="416"/>
      <c r="H84" s="416"/>
      <c r="I84" s="416"/>
      <c r="J84" s="416"/>
      <c r="K84" s="416"/>
      <c r="L84" s="416"/>
      <c r="M84" s="416"/>
      <c r="N84" s="416"/>
      <c r="O84" s="416"/>
      <c r="P84" s="416"/>
      <c r="Q84" s="416"/>
      <c r="R84" s="416"/>
      <c r="S84" s="416"/>
      <c r="T84" s="416"/>
      <c r="U84" s="416"/>
      <c r="V84" s="416"/>
      <c r="W84" s="416"/>
      <c r="X84" s="416"/>
      <c r="Y84" s="416"/>
      <c r="Z84" s="416"/>
      <c r="AA84" s="416"/>
      <c r="AB84" s="416"/>
      <c r="AC84" s="416"/>
      <c r="AD84" s="416"/>
      <c r="AE84" s="416"/>
      <c r="AF84" s="416"/>
      <c r="AG84" s="416"/>
      <c r="AH84" s="416"/>
      <c r="AI84" s="416"/>
      <c r="AJ84" s="416"/>
      <c r="AK84" s="965"/>
      <c r="AL84" s="966"/>
      <c r="AM84" s="966"/>
      <c r="AN84" s="966"/>
      <c r="AO84" s="966"/>
      <c r="AP84" s="966"/>
      <c r="AQ84" s="966"/>
      <c r="AR84" s="966"/>
      <c r="AS84" s="967"/>
    </row>
    <row r="85" spans="1:45" ht="15" customHeight="1" thickBot="1">
      <c r="A85" s="416"/>
      <c r="B85" s="416"/>
      <c r="C85" s="416"/>
      <c r="D85" s="416"/>
      <c r="E85" s="416"/>
      <c r="F85" s="416"/>
      <c r="G85" s="416"/>
      <c r="H85" s="416"/>
      <c r="I85" s="416"/>
      <c r="J85" s="416"/>
      <c r="K85" s="416"/>
      <c r="L85" s="416"/>
      <c r="M85" s="416"/>
      <c r="N85" s="416"/>
      <c r="O85" s="416"/>
      <c r="P85" s="416"/>
      <c r="Q85" s="416"/>
      <c r="R85" s="416"/>
      <c r="S85" s="416"/>
      <c r="T85" s="416"/>
      <c r="U85" s="416"/>
      <c r="V85" s="416"/>
      <c r="W85" s="416"/>
      <c r="X85" s="416"/>
      <c r="Y85" s="416"/>
      <c r="Z85" s="416"/>
      <c r="AA85" s="416"/>
      <c r="AB85" s="416"/>
      <c r="AC85" s="416"/>
      <c r="AD85" s="416"/>
      <c r="AE85" s="416"/>
      <c r="AF85" s="416"/>
      <c r="AG85" s="416"/>
      <c r="AH85" s="416"/>
      <c r="AI85" s="416"/>
      <c r="AJ85" s="416"/>
      <c r="AK85" s="965"/>
      <c r="AL85" s="966"/>
      <c r="AM85" s="966"/>
      <c r="AN85" s="966"/>
      <c r="AO85" s="966"/>
      <c r="AP85" s="966"/>
      <c r="AQ85" s="966"/>
      <c r="AR85" s="966"/>
      <c r="AS85" s="967"/>
    </row>
    <row r="86" spans="1:45" ht="15" customHeight="1" thickBot="1">
      <c r="A86" s="416"/>
      <c r="B86" s="416"/>
      <c r="C86" s="416"/>
      <c r="D86" s="416"/>
      <c r="E86" s="416"/>
      <c r="F86" s="416"/>
      <c r="G86" s="416"/>
      <c r="H86" s="416"/>
      <c r="I86" s="416"/>
      <c r="J86" s="416"/>
      <c r="K86" s="416"/>
      <c r="L86" s="416"/>
      <c r="M86" s="416"/>
      <c r="N86" s="416"/>
      <c r="O86" s="416"/>
      <c r="P86" s="416"/>
      <c r="Q86" s="416"/>
      <c r="R86" s="416"/>
      <c r="S86" s="416"/>
      <c r="T86" s="416"/>
      <c r="U86" s="416"/>
      <c r="V86" s="416"/>
      <c r="W86" s="416"/>
      <c r="X86" s="416"/>
      <c r="Y86" s="416"/>
      <c r="Z86" s="416"/>
      <c r="AA86" s="416"/>
      <c r="AB86" s="416"/>
      <c r="AC86" s="416"/>
      <c r="AD86" s="416"/>
      <c r="AE86" s="416"/>
      <c r="AF86" s="416"/>
      <c r="AG86" s="416"/>
      <c r="AH86" s="416"/>
      <c r="AI86" s="416"/>
      <c r="AJ86" s="416"/>
      <c r="AK86" s="965"/>
      <c r="AL86" s="966"/>
      <c r="AM86" s="966"/>
      <c r="AN86" s="966"/>
      <c r="AO86" s="966"/>
      <c r="AP86" s="966"/>
      <c r="AQ86" s="966"/>
      <c r="AR86" s="966"/>
      <c r="AS86" s="967"/>
    </row>
    <row r="87" spans="1:45" ht="15" customHeight="1" thickBot="1">
      <c r="A87" s="416"/>
      <c r="B87" s="416"/>
      <c r="C87" s="416"/>
      <c r="D87" s="416"/>
      <c r="E87" s="416"/>
      <c r="F87" s="416"/>
      <c r="G87" s="416"/>
      <c r="H87" s="416"/>
      <c r="I87" s="416"/>
      <c r="J87" s="416"/>
      <c r="K87" s="416"/>
      <c r="L87" s="416"/>
      <c r="M87" s="416"/>
      <c r="N87" s="416"/>
      <c r="O87" s="416"/>
      <c r="P87" s="416"/>
      <c r="Q87" s="416"/>
      <c r="R87" s="416"/>
      <c r="S87" s="416"/>
      <c r="T87" s="416"/>
      <c r="U87" s="416"/>
      <c r="V87" s="416"/>
      <c r="W87" s="416"/>
      <c r="X87" s="416"/>
      <c r="Y87" s="416"/>
      <c r="Z87" s="416"/>
      <c r="AA87" s="416"/>
      <c r="AB87" s="416"/>
      <c r="AC87" s="416"/>
      <c r="AD87" s="416"/>
      <c r="AE87" s="416"/>
      <c r="AF87" s="416"/>
      <c r="AG87" s="416"/>
      <c r="AH87" s="416"/>
      <c r="AI87" s="416"/>
      <c r="AJ87" s="416"/>
      <c r="AK87" s="965"/>
      <c r="AL87" s="966"/>
      <c r="AM87" s="966"/>
      <c r="AN87" s="966"/>
      <c r="AO87" s="966"/>
      <c r="AP87" s="966"/>
      <c r="AQ87" s="966"/>
      <c r="AR87" s="966"/>
      <c r="AS87" s="967"/>
    </row>
    <row r="88" spans="1:45" ht="15" customHeight="1" thickBot="1">
      <c r="A88" s="416"/>
      <c r="B88" s="416"/>
      <c r="C88" s="416"/>
      <c r="D88" s="416"/>
      <c r="E88" s="416"/>
      <c r="F88" s="416"/>
      <c r="G88" s="416"/>
      <c r="H88" s="416"/>
      <c r="I88" s="416"/>
      <c r="J88" s="416"/>
      <c r="K88" s="416"/>
      <c r="L88" s="416"/>
      <c r="M88" s="416"/>
      <c r="N88" s="416"/>
      <c r="O88" s="416"/>
      <c r="P88" s="416"/>
      <c r="Q88" s="416"/>
      <c r="R88" s="416"/>
      <c r="S88" s="416"/>
      <c r="T88" s="416"/>
      <c r="U88" s="416"/>
      <c r="V88" s="416"/>
      <c r="W88" s="416"/>
      <c r="X88" s="416"/>
      <c r="Y88" s="416"/>
      <c r="Z88" s="416"/>
      <c r="AA88" s="416"/>
      <c r="AB88" s="416"/>
      <c r="AC88" s="416"/>
      <c r="AD88" s="416"/>
      <c r="AE88" s="416"/>
      <c r="AF88" s="416"/>
      <c r="AG88" s="416"/>
      <c r="AH88" s="416"/>
      <c r="AI88" s="416"/>
      <c r="AJ88" s="416"/>
      <c r="AK88" s="965"/>
      <c r="AL88" s="966"/>
      <c r="AM88" s="966"/>
      <c r="AN88" s="966"/>
      <c r="AO88" s="966"/>
      <c r="AP88" s="966"/>
      <c r="AQ88" s="966"/>
      <c r="AR88" s="966"/>
      <c r="AS88" s="967"/>
    </row>
    <row r="89" spans="1:45" ht="15" customHeight="1" thickBot="1">
      <c r="A89" s="416"/>
      <c r="B89" s="416"/>
      <c r="C89" s="416"/>
      <c r="D89" s="416"/>
      <c r="E89" s="416"/>
      <c r="F89" s="416"/>
      <c r="G89" s="416"/>
      <c r="H89" s="416"/>
      <c r="I89" s="416"/>
      <c r="J89" s="416"/>
      <c r="K89" s="416"/>
      <c r="L89" s="416"/>
      <c r="M89" s="416"/>
      <c r="N89" s="416"/>
      <c r="O89" s="416"/>
      <c r="P89" s="416"/>
      <c r="Q89" s="416"/>
      <c r="R89" s="416"/>
      <c r="S89" s="416"/>
      <c r="T89" s="416"/>
      <c r="U89" s="416"/>
      <c r="V89" s="416"/>
      <c r="W89" s="416"/>
      <c r="X89" s="416"/>
      <c r="Y89" s="416"/>
      <c r="Z89" s="416"/>
      <c r="AA89" s="416"/>
      <c r="AB89" s="416"/>
      <c r="AC89" s="416"/>
      <c r="AD89" s="416"/>
      <c r="AE89" s="416"/>
      <c r="AF89" s="416"/>
      <c r="AG89" s="416"/>
      <c r="AH89" s="416"/>
      <c r="AI89" s="416"/>
      <c r="AJ89" s="416"/>
      <c r="AK89" s="965"/>
      <c r="AL89" s="966"/>
      <c r="AM89" s="966"/>
      <c r="AN89" s="966"/>
      <c r="AO89" s="966"/>
      <c r="AP89" s="966"/>
      <c r="AQ89" s="966"/>
      <c r="AR89" s="966"/>
      <c r="AS89" s="967"/>
    </row>
    <row r="90" spans="1:45" ht="15" customHeight="1" thickBot="1">
      <c r="A90" s="416"/>
      <c r="B90" s="416"/>
      <c r="C90" s="416"/>
      <c r="D90" s="416"/>
      <c r="E90" s="416"/>
      <c r="F90" s="416"/>
      <c r="G90" s="416"/>
      <c r="H90" s="416"/>
      <c r="I90" s="416"/>
      <c r="J90" s="416"/>
      <c r="K90" s="416"/>
      <c r="L90" s="416"/>
      <c r="M90" s="416"/>
      <c r="N90" s="416"/>
      <c r="O90" s="416"/>
      <c r="P90" s="416"/>
      <c r="Q90" s="416"/>
      <c r="R90" s="416"/>
      <c r="S90" s="416"/>
      <c r="T90" s="416"/>
      <c r="U90" s="416"/>
      <c r="V90" s="416"/>
      <c r="W90" s="416"/>
      <c r="X90" s="416"/>
      <c r="Y90" s="416"/>
      <c r="Z90" s="416"/>
      <c r="AA90" s="416"/>
      <c r="AB90" s="416"/>
      <c r="AC90" s="416"/>
      <c r="AD90" s="416"/>
      <c r="AE90" s="416"/>
      <c r="AF90" s="416"/>
      <c r="AG90" s="416"/>
      <c r="AH90" s="416"/>
      <c r="AI90" s="416"/>
      <c r="AJ90" s="416"/>
      <c r="AK90" s="980" t="s">
        <v>928</v>
      </c>
      <c r="AL90" s="981"/>
      <c r="AM90" s="981"/>
      <c r="AN90" s="981"/>
      <c r="AO90" s="981"/>
      <c r="AP90" s="981"/>
      <c r="AQ90" s="981"/>
      <c r="AR90" s="981"/>
      <c r="AS90" s="982"/>
    </row>
    <row r="91" spans="1:45" ht="15" customHeight="1" thickBot="1">
      <c r="A91" s="416"/>
      <c r="B91" s="416"/>
      <c r="C91" s="416"/>
      <c r="D91" s="416"/>
      <c r="E91" s="416"/>
      <c r="F91" s="416"/>
      <c r="G91" s="416"/>
      <c r="H91" s="416"/>
      <c r="I91" s="416"/>
      <c r="J91" s="416"/>
      <c r="K91" s="416"/>
      <c r="L91" s="416"/>
      <c r="M91" s="416"/>
      <c r="N91" s="416"/>
      <c r="O91" s="416"/>
      <c r="P91" s="416"/>
      <c r="Q91" s="416"/>
      <c r="R91" s="416"/>
      <c r="S91" s="416"/>
      <c r="T91" s="416"/>
      <c r="U91" s="416"/>
      <c r="V91" s="416"/>
      <c r="W91" s="416"/>
      <c r="X91" s="416"/>
      <c r="Y91" s="416"/>
      <c r="Z91" s="416"/>
      <c r="AA91" s="416"/>
      <c r="AB91" s="416"/>
      <c r="AC91" s="416"/>
      <c r="AD91" s="416"/>
      <c r="AE91" s="416"/>
      <c r="AF91" s="416"/>
      <c r="AG91" s="416"/>
      <c r="AH91" s="416"/>
      <c r="AI91" s="416"/>
      <c r="AJ91" s="416"/>
      <c r="AK91" s="980"/>
      <c r="AL91" s="981"/>
      <c r="AM91" s="981"/>
      <c r="AN91" s="981"/>
      <c r="AO91" s="981"/>
      <c r="AP91" s="981"/>
      <c r="AQ91" s="981"/>
      <c r="AR91" s="981"/>
      <c r="AS91" s="982"/>
    </row>
    <row r="92" spans="1:45" ht="15" customHeight="1" thickBot="1">
      <c r="A92" s="416"/>
      <c r="B92" s="416"/>
      <c r="C92" s="416"/>
      <c r="D92" s="416"/>
      <c r="E92" s="416"/>
      <c r="F92" s="416"/>
      <c r="G92" s="416"/>
      <c r="H92" s="416"/>
      <c r="I92" s="416"/>
      <c r="J92" s="416"/>
      <c r="K92" s="416"/>
      <c r="L92" s="416"/>
      <c r="M92" s="416"/>
      <c r="N92" s="416"/>
      <c r="O92" s="416"/>
      <c r="P92" s="416"/>
      <c r="Q92" s="416"/>
      <c r="R92" s="416"/>
      <c r="S92" s="416"/>
      <c r="T92" s="416"/>
      <c r="U92" s="416"/>
      <c r="V92" s="416"/>
      <c r="W92" s="416"/>
      <c r="X92" s="416"/>
      <c r="Y92" s="416"/>
      <c r="Z92" s="416"/>
      <c r="AA92" s="416"/>
      <c r="AB92" s="416"/>
      <c r="AC92" s="416"/>
      <c r="AD92" s="416"/>
      <c r="AE92" s="416"/>
      <c r="AF92" s="416"/>
      <c r="AG92" s="416"/>
      <c r="AH92" s="416"/>
      <c r="AI92" s="416"/>
      <c r="AJ92" s="416"/>
      <c r="AK92" s="965" t="s">
        <v>927</v>
      </c>
      <c r="AL92" s="966"/>
      <c r="AM92" s="966"/>
      <c r="AN92" s="966"/>
      <c r="AO92" s="966"/>
      <c r="AP92" s="966"/>
      <c r="AQ92" s="966"/>
      <c r="AR92" s="966"/>
      <c r="AS92" s="967"/>
    </row>
    <row r="93" spans="1:45" ht="15" customHeight="1" thickBot="1">
      <c r="A93" s="416"/>
      <c r="B93" s="416"/>
      <c r="C93" s="416"/>
      <c r="D93" s="416"/>
      <c r="E93" s="416"/>
      <c r="F93" s="416"/>
      <c r="G93" s="416"/>
      <c r="H93" s="416"/>
      <c r="I93" s="416"/>
      <c r="J93" s="416"/>
      <c r="K93" s="416"/>
      <c r="L93" s="416"/>
      <c r="M93" s="416"/>
      <c r="N93" s="416"/>
      <c r="O93" s="416"/>
      <c r="P93" s="416"/>
      <c r="Q93" s="416"/>
      <c r="R93" s="416"/>
      <c r="S93" s="416"/>
      <c r="T93" s="416"/>
      <c r="U93" s="416"/>
      <c r="V93" s="416"/>
      <c r="W93" s="416"/>
      <c r="X93" s="416"/>
      <c r="Y93" s="416"/>
      <c r="Z93" s="416"/>
      <c r="AA93" s="416"/>
      <c r="AB93" s="416"/>
      <c r="AC93" s="416"/>
      <c r="AD93" s="416"/>
      <c r="AE93" s="416"/>
      <c r="AF93" s="416"/>
      <c r="AG93" s="416"/>
      <c r="AH93" s="416"/>
      <c r="AI93" s="416"/>
      <c r="AJ93" s="416"/>
      <c r="AK93" s="965"/>
      <c r="AL93" s="966"/>
      <c r="AM93" s="966"/>
      <c r="AN93" s="966"/>
      <c r="AO93" s="966"/>
      <c r="AP93" s="966"/>
      <c r="AQ93" s="966"/>
      <c r="AR93" s="966"/>
      <c r="AS93" s="967"/>
    </row>
    <row r="94" spans="1:45" ht="15" customHeight="1" thickBot="1">
      <c r="A94" s="416"/>
      <c r="B94" s="416"/>
      <c r="C94" s="416"/>
      <c r="D94" s="416"/>
      <c r="E94" s="416"/>
      <c r="F94" s="416"/>
      <c r="G94" s="416"/>
      <c r="H94" s="416"/>
      <c r="I94" s="416"/>
      <c r="J94" s="416"/>
      <c r="K94" s="416"/>
      <c r="L94" s="416"/>
      <c r="M94" s="416"/>
      <c r="N94" s="416"/>
      <c r="O94" s="416"/>
      <c r="P94" s="416"/>
      <c r="Q94" s="416"/>
      <c r="R94" s="416"/>
      <c r="S94" s="416"/>
      <c r="T94" s="416"/>
      <c r="U94" s="416"/>
      <c r="V94" s="416"/>
      <c r="W94" s="416"/>
      <c r="X94" s="416"/>
      <c r="Y94" s="416"/>
      <c r="Z94" s="416"/>
      <c r="AA94" s="416"/>
      <c r="AB94" s="416"/>
      <c r="AC94" s="416"/>
      <c r="AD94" s="416"/>
      <c r="AE94" s="416"/>
      <c r="AF94" s="416"/>
      <c r="AG94" s="416"/>
      <c r="AH94" s="416"/>
      <c r="AI94" s="416"/>
      <c r="AJ94" s="416"/>
      <c r="AK94" s="965"/>
      <c r="AL94" s="966"/>
      <c r="AM94" s="966"/>
      <c r="AN94" s="966"/>
      <c r="AO94" s="966"/>
      <c r="AP94" s="966"/>
      <c r="AQ94" s="966"/>
      <c r="AR94" s="966"/>
      <c r="AS94" s="967"/>
    </row>
    <row r="95" spans="1:45" ht="15" customHeight="1" thickBot="1">
      <c r="A95" s="416"/>
      <c r="B95" s="416"/>
      <c r="C95" s="416"/>
      <c r="D95" s="416"/>
      <c r="E95" s="416"/>
      <c r="F95" s="416"/>
      <c r="G95" s="416"/>
      <c r="H95" s="416"/>
      <c r="I95" s="416"/>
      <c r="J95" s="416"/>
      <c r="K95" s="416"/>
      <c r="L95" s="416"/>
      <c r="M95" s="416"/>
      <c r="N95" s="416"/>
      <c r="O95" s="416"/>
      <c r="P95" s="416"/>
      <c r="Q95" s="416"/>
      <c r="R95" s="416"/>
      <c r="S95" s="416"/>
      <c r="T95" s="416"/>
      <c r="U95" s="416"/>
      <c r="V95" s="416"/>
      <c r="W95" s="416"/>
      <c r="X95" s="416"/>
      <c r="Y95" s="416"/>
      <c r="Z95" s="416"/>
      <c r="AA95" s="416"/>
      <c r="AB95" s="416"/>
      <c r="AC95" s="416"/>
      <c r="AD95" s="416"/>
      <c r="AE95" s="416"/>
      <c r="AF95" s="416"/>
      <c r="AG95" s="416"/>
      <c r="AH95" s="416"/>
      <c r="AI95" s="416"/>
      <c r="AJ95" s="416"/>
      <c r="AK95" s="965"/>
      <c r="AL95" s="966"/>
      <c r="AM95" s="966"/>
      <c r="AN95" s="966"/>
      <c r="AO95" s="966"/>
      <c r="AP95" s="966"/>
      <c r="AQ95" s="966"/>
      <c r="AR95" s="966"/>
      <c r="AS95" s="967"/>
    </row>
    <row r="96" spans="1:45" ht="15" customHeight="1" thickBot="1">
      <c r="A96" s="416"/>
      <c r="B96" s="416"/>
      <c r="C96" s="416"/>
      <c r="D96" s="416"/>
      <c r="E96" s="416"/>
      <c r="F96" s="416"/>
      <c r="G96" s="416"/>
      <c r="H96" s="416"/>
      <c r="I96" s="416"/>
      <c r="J96" s="416"/>
      <c r="K96" s="416"/>
      <c r="L96" s="416"/>
      <c r="M96" s="416"/>
      <c r="N96" s="416"/>
      <c r="O96" s="416"/>
      <c r="P96" s="416"/>
      <c r="Q96" s="416"/>
      <c r="R96" s="416"/>
      <c r="S96" s="416"/>
      <c r="T96" s="416"/>
      <c r="U96" s="416"/>
      <c r="V96" s="416"/>
      <c r="W96" s="416"/>
      <c r="X96" s="416"/>
      <c r="Y96" s="416"/>
      <c r="Z96" s="416"/>
      <c r="AA96" s="416"/>
      <c r="AB96" s="416"/>
      <c r="AC96" s="416"/>
      <c r="AD96" s="416"/>
      <c r="AE96" s="416"/>
      <c r="AF96" s="416"/>
      <c r="AG96" s="416"/>
      <c r="AH96" s="416"/>
      <c r="AI96" s="416"/>
      <c r="AJ96" s="416"/>
      <c r="AK96" s="965"/>
      <c r="AL96" s="966"/>
      <c r="AM96" s="966"/>
      <c r="AN96" s="966"/>
      <c r="AO96" s="966"/>
      <c r="AP96" s="966"/>
      <c r="AQ96" s="966"/>
      <c r="AR96" s="966"/>
      <c r="AS96" s="967"/>
    </row>
    <row r="97" spans="1:45" ht="15" customHeight="1" thickBot="1">
      <c r="A97" s="416"/>
      <c r="B97" s="416"/>
      <c r="C97" s="416"/>
      <c r="D97" s="416"/>
      <c r="E97" s="416"/>
      <c r="F97" s="416"/>
      <c r="G97" s="416"/>
      <c r="H97" s="416"/>
      <c r="I97" s="416"/>
      <c r="J97" s="416"/>
      <c r="K97" s="416"/>
      <c r="L97" s="416"/>
      <c r="M97" s="416"/>
      <c r="N97" s="416"/>
      <c r="O97" s="416"/>
      <c r="P97" s="416"/>
      <c r="Q97" s="416"/>
      <c r="R97" s="416"/>
      <c r="S97" s="416"/>
      <c r="T97" s="416"/>
      <c r="U97" s="416"/>
      <c r="V97" s="416"/>
      <c r="W97" s="416"/>
      <c r="X97" s="416"/>
      <c r="Y97" s="416"/>
      <c r="Z97" s="416"/>
      <c r="AA97" s="416"/>
      <c r="AB97" s="416"/>
      <c r="AC97" s="416"/>
      <c r="AD97" s="416"/>
      <c r="AE97" s="416"/>
      <c r="AF97" s="416"/>
      <c r="AG97" s="416"/>
      <c r="AH97" s="416"/>
      <c r="AI97" s="416"/>
      <c r="AJ97" s="416"/>
      <c r="AK97" s="965"/>
      <c r="AL97" s="966"/>
      <c r="AM97" s="966"/>
      <c r="AN97" s="966"/>
      <c r="AO97" s="966"/>
      <c r="AP97" s="966"/>
      <c r="AQ97" s="966"/>
      <c r="AR97" s="966"/>
      <c r="AS97" s="967"/>
    </row>
    <row r="98" spans="1:45" ht="15" customHeight="1" thickBot="1">
      <c r="A98" s="416"/>
      <c r="B98" s="416"/>
      <c r="C98" s="416"/>
      <c r="D98" s="416"/>
      <c r="E98" s="416"/>
      <c r="F98" s="416"/>
      <c r="G98" s="416"/>
      <c r="H98" s="416"/>
      <c r="I98" s="416"/>
      <c r="J98" s="416"/>
      <c r="K98" s="416"/>
      <c r="L98" s="416"/>
      <c r="M98" s="416"/>
      <c r="N98" s="416"/>
      <c r="O98" s="416"/>
      <c r="P98" s="416"/>
      <c r="Q98" s="416"/>
      <c r="R98" s="416"/>
      <c r="S98" s="416"/>
      <c r="T98" s="416"/>
      <c r="U98" s="416"/>
      <c r="V98" s="416"/>
      <c r="W98" s="416"/>
      <c r="X98" s="416"/>
      <c r="Y98" s="416"/>
      <c r="Z98" s="416"/>
      <c r="AA98" s="416"/>
      <c r="AB98" s="416"/>
      <c r="AC98" s="416"/>
      <c r="AD98" s="416"/>
      <c r="AE98" s="416"/>
      <c r="AF98" s="416"/>
      <c r="AG98" s="416"/>
      <c r="AH98" s="416"/>
      <c r="AI98" s="416"/>
      <c r="AJ98" s="416"/>
      <c r="AK98" s="965"/>
      <c r="AL98" s="966"/>
      <c r="AM98" s="966"/>
      <c r="AN98" s="966"/>
      <c r="AO98" s="966"/>
      <c r="AP98" s="966"/>
      <c r="AQ98" s="966"/>
      <c r="AR98" s="966"/>
      <c r="AS98" s="967"/>
    </row>
    <row r="99" spans="1:45" ht="15" customHeight="1" thickBot="1">
      <c r="A99" s="416"/>
      <c r="B99" s="416"/>
      <c r="C99" s="416"/>
      <c r="D99" s="416"/>
      <c r="E99" s="416"/>
      <c r="F99" s="416"/>
      <c r="G99" s="416"/>
      <c r="H99" s="416"/>
      <c r="I99" s="416"/>
      <c r="J99" s="416"/>
      <c r="K99" s="416"/>
      <c r="L99" s="416"/>
      <c r="M99" s="416"/>
      <c r="N99" s="416"/>
      <c r="O99" s="416"/>
      <c r="P99" s="416"/>
      <c r="Q99" s="416"/>
      <c r="R99" s="416"/>
      <c r="S99" s="416"/>
      <c r="T99" s="416"/>
      <c r="U99" s="416"/>
      <c r="V99" s="416"/>
      <c r="W99" s="416"/>
      <c r="X99" s="416"/>
      <c r="Y99" s="416"/>
      <c r="Z99" s="416"/>
      <c r="AA99" s="416"/>
      <c r="AB99" s="416"/>
      <c r="AC99" s="416"/>
      <c r="AD99" s="416"/>
      <c r="AE99" s="416"/>
      <c r="AF99" s="416"/>
      <c r="AG99" s="416"/>
      <c r="AH99" s="416"/>
      <c r="AI99" s="416"/>
      <c r="AJ99" s="416"/>
      <c r="AK99" s="965"/>
      <c r="AL99" s="966"/>
      <c r="AM99" s="966"/>
      <c r="AN99" s="966"/>
      <c r="AO99" s="966"/>
      <c r="AP99" s="966"/>
      <c r="AQ99" s="966"/>
      <c r="AR99" s="966"/>
      <c r="AS99" s="967"/>
    </row>
    <row r="100" spans="1:45" ht="15" customHeight="1" thickBot="1">
      <c r="A100" s="416"/>
      <c r="B100" s="416"/>
      <c r="C100" s="416"/>
      <c r="D100" s="416"/>
      <c r="E100" s="416"/>
      <c r="F100" s="416"/>
      <c r="G100" s="416"/>
      <c r="H100" s="416"/>
      <c r="I100" s="416"/>
      <c r="J100" s="416"/>
      <c r="K100" s="416"/>
      <c r="L100" s="416"/>
      <c r="M100" s="416"/>
      <c r="N100" s="416"/>
      <c r="O100" s="416"/>
      <c r="P100" s="416"/>
      <c r="Q100" s="416"/>
      <c r="R100" s="416"/>
      <c r="S100" s="416"/>
      <c r="T100" s="416"/>
      <c r="U100" s="416"/>
      <c r="V100" s="416"/>
      <c r="W100" s="416"/>
      <c r="X100" s="416"/>
      <c r="Y100" s="416"/>
      <c r="Z100" s="416"/>
      <c r="AA100" s="416"/>
      <c r="AB100" s="416"/>
      <c r="AC100" s="416"/>
      <c r="AD100" s="416"/>
      <c r="AE100" s="416"/>
      <c r="AF100" s="416"/>
      <c r="AG100" s="416"/>
      <c r="AH100" s="416"/>
      <c r="AI100" s="416"/>
      <c r="AJ100" s="416"/>
      <c r="AK100" s="965"/>
      <c r="AL100" s="966"/>
      <c r="AM100" s="966"/>
      <c r="AN100" s="966"/>
      <c r="AO100" s="966"/>
      <c r="AP100" s="966"/>
      <c r="AQ100" s="966"/>
      <c r="AR100" s="966"/>
      <c r="AS100" s="967"/>
    </row>
    <row r="101" spans="1:45" ht="15" customHeight="1" thickBot="1">
      <c r="A101" s="416"/>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965"/>
      <c r="AL101" s="966"/>
      <c r="AM101" s="966"/>
      <c r="AN101" s="966"/>
      <c r="AO101" s="966"/>
      <c r="AP101" s="966"/>
      <c r="AQ101" s="966"/>
      <c r="AR101" s="966"/>
      <c r="AS101" s="967"/>
    </row>
    <row r="102" spans="1:45" ht="15" customHeight="1" thickBot="1">
      <c r="A102" s="416"/>
      <c r="B102" s="416"/>
      <c r="C102" s="416"/>
      <c r="D102" s="416"/>
      <c r="E102" s="416"/>
      <c r="F102" s="416"/>
      <c r="G102" s="416"/>
      <c r="H102" s="416"/>
      <c r="I102" s="416"/>
      <c r="J102" s="416"/>
      <c r="K102" s="416"/>
      <c r="L102" s="416"/>
      <c r="M102" s="416"/>
      <c r="N102" s="416"/>
      <c r="O102" s="416"/>
      <c r="P102" s="416"/>
      <c r="Q102" s="416"/>
      <c r="R102" s="416"/>
      <c r="S102" s="416"/>
      <c r="T102" s="416"/>
      <c r="U102" s="416"/>
      <c r="V102" s="416"/>
      <c r="W102" s="416"/>
      <c r="X102" s="416"/>
      <c r="Y102" s="416"/>
      <c r="Z102" s="416"/>
      <c r="AA102" s="416"/>
      <c r="AB102" s="416"/>
      <c r="AC102" s="416"/>
      <c r="AD102" s="416"/>
      <c r="AE102" s="416"/>
      <c r="AF102" s="416"/>
      <c r="AG102" s="416"/>
      <c r="AH102" s="416"/>
      <c r="AI102" s="416"/>
      <c r="AJ102" s="416"/>
      <c r="AK102" s="965"/>
      <c r="AL102" s="966"/>
      <c r="AM102" s="966"/>
      <c r="AN102" s="966"/>
      <c r="AO102" s="966"/>
      <c r="AP102" s="966"/>
      <c r="AQ102" s="966"/>
      <c r="AR102" s="966"/>
      <c r="AS102" s="967"/>
    </row>
    <row r="103" spans="1:45" ht="15" customHeight="1" thickBot="1">
      <c r="A103" s="416"/>
      <c r="B103" s="416"/>
      <c r="C103" s="416"/>
      <c r="D103" s="416"/>
      <c r="E103" s="416"/>
      <c r="F103" s="416"/>
      <c r="G103" s="416"/>
      <c r="H103" s="416"/>
      <c r="I103" s="416"/>
      <c r="J103" s="416"/>
      <c r="K103" s="416"/>
      <c r="L103" s="416"/>
      <c r="M103" s="416"/>
      <c r="N103" s="416"/>
      <c r="O103" s="416"/>
      <c r="P103" s="416"/>
      <c r="Q103" s="416"/>
      <c r="R103" s="416"/>
      <c r="S103" s="416"/>
      <c r="T103" s="416"/>
      <c r="U103" s="416"/>
      <c r="V103" s="416"/>
      <c r="W103" s="416"/>
      <c r="X103" s="416"/>
      <c r="Y103" s="416"/>
      <c r="Z103" s="416"/>
      <c r="AA103" s="416"/>
      <c r="AB103" s="416"/>
      <c r="AC103" s="416"/>
      <c r="AD103" s="416"/>
      <c r="AE103" s="416"/>
      <c r="AF103" s="416"/>
      <c r="AG103" s="416"/>
      <c r="AH103" s="416"/>
      <c r="AI103" s="416"/>
      <c r="AJ103" s="416"/>
      <c r="AK103" s="965"/>
      <c r="AL103" s="966"/>
      <c r="AM103" s="966"/>
      <c r="AN103" s="966"/>
      <c r="AO103" s="966"/>
      <c r="AP103" s="966"/>
      <c r="AQ103" s="966"/>
      <c r="AR103" s="966"/>
      <c r="AS103" s="967"/>
    </row>
    <row r="104" spans="1:45" ht="15" customHeight="1" thickBot="1">
      <c r="A104" s="416"/>
      <c r="B104" s="416"/>
      <c r="C104" s="416"/>
      <c r="D104" s="416"/>
      <c r="E104" s="416"/>
      <c r="F104" s="416"/>
      <c r="G104" s="416"/>
      <c r="H104" s="416"/>
      <c r="I104" s="416"/>
      <c r="J104" s="416"/>
      <c r="K104" s="416"/>
      <c r="L104" s="416"/>
      <c r="M104" s="416"/>
      <c r="N104" s="416"/>
      <c r="O104" s="416"/>
      <c r="P104" s="416"/>
      <c r="Q104" s="416"/>
      <c r="R104" s="416"/>
      <c r="S104" s="416"/>
      <c r="T104" s="416"/>
      <c r="U104" s="416"/>
      <c r="V104" s="416"/>
      <c r="W104" s="416"/>
      <c r="X104" s="416"/>
      <c r="Y104" s="416"/>
      <c r="Z104" s="416"/>
      <c r="AA104" s="416"/>
      <c r="AB104" s="416"/>
      <c r="AC104" s="416"/>
      <c r="AD104" s="416"/>
      <c r="AE104" s="416"/>
      <c r="AF104" s="416"/>
      <c r="AG104" s="416"/>
      <c r="AH104" s="416"/>
      <c r="AI104" s="416"/>
      <c r="AJ104" s="416"/>
      <c r="AK104" s="965"/>
      <c r="AL104" s="966"/>
      <c r="AM104" s="966"/>
      <c r="AN104" s="966"/>
      <c r="AO104" s="966"/>
      <c r="AP104" s="966"/>
      <c r="AQ104" s="966"/>
      <c r="AR104" s="966"/>
      <c r="AS104" s="967"/>
    </row>
    <row r="105" spans="1:45" ht="15" customHeight="1" thickBot="1">
      <c r="A105" s="416"/>
      <c r="B105" s="416"/>
      <c r="C105" s="416"/>
      <c r="D105" s="416"/>
      <c r="E105" s="416"/>
      <c r="F105" s="416"/>
      <c r="G105" s="416"/>
      <c r="H105" s="416"/>
      <c r="I105" s="416"/>
      <c r="J105" s="416"/>
      <c r="K105" s="416"/>
      <c r="L105" s="416"/>
      <c r="M105" s="416"/>
      <c r="N105" s="416"/>
      <c r="O105" s="416"/>
      <c r="P105" s="416"/>
      <c r="Q105" s="416"/>
      <c r="R105" s="416"/>
      <c r="S105" s="416"/>
      <c r="T105" s="416"/>
      <c r="U105" s="416"/>
      <c r="V105" s="416"/>
      <c r="W105" s="416"/>
      <c r="X105" s="416"/>
      <c r="Y105" s="416"/>
      <c r="Z105" s="416"/>
      <c r="AA105" s="416"/>
      <c r="AB105" s="416"/>
      <c r="AC105" s="416"/>
      <c r="AD105" s="416"/>
      <c r="AE105" s="416"/>
      <c r="AF105" s="416"/>
      <c r="AG105" s="416"/>
      <c r="AH105" s="416"/>
      <c r="AI105" s="416"/>
      <c r="AJ105" s="416"/>
      <c r="AK105" s="965"/>
      <c r="AL105" s="966"/>
      <c r="AM105" s="966"/>
      <c r="AN105" s="966"/>
      <c r="AO105" s="966"/>
      <c r="AP105" s="966"/>
      <c r="AQ105" s="966"/>
      <c r="AR105" s="966"/>
      <c r="AS105" s="967"/>
    </row>
    <row r="106" spans="1:45" ht="15" customHeight="1" thickBot="1">
      <c r="A106" s="416"/>
      <c r="B106" s="416"/>
      <c r="C106" s="416"/>
      <c r="D106" s="416"/>
      <c r="E106" s="416"/>
      <c r="F106" s="416"/>
      <c r="G106" s="416"/>
      <c r="H106" s="416"/>
      <c r="I106" s="416"/>
      <c r="J106" s="416"/>
      <c r="K106" s="416"/>
      <c r="L106" s="416"/>
      <c r="M106" s="416"/>
      <c r="N106" s="416"/>
      <c r="O106" s="416"/>
      <c r="P106" s="416"/>
      <c r="Q106" s="416"/>
      <c r="R106" s="416"/>
      <c r="S106" s="416"/>
      <c r="T106" s="416"/>
      <c r="U106" s="416"/>
      <c r="V106" s="416"/>
      <c r="W106" s="416"/>
      <c r="X106" s="416"/>
      <c r="Y106" s="416"/>
      <c r="Z106" s="416"/>
      <c r="AA106" s="416"/>
      <c r="AB106" s="416"/>
      <c r="AC106" s="416"/>
      <c r="AD106" s="416"/>
      <c r="AE106" s="416"/>
      <c r="AF106" s="416"/>
      <c r="AG106" s="416"/>
      <c r="AH106" s="416"/>
      <c r="AI106" s="416"/>
      <c r="AJ106" s="416"/>
      <c r="AK106" s="965"/>
      <c r="AL106" s="966"/>
      <c r="AM106" s="966"/>
      <c r="AN106" s="966"/>
      <c r="AO106" s="966"/>
      <c r="AP106" s="966"/>
      <c r="AQ106" s="966"/>
      <c r="AR106" s="966"/>
      <c r="AS106" s="967"/>
    </row>
    <row r="107" spans="1:45" ht="15" customHeight="1" thickBot="1">
      <c r="A107" s="416"/>
      <c r="B107" s="416"/>
      <c r="C107" s="416"/>
      <c r="D107" s="416"/>
      <c r="E107" s="416"/>
      <c r="F107" s="416"/>
      <c r="G107" s="416"/>
      <c r="H107" s="416"/>
      <c r="I107" s="416"/>
      <c r="J107" s="416"/>
      <c r="K107" s="416"/>
      <c r="L107" s="416"/>
      <c r="M107" s="416"/>
      <c r="N107" s="416"/>
      <c r="O107" s="416"/>
      <c r="P107" s="416"/>
      <c r="Q107" s="416"/>
      <c r="R107" s="416"/>
      <c r="S107" s="416"/>
      <c r="T107" s="416"/>
      <c r="U107" s="416"/>
      <c r="V107" s="416"/>
      <c r="W107" s="416"/>
      <c r="X107" s="416"/>
      <c r="Y107" s="416"/>
      <c r="Z107" s="416"/>
      <c r="AA107" s="416"/>
      <c r="AB107" s="416"/>
      <c r="AC107" s="416"/>
      <c r="AD107" s="416"/>
      <c r="AE107" s="416"/>
      <c r="AF107" s="416"/>
      <c r="AG107" s="416"/>
      <c r="AH107" s="416"/>
      <c r="AI107" s="416"/>
      <c r="AJ107" s="416"/>
      <c r="AK107" s="965"/>
      <c r="AL107" s="966"/>
      <c r="AM107" s="966"/>
      <c r="AN107" s="966"/>
      <c r="AO107" s="966"/>
      <c r="AP107" s="966"/>
      <c r="AQ107" s="966"/>
      <c r="AR107" s="966"/>
      <c r="AS107" s="967"/>
    </row>
    <row r="108" spans="1:45" ht="15" customHeight="1" thickBot="1">
      <c r="A108" s="416"/>
      <c r="B108" s="416"/>
      <c r="C108" s="416"/>
      <c r="D108" s="416"/>
      <c r="E108" s="416"/>
      <c r="F108" s="416"/>
      <c r="G108" s="416"/>
      <c r="H108" s="416"/>
      <c r="I108" s="416"/>
      <c r="J108" s="416"/>
      <c r="K108" s="416"/>
      <c r="L108" s="416"/>
      <c r="M108" s="416"/>
      <c r="N108" s="416"/>
      <c r="O108" s="416"/>
      <c r="P108" s="416"/>
      <c r="Q108" s="416"/>
      <c r="R108" s="416"/>
      <c r="S108" s="416"/>
      <c r="T108" s="416"/>
      <c r="U108" s="416"/>
      <c r="V108" s="416"/>
      <c r="W108" s="416"/>
      <c r="X108" s="416"/>
      <c r="Y108" s="416"/>
      <c r="Z108" s="416"/>
      <c r="AA108" s="416"/>
      <c r="AB108" s="416"/>
      <c r="AC108" s="416"/>
      <c r="AD108" s="416"/>
      <c r="AE108" s="416"/>
      <c r="AF108" s="416"/>
      <c r="AG108" s="416"/>
      <c r="AH108" s="416"/>
      <c r="AI108" s="416"/>
      <c r="AJ108" s="416"/>
      <c r="AK108" s="965"/>
      <c r="AL108" s="966"/>
      <c r="AM108" s="966"/>
      <c r="AN108" s="966"/>
      <c r="AO108" s="966"/>
      <c r="AP108" s="966"/>
      <c r="AQ108" s="966"/>
      <c r="AR108" s="966"/>
      <c r="AS108" s="967"/>
    </row>
    <row r="109" spans="1:45" ht="15" customHeight="1" thickBot="1">
      <c r="A109" s="416"/>
      <c r="B109" s="416"/>
      <c r="C109" s="416"/>
      <c r="D109" s="416"/>
      <c r="E109" s="416"/>
      <c r="F109" s="416"/>
      <c r="G109" s="416"/>
      <c r="H109" s="416"/>
      <c r="I109" s="416"/>
      <c r="J109" s="416"/>
      <c r="K109" s="416"/>
      <c r="L109" s="416"/>
      <c r="M109" s="416"/>
      <c r="N109" s="416"/>
      <c r="O109" s="416"/>
      <c r="P109" s="416"/>
      <c r="Q109" s="416"/>
      <c r="R109" s="416"/>
      <c r="S109" s="416"/>
      <c r="T109" s="416"/>
      <c r="U109" s="416"/>
      <c r="V109" s="416"/>
      <c r="W109" s="416"/>
      <c r="X109" s="416"/>
      <c r="Y109" s="416"/>
      <c r="Z109" s="416"/>
      <c r="AA109" s="416"/>
      <c r="AB109" s="416"/>
      <c r="AC109" s="416"/>
      <c r="AD109" s="416"/>
      <c r="AE109" s="416"/>
      <c r="AF109" s="416"/>
      <c r="AG109" s="416"/>
      <c r="AH109" s="416"/>
      <c r="AI109" s="416"/>
      <c r="AJ109" s="416"/>
      <c r="AK109" s="965"/>
      <c r="AL109" s="966"/>
      <c r="AM109" s="966"/>
      <c r="AN109" s="966"/>
      <c r="AO109" s="966"/>
      <c r="AP109" s="966"/>
      <c r="AQ109" s="966"/>
      <c r="AR109" s="966"/>
      <c r="AS109" s="967"/>
    </row>
    <row r="110" spans="1:45" ht="15" customHeight="1" thickBot="1">
      <c r="A110" s="416"/>
      <c r="B110" s="416"/>
      <c r="C110" s="416"/>
      <c r="D110" s="416"/>
      <c r="E110" s="416"/>
      <c r="F110" s="416"/>
      <c r="G110" s="416"/>
      <c r="H110" s="416"/>
      <c r="I110" s="416"/>
      <c r="J110" s="416"/>
      <c r="K110" s="416"/>
      <c r="L110" s="416"/>
      <c r="M110" s="416"/>
      <c r="N110" s="416"/>
      <c r="O110" s="416"/>
      <c r="P110" s="416"/>
      <c r="Q110" s="416"/>
      <c r="R110" s="416"/>
      <c r="S110" s="416"/>
      <c r="T110" s="416"/>
      <c r="U110" s="416"/>
      <c r="V110" s="416"/>
      <c r="W110" s="416"/>
      <c r="X110" s="416"/>
      <c r="Y110" s="416"/>
      <c r="Z110" s="416"/>
      <c r="AA110" s="416"/>
      <c r="AB110" s="416"/>
      <c r="AC110" s="416"/>
      <c r="AD110" s="416"/>
      <c r="AE110" s="416"/>
      <c r="AF110" s="416"/>
      <c r="AG110" s="416"/>
      <c r="AH110" s="416"/>
      <c r="AI110" s="416"/>
      <c r="AJ110" s="416"/>
      <c r="AK110" s="965"/>
      <c r="AL110" s="966"/>
      <c r="AM110" s="966"/>
      <c r="AN110" s="966"/>
      <c r="AO110" s="966"/>
      <c r="AP110" s="966"/>
      <c r="AQ110" s="966"/>
      <c r="AR110" s="966"/>
      <c r="AS110" s="967"/>
    </row>
    <row r="111" spans="1:45" ht="15" customHeight="1" thickBot="1">
      <c r="A111" s="416"/>
      <c r="B111" s="416"/>
      <c r="C111" s="416"/>
      <c r="D111" s="416"/>
      <c r="E111" s="416"/>
      <c r="F111" s="416"/>
      <c r="G111" s="416"/>
      <c r="H111" s="416"/>
      <c r="I111" s="416"/>
      <c r="J111" s="416"/>
      <c r="K111" s="416"/>
      <c r="L111" s="416"/>
      <c r="M111" s="416"/>
      <c r="N111" s="416"/>
      <c r="O111" s="416"/>
      <c r="P111" s="416"/>
      <c r="Q111" s="416"/>
      <c r="R111" s="416"/>
      <c r="S111" s="416"/>
      <c r="T111" s="416"/>
      <c r="U111" s="416"/>
      <c r="V111" s="416"/>
      <c r="W111" s="416"/>
      <c r="X111" s="416"/>
      <c r="Y111" s="416"/>
      <c r="Z111" s="416"/>
      <c r="AA111" s="416"/>
      <c r="AB111" s="416"/>
      <c r="AC111" s="416"/>
      <c r="AD111" s="416"/>
      <c r="AE111" s="416"/>
      <c r="AF111" s="416"/>
      <c r="AG111" s="416"/>
      <c r="AH111" s="416"/>
      <c r="AI111" s="416"/>
      <c r="AJ111" s="416"/>
      <c r="AK111" s="965"/>
      <c r="AL111" s="966"/>
      <c r="AM111" s="966"/>
      <c r="AN111" s="966"/>
      <c r="AO111" s="966"/>
      <c r="AP111" s="966"/>
      <c r="AQ111" s="966"/>
      <c r="AR111" s="966"/>
      <c r="AS111" s="967"/>
    </row>
    <row r="112" spans="1:45" ht="15" customHeight="1" thickBot="1">
      <c r="A112" s="416"/>
      <c r="B112" s="416"/>
      <c r="C112" s="416"/>
      <c r="D112" s="416"/>
      <c r="E112" s="416"/>
      <c r="F112" s="416"/>
      <c r="G112" s="416"/>
      <c r="H112" s="416"/>
      <c r="I112" s="416"/>
      <c r="J112" s="416"/>
      <c r="K112" s="416"/>
      <c r="L112" s="416"/>
      <c r="M112" s="416"/>
      <c r="N112" s="416"/>
      <c r="O112" s="416"/>
      <c r="P112" s="416"/>
      <c r="Q112" s="416"/>
      <c r="R112" s="416"/>
      <c r="S112" s="416"/>
      <c r="T112" s="416"/>
      <c r="U112" s="416"/>
      <c r="V112" s="416"/>
      <c r="W112" s="416"/>
      <c r="X112" s="416"/>
      <c r="Y112" s="416"/>
      <c r="Z112" s="416"/>
      <c r="AA112" s="416"/>
      <c r="AB112" s="416"/>
      <c r="AC112" s="416"/>
      <c r="AD112" s="416"/>
      <c r="AE112" s="416"/>
      <c r="AF112" s="416"/>
      <c r="AG112" s="416"/>
      <c r="AH112" s="416"/>
      <c r="AI112" s="416"/>
      <c r="AJ112" s="416"/>
      <c r="AK112" s="965"/>
      <c r="AL112" s="966"/>
      <c r="AM112" s="966"/>
      <c r="AN112" s="966"/>
      <c r="AO112" s="966"/>
      <c r="AP112" s="966"/>
      <c r="AQ112" s="966"/>
      <c r="AR112" s="966"/>
      <c r="AS112" s="967"/>
    </row>
    <row r="113" spans="1:45" ht="15" customHeight="1" thickBot="1">
      <c r="A113" s="416"/>
      <c r="B113" s="416"/>
      <c r="C113" s="416"/>
      <c r="D113" s="416"/>
      <c r="E113" s="416"/>
      <c r="F113" s="416"/>
      <c r="G113" s="416"/>
      <c r="H113" s="416"/>
      <c r="I113" s="416"/>
      <c r="J113" s="416"/>
      <c r="K113" s="416"/>
      <c r="L113" s="416"/>
      <c r="M113" s="416"/>
      <c r="N113" s="416"/>
      <c r="O113" s="416"/>
      <c r="P113" s="416"/>
      <c r="Q113" s="416"/>
      <c r="R113" s="416"/>
      <c r="S113" s="416"/>
      <c r="T113" s="416"/>
      <c r="U113" s="416"/>
      <c r="V113" s="416"/>
      <c r="W113" s="416"/>
      <c r="X113" s="416"/>
      <c r="Y113" s="416"/>
      <c r="Z113" s="416"/>
      <c r="AA113" s="416"/>
      <c r="AB113" s="416"/>
      <c r="AC113" s="416"/>
      <c r="AD113" s="416"/>
      <c r="AE113" s="416"/>
      <c r="AF113" s="416"/>
      <c r="AG113" s="416"/>
      <c r="AH113" s="416"/>
      <c r="AI113" s="416"/>
      <c r="AJ113" s="416"/>
      <c r="AK113" s="965"/>
      <c r="AL113" s="966"/>
      <c r="AM113" s="966"/>
      <c r="AN113" s="966"/>
      <c r="AO113" s="966"/>
      <c r="AP113" s="966"/>
      <c r="AQ113" s="966"/>
      <c r="AR113" s="966"/>
      <c r="AS113" s="967"/>
    </row>
    <row r="114" spans="1:45" ht="15" customHeight="1" thickBot="1">
      <c r="A114" s="416"/>
      <c r="B114" s="416"/>
      <c r="C114" s="416"/>
      <c r="D114" s="416"/>
      <c r="E114" s="416"/>
      <c r="F114" s="416"/>
      <c r="G114" s="416"/>
      <c r="H114" s="416"/>
      <c r="I114" s="416"/>
      <c r="J114" s="416"/>
      <c r="K114" s="416"/>
      <c r="L114" s="416"/>
      <c r="M114" s="416"/>
      <c r="N114" s="416"/>
      <c r="O114" s="416"/>
      <c r="P114" s="416"/>
      <c r="Q114" s="416"/>
      <c r="R114" s="416"/>
      <c r="S114" s="416"/>
      <c r="T114" s="416"/>
      <c r="U114" s="416"/>
      <c r="V114" s="416"/>
      <c r="W114" s="416"/>
      <c r="X114" s="416"/>
      <c r="Y114" s="416"/>
      <c r="Z114" s="416"/>
      <c r="AA114" s="416"/>
      <c r="AB114" s="416"/>
      <c r="AC114" s="416"/>
      <c r="AD114" s="416"/>
      <c r="AE114" s="416"/>
      <c r="AF114" s="416"/>
      <c r="AG114" s="416"/>
      <c r="AH114" s="416"/>
      <c r="AI114" s="416"/>
      <c r="AJ114" s="416"/>
      <c r="AK114" s="965"/>
      <c r="AL114" s="966"/>
      <c r="AM114" s="966"/>
      <c r="AN114" s="966"/>
      <c r="AO114" s="966"/>
      <c r="AP114" s="966"/>
      <c r="AQ114" s="966"/>
      <c r="AR114" s="966"/>
      <c r="AS114" s="967"/>
    </row>
    <row r="115" spans="1:45" ht="15" customHeight="1" thickBot="1">
      <c r="A115" s="416"/>
      <c r="B115" s="416"/>
      <c r="C115" s="416"/>
      <c r="D115" s="416"/>
      <c r="E115" s="416"/>
      <c r="F115" s="416"/>
      <c r="G115" s="416"/>
      <c r="H115" s="416"/>
      <c r="I115" s="416"/>
      <c r="J115" s="416"/>
      <c r="K115" s="416"/>
      <c r="L115" s="416"/>
      <c r="M115" s="416"/>
      <c r="N115" s="416"/>
      <c r="O115" s="416"/>
      <c r="P115" s="416"/>
      <c r="Q115" s="416"/>
      <c r="R115" s="416"/>
      <c r="S115" s="416"/>
      <c r="T115" s="416"/>
      <c r="U115" s="416"/>
      <c r="V115" s="416"/>
      <c r="W115" s="416"/>
      <c r="X115" s="416"/>
      <c r="Y115" s="416"/>
      <c r="Z115" s="416"/>
      <c r="AA115" s="416"/>
      <c r="AB115" s="416"/>
      <c r="AC115" s="416"/>
      <c r="AD115" s="416"/>
      <c r="AE115" s="416"/>
      <c r="AF115" s="416"/>
      <c r="AG115" s="416"/>
      <c r="AH115" s="416"/>
      <c r="AI115" s="416"/>
      <c r="AJ115" s="416"/>
      <c r="AK115" s="965"/>
      <c r="AL115" s="966"/>
      <c r="AM115" s="966"/>
      <c r="AN115" s="966"/>
      <c r="AO115" s="966"/>
      <c r="AP115" s="966"/>
      <c r="AQ115" s="966"/>
      <c r="AR115" s="966"/>
      <c r="AS115" s="967"/>
    </row>
    <row r="116" spans="1:45" ht="15" customHeight="1" thickBot="1">
      <c r="A116" s="416"/>
      <c r="B116" s="416"/>
      <c r="C116" s="416"/>
      <c r="D116" s="416"/>
      <c r="E116" s="416"/>
      <c r="F116" s="416"/>
      <c r="G116" s="416"/>
      <c r="H116" s="416"/>
      <c r="I116" s="416"/>
      <c r="J116" s="416"/>
      <c r="K116" s="416"/>
      <c r="L116" s="416"/>
      <c r="M116" s="416"/>
      <c r="N116" s="416"/>
      <c r="O116" s="416"/>
      <c r="P116" s="416"/>
      <c r="Q116" s="416"/>
      <c r="R116" s="416"/>
      <c r="S116" s="416"/>
      <c r="T116" s="416"/>
      <c r="U116" s="416"/>
      <c r="V116" s="416"/>
      <c r="W116" s="416"/>
      <c r="X116" s="416"/>
      <c r="Y116" s="416"/>
      <c r="Z116" s="416"/>
      <c r="AA116" s="416"/>
      <c r="AB116" s="416"/>
      <c r="AC116" s="416"/>
      <c r="AD116" s="416"/>
      <c r="AE116" s="416"/>
      <c r="AF116" s="416"/>
      <c r="AG116" s="416"/>
      <c r="AH116" s="416"/>
      <c r="AI116" s="416"/>
      <c r="AJ116" s="416"/>
      <c r="AK116" s="965"/>
      <c r="AL116" s="966"/>
      <c r="AM116" s="966"/>
      <c r="AN116" s="966"/>
      <c r="AO116" s="966"/>
      <c r="AP116" s="966"/>
      <c r="AQ116" s="966"/>
      <c r="AR116" s="966"/>
      <c r="AS116" s="967"/>
    </row>
    <row r="117" spans="1:45" ht="15" customHeight="1" thickBot="1">
      <c r="A117" s="416"/>
      <c r="B117" s="416"/>
      <c r="C117" s="416"/>
      <c r="D117" s="416"/>
      <c r="E117" s="416"/>
      <c r="F117" s="416"/>
      <c r="G117" s="416"/>
      <c r="H117" s="416"/>
      <c r="I117" s="416"/>
      <c r="J117" s="416"/>
      <c r="K117" s="416"/>
      <c r="L117" s="416"/>
      <c r="M117" s="416"/>
      <c r="N117" s="416"/>
      <c r="O117" s="416"/>
      <c r="P117" s="416"/>
      <c r="Q117" s="416"/>
      <c r="R117" s="416"/>
      <c r="S117" s="416"/>
      <c r="T117" s="416"/>
      <c r="U117" s="416"/>
      <c r="V117" s="416"/>
      <c r="W117" s="416"/>
      <c r="X117" s="416"/>
      <c r="Y117" s="416"/>
      <c r="Z117" s="416"/>
      <c r="AA117" s="416"/>
      <c r="AB117" s="416"/>
      <c r="AC117" s="416"/>
      <c r="AD117" s="416"/>
      <c r="AE117" s="416"/>
      <c r="AF117" s="416"/>
      <c r="AG117" s="416"/>
      <c r="AH117" s="416"/>
      <c r="AI117" s="416"/>
      <c r="AJ117" s="416"/>
      <c r="AK117" s="965"/>
      <c r="AL117" s="966"/>
      <c r="AM117" s="966"/>
      <c r="AN117" s="966"/>
      <c r="AO117" s="966"/>
      <c r="AP117" s="966"/>
      <c r="AQ117" s="966"/>
      <c r="AR117" s="966"/>
      <c r="AS117" s="967"/>
    </row>
    <row r="118" spans="1:45" ht="15" customHeight="1" thickBot="1">
      <c r="A118" s="416"/>
      <c r="B118" s="416"/>
      <c r="C118" s="416"/>
      <c r="D118" s="416"/>
      <c r="E118" s="416"/>
      <c r="F118" s="416"/>
      <c r="G118" s="416"/>
      <c r="H118" s="416"/>
      <c r="I118" s="416"/>
      <c r="J118" s="416"/>
      <c r="K118" s="416"/>
      <c r="L118" s="416"/>
      <c r="M118" s="416"/>
      <c r="N118" s="416"/>
      <c r="O118" s="416"/>
      <c r="P118" s="416"/>
      <c r="Q118" s="416"/>
      <c r="R118" s="416"/>
      <c r="S118" s="416"/>
      <c r="T118" s="416"/>
      <c r="U118" s="416"/>
      <c r="V118" s="416"/>
      <c r="W118" s="416"/>
      <c r="X118" s="416"/>
      <c r="Y118" s="416"/>
      <c r="Z118" s="416"/>
      <c r="AA118" s="416"/>
      <c r="AB118" s="416"/>
      <c r="AC118" s="416"/>
      <c r="AD118" s="416"/>
      <c r="AE118" s="416"/>
      <c r="AF118" s="416"/>
      <c r="AG118" s="416"/>
      <c r="AH118" s="416"/>
      <c r="AI118" s="416"/>
      <c r="AJ118" s="416"/>
      <c r="AK118" s="965"/>
      <c r="AL118" s="966"/>
      <c r="AM118" s="966"/>
      <c r="AN118" s="966"/>
      <c r="AO118" s="966"/>
      <c r="AP118" s="966"/>
      <c r="AQ118" s="966"/>
      <c r="AR118" s="966"/>
      <c r="AS118" s="967"/>
    </row>
    <row r="119" spans="1:45" ht="15" customHeight="1" thickBot="1">
      <c r="A119" s="416"/>
      <c r="B119" s="416"/>
      <c r="C119" s="416"/>
      <c r="D119" s="416"/>
      <c r="E119" s="416"/>
      <c r="F119" s="416"/>
      <c r="G119" s="416"/>
      <c r="H119" s="416"/>
      <c r="I119" s="416"/>
      <c r="J119" s="416"/>
      <c r="K119" s="416"/>
      <c r="L119" s="416"/>
      <c r="M119" s="416"/>
      <c r="N119" s="416"/>
      <c r="O119" s="416"/>
      <c r="P119" s="416"/>
      <c r="Q119" s="416"/>
      <c r="R119" s="416"/>
      <c r="S119" s="416"/>
      <c r="T119" s="416"/>
      <c r="U119" s="416"/>
      <c r="V119" s="416"/>
      <c r="W119" s="416"/>
      <c r="X119" s="416"/>
      <c r="Y119" s="416"/>
      <c r="Z119" s="416"/>
      <c r="AA119" s="416"/>
      <c r="AB119" s="416"/>
      <c r="AC119" s="416"/>
      <c r="AD119" s="416"/>
      <c r="AE119" s="416"/>
      <c r="AF119" s="416"/>
      <c r="AG119" s="416"/>
      <c r="AH119" s="416"/>
      <c r="AI119" s="416"/>
      <c r="AJ119" s="416"/>
      <c r="AK119" s="965"/>
      <c r="AL119" s="966"/>
      <c r="AM119" s="966"/>
      <c r="AN119" s="966"/>
      <c r="AO119" s="966"/>
      <c r="AP119" s="966"/>
      <c r="AQ119" s="966"/>
      <c r="AR119" s="966"/>
      <c r="AS119" s="967"/>
    </row>
    <row r="120" spans="1:45" ht="15" customHeight="1" thickBot="1">
      <c r="A120" s="416"/>
      <c r="B120" s="416"/>
      <c r="C120" s="416"/>
      <c r="D120" s="416"/>
      <c r="E120" s="416"/>
      <c r="F120" s="416"/>
      <c r="G120" s="416"/>
      <c r="H120" s="416"/>
      <c r="I120" s="416"/>
      <c r="J120" s="416"/>
      <c r="K120" s="416"/>
      <c r="L120" s="416"/>
      <c r="M120" s="416"/>
      <c r="N120" s="416"/>
      <c r="O120" s="416"/>
      <c r="P120" s="416"/>
      <c r="Q120" s="416"/>
      <c r="R120" s="416"/>
      <c r="S120" s="416"/>
      <c r="T120" s="416"/>
      <c r="U120" s="416"/>
      <c r="V120" s="416"/>
      <c r="W120" s="416"/>
      <c r="X120" s="416"/>
      <c r="Y120" s="416"/>
      <c r="Z120" s="416"/>
      <c r="AA120" s="416"/>
      <c r="AB120" s="416"/>
      <c r="AC120" s="416"/>
      <c r="AD120" s="416"/>
      <c r="AE120" s="416"/>
      <c r="AF120" s="416"/>
      <c r="AG120" s="416"/>
      <c r="AH120" s="416"/>
      <c r="AI120" s="416"/>
      <c r="AJ120" s="416"/>
      <c r="AK120" s="965"/>
      <c r="AL120" s="966"/>
      <c r="AM120" s="966"/>
      <c r="AN120" s="966"/>
      <c r="AO120" s="966"/>
      <c r="AP120" s="966"/>
      <c r="AQ120" s="966"/>
      <c r="AR120" s="966"/>
      <c r="AS120" s="967"/>
    </row>
    <row r="121" spans="1:45" ht="15" customHeight="1" thickBot="1">
      <c r="A121" s="416"/>
      <c r="B121" s="416"/>
      <c r="C121" s="416"/>
      <c r="D121" s="416"/>
      <c r="E121" s="416"/>
      <c r="F121" s="416"/>
      <c r="G121" s="416"/>
      <c r="H121" s="416"/>
      <c r="I121" s="416"/>
      <c r="J121" s="416"/>
      <c r="K121" s="416"/>
      <c r="L121" s="416"/>
      <c r="M121" s="416"/>
      <c r="N121" s="416"/>
      <c r="O121" s="416"/>
      <c r="P121" s="416"/>
      <c r="Q121" s="416"/>
      <c r="R121" s="416"/>
      <c r="S121" s="416"/>
      <c r="T121" s="416"/>
      <c r="U121" s="416"/>
      <c r="V121" s="416"/>
      <c r="W121" s="416"/>
      <c r="X121" s="416"/>
      <c r="Y121" s="416"/>
      <c r="Z121" s="416"/>
      <c r="AA121" s="416"/>
      <c r="AB121" s="416"/>
      <c r="AC121" s="416"/>
      <c r="AD121" s="416"/>
      <c r="AE121" s="416"/>
      <c r="AF121" s="416"/>
      <c r="AG121" s="416"/>
      <c r="AH121" s="416"/>
      <c r="AI121" s="416"/>
      <c r="AJ121" s="416"/>
      <c r="AK121" s="965"/>
      <c r="AL121" s="966"/>
      <c r="AM121" s="966"/>
      <c r="AN121" s="966"/>
      <c r="AO121" s="966"/>
      <c r="AP121" s="966"/>
      <c r="AQ121" s="966"/>
      <c r="AR121" s="966"/>
      <c r="AS121" s="967"/>
    </row>
    <row r="122" spans="1:45" ht="15" customHeight="1" thickBot="1">
      <c r="A122" s="416"/>
      <c r="B122" s="416"/>
      <c r="C122" s="416"/>
      <c r="D122" s="416"/>
      <c r="E122" s="416"/>
      <c r="F122" s="416"/>
      <c r="G122" s="416"/>
      <c r="H122" s="416"/>
      <c r="I122" s="416"/>
      <c r="J122" s="416"/>
      <c r="K122" s="416"/>
      <c r="L122" s="416"/>
      <c r="M122" s="416"/>
      <c r="N122" s="416"/>
      <c r="O122" s="416"/>
      <c r="P122" s="416"/>
      <c r="Q122" s="416"/>
      <c r="R122" s="416"/>
      <c r="S122" s="416"/>
      <c r="T122" s="416"/>
      <c r="U122" s="416"/>
      <c r="V122" s="416"/>
      <c r="W122" s="416"/>
      <c r="X122" s="416"/>
      <c r="Y122" s="416"/>
      <c r="Z122" s="416"/>
      <c r="AA122" s="416"/>
      <c r="AB122" s="416"/>
      <c r="AC122" s="416"/>
      <c r="AD122" s="416"/>
      <c r="AE122" s="416"/>
      <c r="AF122" s="416"/>
      <c r="AG122" s="416"/>
      <c r="AH122" s="416"/>
      <c r="AI122" s="416"/>
      <c r="AJ122" s="416"/>
      <c r="AK122" s="965"/>
      <c r="AL122" s="966"/>
      <c r="AM122" s="966"/>
      <c r="AN122" s="966"/>
      <c r="AO122" s="966"/>
      <c r="AP122" s="966"/>
      <c r="AQ122" s="966"/>
      <c r="AR122" s="966"/>
      <c r="AS122" s="967"/>
    </row>
    <row r="123" spans="1:45" ht="9.75" customHeight="1" thickBot="1">
      <c r="A123" s="416"/>
      <c r="B123" s="416"/>
      <c r="C123" s="416"/>
      <c r="D123" s="416"/>
      <c r="E123" s="416"/>
      <c r="F123" s="416"/>
      <c r="G123" s="416"/>
      <c r="H123" s="416"/>
      <c r="I123" s="416"/>
      <c r="J123" s="416"/>
      <c r="K123" s="416"/>
      <c r="L123" s="416"/>
      <c r="M123" s="416"/>
      <c r="N123" s="416"/>
      <c r="O123" s="416"/>
      <c r="P123" s="416"/>
      <c r="Q123" s="416"/>
      <c r="R123" s="416"/>
      <c r="S123" s="416"/>
      <c r="T123" s="416"/>
      <c r="U123" s="416"/>
      <c r="V123" s="416"/>
      <c r="W123" s="416"/>
      <c r="X123" s="416"/>
      <c r="Y123" s="416"/>
      <c r="Z123" s="416"/>
      <c r="AA123" s="416"/>
      <c r="AB123" s="416"/>
      <c r="AC123" s="416"/>
      <c r="AD123" s="416"/>
      <c r="AE123" s="416"/>
      <c r="AF123" s="416"/>
      <c r="AG123" s="416"/>
      <c r="AH123" s="416"/>
      <c r="AI123" s="416"/>
      <c r="AJ123" s="416"/>
      <c r="AK123" s="965"/>
      <c r="AL123" s="966"/>
      <c r="AM123" s="966"/>
      <c r="AN123" s="966"/>
      <c r="AO123" s="966"/>
      <c r="AP123" s="966"/>
      <c r="AQ123" s="966"/>
      <c r="AR123" s="966"/>
      <c r="AS123" s="967"/>
    </row>
    <row r="124" spans="1:45" ht="15" hidden="1" customHeight="1">
      <c r="A124" s="416"/>
      <c r="B124" s="416"/>
      <c r="C124" s="416"/>
      <c r="D124" s="416"/>
      <c r="E124" s="416"/>
      <c r="F124" s="416"/>
      <c r="G124" s="416"/>
      <c r="H124" s="416"/>
      <c r="I124" s="416"/>
      <c r="J124" s="416"/>
      <c r="K124" s="416"/>
      <c r="L124" s="416"/>
      <c r="M124" s="416"/>
      <c r="N124" s="416"/>
      <c r="O124" s="416"/>
      <c r="P124" s="416"/>
      <c r="Q124" s="416"/>
      <c r="R124" s="416"/>
      <c r="S124" s="416"/>
      <c r="T124" s="416"/>
      <c r="U124" s="416"/>
      <c r="V124" s="416"/>
      <c r="W124" s="416"/>
      <c r="X124" s="416"/>
      <c r="Y124" s="416"/>
      <c r="Z124" s="416"/>
      <c r="AA124" s="416"/>
      <c r="AB124" s="416"/>
      <c r="AC124" s="416"/>
      <c r="AD124" s="416"/>
      <c r="AE124" s="416"/>
      <c r="AF124" s="416"/>
      <c r="AG124" s="416"/>
      <c r="AH124" s="416"/>
      <c r="AI124" s="416"/>
      <c r="AJ124" s="416"/>
      <c r="AK124" s="965"/>
      <c r="AL124" s="966"/>
      <c r="AM124" s="966"/>
      <c r="AN124" s="966"/>
      <c r="AO124" s="966"/>
      <c r="AP124" s="966"/>
      <c r="AQ124" s="966"/>
      <c r="AR124" s="966"/>
      <c r="AS124" s="967"/>
    </row>
    <row r="125" spans="1:45" ht="15" customHeight="1" thickBot="1">
      <c r="A125" s="416"/>
      <c r="B125" s="416"/>
      <c r="C125" s="416"/>
      <c r="D125" s="416"/>
      <c r="E125" s="416"/>
      <c r="F125" s="416"/>
      <c r="G125" s="416"/>
      <c r="H125" s="416"/>
      <c r="I125" s="416"/>
      <c r="J125" s="416"/>
      <c r="K125" s="416"/>
      <c r="L125" s="416"/>
      <c r="M125" s="416"/>
      <c r="N125" s="416"/>
      <c r="O125" s="416"/>
      <c r="P125" s="416"/>
      <c r="Q125" s="416"/>
      <c r="R125" s="416"/>
      <c r="S125" s="416"/>
      <c r="T125" s="416"/>
      <c r="U125" s="416"/>
      <c r="V125" s="416"/>
      <c r="W125" s="416"/>
      <c r="X125" s="416"/>
      <c r="Y125" s="416"/>
      <c r="Z125" s="416"/>
      <c r="AA125" s="416"/>
      <c r="AB125" s="416"/>
      <c r="AC125" s="416"/>
      <c r="AD125" s="416"/>
      <c r="AE125" s="416"/>
      <c r="AF125" s="416"/>
      <c r="AG125" s="416"/>
      <c r="AH125" s="416"/>
      <c r="AI125" s="416"/>
      <c r="AJ125" s="416"/>
      <c r="AK125" s="965"/>
      <c r="AL125" s="966"/>
      <c r="AM125" s="966"/>
      <c r="AN125" s="966"/>
      <c r="AO125" s="966"/>
      <c r="AP125" s="966"/>
      <c r="AQ125" s="966"/>
      <c r="AR125" s="966"/>
      <c r="AS125" s="967"/>
    </row>
    <row r="126" spans="1:45" ht="15" customHeight="1" thickBot="1">
      <c r="A126" s="416"/>
      <c r="B126" s="416"/>
      <c r="C126" s="416"/>
      <c r="D126" s="416"/>
      <c r="E126" s="416"/>
      <c r="F126" s="416"/>
      <c r="G126" s="416"/>
      <c r="H126" s="416"/>
      <c r="I126" s="416"/>
      <c r="J126" s="416"/>
      <c r="K126" s="416"/>
      <c r="L126" s="416"/>
      <c r="M126" s="416"/>
      <c r="N126" s="416"/>
      <c r="O126" s="416"/>
      <c r="P126" s="416"/>
      <c r="Q126" s="416"/>
      <c r="R126" s="416"/>
      <c r="S126" s="416"/>
      <c r="T126" s="416"/>
      <c r="U126" s="416"/>
      <c r="V126" s="416"/>
      <c r="W126" s="416"/>
      <c r="X126" s="416"/>
      <c r="Y126" s="416"/>
      <c r="Z126" s="416"/>
      <c r="AA126" s="416"/>
      <c r="AB126" s="416"/>
      <c r="AC126" s="416"/>
      <c r="AD126" s="416"/>
      <c r="AE126" s="416"/>
      <c r="AF126" s="416"/>
      <c r="AG126" s="416"/>
      <c r="AH126" s="416"/>
      <c r="AI126" s="416"/>
      <c r="AJ126" s="416"/>
      <c r="AK126" s="965"/>
      <c r="AL126" s="966"/>
      <c r="AM126" s="966"/>
      <c r="AN126" s="966"/>
      <c r="AO126" s="966"/>
      <c r="AP126" s="966"/>
      <c r="AQ126" s="966"/>
      <c r="AR126" s="966"/>
      <c r="AS126" s="967"/>
    </row>
    <row r="127" spans="1:45" ht="15" customHeight="1" thickBot="1">
      <c r="A127" s="416"/>
      <c r="B127" s="416"/>
      <c r="C127" s="416"/>
      <c r="D127" s="416"/>
      <c r="E127" s="416"/>
      <c r="F127" s="416"/>
      <c r="G127" s="416"/>
      <c r="H127" s="416"/>
      <c r="I127" s="416"/>
      <c r="J127" s="416"/>
      <c r="K127" s="416"/>
      <c r="L127" s="416"/>
      <c r="M127" s="416"/>
      <c r="N127" s="416"/>
      <c r="O127" s="416"/>
      <c r="P127" s="416"/>
      <c r="Q127" s="416"/>
      <c r="R127" s="416"/>
      <c r="S127" s="416"/>
      <c r="T127" s="416"/>
      <c r="U127" s="416"/>
      <c r="V127" s="416"/>
      <c r="W127" s="416"/>
      <c r="X127" s="416"/>
      <c r="Y127" s="416"/>
      <c r="Z127" s="416"/>
      <c r="AA127" s="416"/>
      <c r="AB127" s="416"/>
      <c r="AC127" s="416"/>
      <c r="AD127" s="416"/>
      <c r="AE127" s="416"/>
      <c r="AF127" s="416"/>
      <c r="AG127" s="416"/>
      <c r="AH127" s="416"/>
      <c r="AI127" s="416"/>
      <c r="AJ127" s="416"/>
      <c r="AK127" s="965"/>
      <c r="AL127" s="966"/>
      <c r="AM127" s="966"/>
      <c r="AN127" s="966"/>
      <c r="AO127" s="966"/>
      <c r="AP127" s="966"/>
      <c r="AQ127" s="966"/>
      <c r="AR127" s="966"/>
      <c r="AS127" s="967"/>
    </row>
    <row r="128" spans="1:45" ht="15" customHeight="1" thickBot="1">
      <c r="A128" s="416"/>
      <c r="B128" s="416"/>
      <c r="C128" s="416"/>
      <c r="D128" s="416"/>
      <c r="E128" s="416"/>
      <c r="F128" s="416"/>
      <c r="G128" s="416"/>
      <c r="H128" s="416"/>
      <c r="I128" s="416"/>
      <c r="J128" s="416"/>
      <c r="K128" s="416"/>
      <c r="L128" s="416"/>
      <c r="M128" s="416"/>
      <c r="N128" s="416"/>
      <c r="O128" s="416"/>
      <c r="P128" s="416"/>
      <c r="Q128" s="416"/>
      <c r="R128" s="416"/>
      <c r="S128" s="416"/>
      <c r="T128" s="416"/>
      <c r="U128" s="416"/>
      <c r="V128" s="416"/>
      <c r="W128" s="416"/>
      <c r="X128" s="416"/>
      <c r="Y128" s="416"/>
      <c r="Z128" s="416"/>
      <c r="AA128" s="416"/>
      <c r="AB128" s="416"/>
      <c r="AC128" s="416"/>
      <c r="AD128" s="416"/>
      <c r="AE128" s="416"/>
      <c r="AF128" s="416"/>
      <c r="AG128" s="416"/>
      <c r="AH128" s="416"/>
      <c r="AI128" s="416"/>
      <c r="AJ128" s="416"/>
      <c r="AK128" s="965"/>
      <c r="AL128" s="966"/>
      <c r="AM128" s="966"/>
      <c r="AN128" s="966"/>
      <c r="AO128" s="966"/>
      <c r="AP128" s="966"/>
      <c r="AQ128" s="966"/>
      <c r="AR128" s="966"/>
      <c r="AS128" s="967"/>
    </row>
    <row r="129" spans="1:45" ht="15" customHeight="1" thickBot="1">
      <c r="A129" s="416"/>
      <c r="B129" s="416"/>
      <c r="C129" s="416"/>
      <c r="D129" s="416"/>
      <c r="E129" s="416"/>
      <c r="F129" s="416"/>
      <c r="G129" s="416"/>
      <c r="H129" s="416"/>
      <c r="I129" s="416"/>
      <c r="J129" s="416"/>
      <c r="K129" s="416"/>
      <c r="L129" s="416"/>
      <c r="M129" s="416"/>
      <c r="N129" s="416"/>
      <c r="O129" s="416"/>
      <c r="P129" s="416"/>
      <c r="Q129" s="416"/>
      <c r="R129" s="416"/>
      <c r="S129" s="416"/>
      <c r="T129" s="416"/>
      <c r="U129" s="416"/>
      <c r="V129" s="416"/>
      <c r="W129" s="416"/>
      <c r="X129" s="416"/>
      <c r="Y129" s="416"/>
      <c r="Z129" s="416"/>
      <c r="AA129" s="416"/>
      <c r="AB129" s="416"/>
      <c r="AC129" s="416"/>
      <c r="AD129" s="416"/>
      <c r="AE129" s="416"/>
      <c r="AF129" s="416"/>
      <c r="AG129" s="416"/>
      <c r="AH129" s="416"/>
      <c r="AI129" s="416"/>
      <c r="AJ129" s="416"/>
      <c r="AK129" s="965"/>
      <c r="AL129" s="966"/>
      <c r="AM129" s="966"/>
      <c r="AN129" s="966"/>
      <c r="AO129" s="966"/>
      <c r="AP129" s="966"/>
      <c r="AQ129" s="966"/>
      <c r="AR129" s="966"/>
      <c r="AS129" s="967"/>
    </row>
    <row r="130" spans="1:45" ht="15" customHeight="1" thickBot="1">
      <c r="A130" s="416"/>
      <c r="B130" s="416"/>
      <c r="C130" s="416"/>
      <c r="D130" s="416"/>
      <c r="E130" s="416"/>
      <c r="F130" s="416"/>
      <c r="G130" s="416"/>
      <c r="H130" s="416"/>
      <c r="I130" s="416"/>
      <c r="J130" s="416"/>
      <c r="K130" s="416"/>
      <c r="L130" s="416"/>
      <c r="M130" s="416"/>
      <c r="N130" s="416"/>
      <c r="O130" s="416"/>
      <c r="P130" s="416"/>
      <c r="Q130" s="416"/>
      <c r="R130" s="416"/>
      <c r="S130" s="416"/>
      <c r="T130" s="416"/>
      <c r="U130" s="416"/>
      <c r="V130" s="416"/>
      <c r="W130" s="416"/>
      <c r="X130" s="416"/>
      <c r="Y130" s="416"/>
      <c r="Z130" s="416"/>
      <c r="AA130" s="416"/>
      <c r="AB130" s="416"/>
      <c r="AC130" s="416"/>
      <c r="AD130" s="416"/>
      <c r="AE130" s="416"/>
      <c r="AF130" s="416"/>
      <c r="AG130" s="416"/>
      <c r="AH130" s="416"/>
      <c r="AI130" s="416"/>
      <c r="AJ130" s="416"/>
      <c r="AK130" s="965"/>
      <c r="AL130" s="966"/>
      <c r="AM130" s="966"/>
      <c r="AN130" s="966"/>
      <c r="AO130" s="966"/>
      <c r="AP130" s="966"/>
      <c r="AQ130" s="966"/>
      <c r="AR130" s="966"/>
      <c r="AS130" s="967"/>
    </row>
    <row r="131" spans="1:45" ht="15" customHeight="1" thickBot="1">
      <c r="A131" s="416"/>
      <c r="B131" s="416"/>
      <c r="C131" s="416"/>
      <c r="D131" s="416"/>
      <c r="E131" s="416"/>
      <c r="F131" s="416"/>
      <c r="G131" s="416"/>
      <c r="H131" s="416"/>
      <c r="I131" s="416"/>
      <c r="J131" s="416"/>
      <c r="K131" s="416"/>
      <c r="L131" s="416"/>
      <c r="M131" s="416"/>
      <c r="N131" s="416"/>
      <c r="O131" s="416"/>
      <c r="P131" s="416"/>
      <c r="Q131" s="416"/>
      <c r="R131" s="416"/>
      <c r="S131" s="416"/>
      <c r="T131" s="416"/>
      <c r="U131" s="416"/>
      <c r="V131" s="416"/>
      <c r="W131" s="416"/>
      <c r="X131" s="416"/>
      <c r="Y131" s="416"/>
      <c r="Z131" s="416"/>
      <c r="AA131" s="416"/>
      <c r="AB131" s="416"/>
      <c r="AC131" s="416"/>
      <c r="AD131" s="416"/>
      <c r="AE131" s="416"/>
      <c r="AF131" s="416"/>
      <c r="AG131" s="416"/>
      <c r="AH131" s="416"/>
      <c r="AI131" s="416"/>
      <c r="AJ131" s="416"/>
      <c r="AK131" s="965"/>
      <c r="AL131" s="966"/>
      <c r="AM131" s="966"/>
      <c r="AN131" s="966"/>
      <c r="AO131" s="966"/>
      <c r="AP131" s="966"/>
      <c r="AQ131" s="966"/>
      <c r="AR131" s="966"/>
      <c r="AS131" s="967"/>
    </row>
    <row r="132" spans="1:45" ht="15" customHeight="1" thickBot="1">
      <c r="A132" s="416"/>
      <c r="B132" s="416"/>
      <c r="C132" s="416"/>
      <c r="D132" s="416"/>
      <c r="E132" s="416"/>
      <c r="F132" s="416"/>
      <c r="G132" s="416"/>
      <c r="H132" s="416"/>
      <c r="I132" s="416"/>
      <c r="J132" s="416"/>
      <c r="K132" s="416"/>
      <c r="L132" s="416"/>
      <c r="M132" s="416"/>
      <c r="N132" s="416"/>
      <c r="O132" s="416"/>
      <c r="P132" s="416"/>
      <c r="Q132" s="416"/>
      <c r="R132" s="416"/>
      <c r="S132" s="416"/>
      <c r="T132" s="416"/>
      <c r="U132" s="416"/>
      <c r="V132" s="416"/>
      <c r="W132" s="416"/>
      <c r="X132" s="416"/>
      <c r="Y132" s="416"/>
      <c r="Z132" s="416"/>
      <c r="AA132" s="416"/>
      <c r="AB132" s="416"/>
      <c r="AC132" s="416"/>
      <c r="AD132" s="416"/>
      <c r="AE132" s="416"/>
      <c r="AF132" s="416"/>
      <c r="AG132" s="416"/>
      <c r="AH132" s="416"/>
      <c r="AI132" s="416"/>
      <c r="AJ132" s="416"/>
      <c r="AK132" s="965"/>
      <c r="AL132" s="966"/>
      <c r="AM132" s="966"/>
      <c r="AN132" s="966"/>
      <c r="AO132" s="966"/>
      <c r="AP132" s="966"/>
      <c r="AQ132" s="966"/>
      <c r="AR132" s="966"/>
      <c r="AS132" s="967"/>
    </row>
    <row r="133" spans="1:45" ht="15" customHeight="1" thickBot="1">
      <c r="A133" s="416"/>
      <c r="B133" s="416"/>
      <c r="C133" s="416"/>
      <c r="D133" s="416"/>
      <c r="E133" s="416"/>
      <c r="F133" s="416"/>
      <c r="G133" s="416"/>
      <c r="H133" s="416"/>
      <c r="I133" s="416"/>
      <c r="J133" s="416"/>
      <c r="K133" s="416"/>
      <c r="L133" s="416"/>
      <c r="M133" s="416"/>
      <c r="N133" s="416"/>
      <c r="O133" s="416"/>
      <c r="P133" s="416"/>
      <c r="Q133" s="416"/>
      <c r="R133" s="416"/>
      <c r="S133" s="416"/>
      <c r="T133" s="416"/>
      <c r="U133" s="416"/>
      <c r="V133" s="416"/>
      <c r="W133" s="416"/>
      <c r="X133" s="416"/>
      <c r="Y133" s="416"/>
      <c r="Z133" s="416"/>
      <c r="AA133" s="416"/>
      <c r="AB133" s="416"/>
      <c r="AC133" s="416"/>
      <c r="AD133" s="416"/>
      <c r="AE133" s="416"/>
      <c r="AF133" s="416"/>
      <c r="AG133" s="416"/>
      <c r="AH133" s="416"/>
      <c r="AI133" s="416"/>
      <c r="AJ133" s="416"/>
      <c r="AK133" s="965"/>
      <c r="AL133" s="966"/>
      <c r="AM133" s="966"/>
      <c r="AN133" s="966"/>
      <c r="AO133" s="966"/>
      <c r="AP133" s="966"/>
      <c r="AQ133" s="966"/>
      <c r="AR133" s="966"/>
      <c r="AS133" s="967"/>
    </row>
    <row r="134" spans="1:45" ht="15" customHeight="1">
      <c r="AK134" s="412"/>
      <c r="AL134" s="412"/>
      <c r="AM134" s="412"/>
      <c r="AN134" s="412"/>
      <c r="AO134" s="412"/>
      <c r="AP134" s="412"/>
      <c r="AQ134" s="412"/>
      <c r="AR134" s="412"/>
      <c r="AS134" s="412"/>
    </row>
    <row r="135" spans="1:45" ht="15" customHeight="1">
      <c r="AK135" s="412"/>
      <c r="AL135" s="412"/>
      <c r="AM135" s="412"/>
      <c r="AN135" s="412"/>
      <c r="AO135" s="412"/>
      <c r="AP135" s="412"/>
      <c r="AQ135" s="412"/>
      <c r="AR135" s="412"/>
      <c r="AS135" s="412"/>
    </row>
    <row r="136" spans="1:45" ht="15" customHeight="1">
      <c r="AK136" s="412"/>
      <c r="AL136" s="412"/>
      <c r="AM136" s="412"/>
      <c r="AN136" s="412"/>
      <c r="AO136" s="412"/>
      <c r="AP136" s="412"/>
      <c r="AQ136" s="412"/>
      <c r="AR136" s="412"/>
      <c r="AS136" s="412"/>
    </row>
    <row r="137" spans="1:45" ht="15" customHeight="1">
      <c r="AK137" s="412"/>
      <c r="AL137" s="412"/>
      <c r="AM137" s="412"/>
      <c r="AN137" s="412"/>
      <c r="AO137" s="412"/>
      <c r="AP137" s="412"/>
      <c r="AQ137" s="412"/>
      <c r="AR137" s="412"/>
      <c r="AS137" s="412"/>
    </row>
    <row r="138" spans="1:45" ht="15" customHeight="1">
      <c r="AK138" s="412"/>
      <c r="AL138" s="412"/>
      <c r="AM138" s="412"/>
      <c r="AN138" s="412"/>
      <c r="AO138" s="412"/>
      <c r="AP138" s="412"/>
      <c r="AQ138" s="412"/>
      <c r="AR138" s="412"/>
      <c r="AS138" s="412"/>
    </row>
    <row r="139" spans="1:45" ht="15" customHeight="1">
      <c r="AK139" s="412"/>
      <c r="AL139" s="412"/>
      <c r="AM139" s="412"/>
      <c r="AN139" s="412"/>
      <c r="AO139" s="412"/>
      <c r="AP139" s="412"/>
      <c r="AQ139" s="412"/>
      <c r="AR139" s="412"/>
      <c r="AS139" s="412"/>
    </row>
    <row r="140" spans="1:45" ht="15" customHeight="1">
      <c r="AK140" s="412"/>
      <c r="AL140" s="412"/>
      <c r="AM140" s="412"/>
      <c r="AN140" s="412"/>
      <c r="AO140" s="412"/>
      <c r="AP140" s="412"/>
      <c r="AQ140" s="412"/>
      <c r="AR140" s="412"/>
      <c r="AS140" s="412"/>
    </row>
    <row r="141" spans="1:45" ht="15" customHeight="1">
      <c r="AK141" s="412"/>
      <c r="AL141" s="412"/>
      <c r="AM141" s="412"/>
      <c r="AN141" s="412"/>
      <c r="AO141" s="412"/>
      <c r="AP141" s="412"/>
      <c r="AQ141" s="412"/>
      <c r="AR141" s="412"/>
      <c r="AS141" s="412"/>
    </row>
    <row r="142" spans="1:45" ht="15" customHeight="1">
      <c r="AK142" s="412"/>
      <c r="AL142" s="412"/>
      <c r="AM142" s="412"/>
      <c r="AN142" s="412"/>
      <c r="AO142" s="412"/>
      <c r="AP142" s="412"/>
      <c r="AQ142" s="412"/>
      <c r="AR142" s="412"/>
      <c r="AS142" s="412"/>
    </row>
    <row r="143" spans="1:45" ht="15" customHeight="1">
      <c r="AK143" s="412"/>
      <c r="AL143" s="412"/>
      <c r="AM143" s="412"/>
      <c r="AN143" s="412"/>
      <c r="AO143" s="412"/>
      <c r="AP143" s="412"/>
      <c r="AQ143" s="412"/>
      <c r="AR143" s="412"/>
      <c r="AS143" s="412"/>
    </row>
    <row r="144" spans="1:45" ht="15" customHeight="1">
      <c r="AK144" s="412"/>
      <c r="AL144" s="412"/>
      <c r="AM144" s="412"/>
      <c r="AN144" s="412"/>
      <c r="AO144" s="412"/>
      <c r="AP144" s="412"/>
      <c r="AQ144" s="412"/>
      <c r="AR144" s="412"/>
      <c r="AS144" s="412"/>
    </row>
    <row r="145" spans="37:45" ht="15" customHeight="1">
      <c r="AK145" s="412"/>
      <c r="AL145" s="412"/>
      <c r="AM145" s="412"/>
      <c r="AN145" s="412"/>
      <c r="AO145" s="412"/>
      <c r="AP145" s="412"/>
      <c r="AQ145" s="412"/>
      <c r="AR145" s="412"/>
      <c r="AS145" s="412"/>
    </row>
    <row r="146" spans="37:45" ht="15" customHeight="1">
      <c r="AK146" s="412"/>
      <c r="AL146" s="412"/>
      <c r="AM146" s="412"/>
      <c r="AN146" s="412"/>
      <c r="AO146" s="412"/>
      <c r="AP146" s="412"/>
      <c r="AQ146" s="412"/>
      <c r="AR146" s="412"/>
      <c r="AS146" s="412"/>
    </row>
    <row r="147" spans="37:45" ht="15" customHeight="1">
      <c r="AK147" s="412"/>
      <c r="AL147" s="412"/>
      <c r="AM147" s="412"/>
      <c r="AN147" s="412"/>
      <c r="AO147" s="412"/>
      <c r="AP147" s="412"/>
      <c r="AQ147" s="412"/>
      <c r="AR147" s="412"/>
      <c r="AS147" s="412"/>
    </row>
    <row r="148" spans="37:45" ht="15" customHeight="1">
      <c r="AK148" s="412"/>
      <c r="AL148" s="412"/>
      <c r="AM148" s="412"/>
      <c r="AN148" s="412"/>
      <c r="AO148" s="412"/>
      <c r="AP148" s="412"/>
      <c r="AQ148" s="412"/>
      <c r="AR148" s="412"/>
      <c r="AS148" s="412"/>
    </row>
    <row r="149" spans="37:45" ht="15" customHeight="1">
      <c r="AK149" s="412"/>
      <c r="AL149" s="412"/>
      <c r="AM149" s="412"/>
      <c r="AN149" s="412"/>
      <c r="AO149" s="412"/>
      <c r="AP149" s="412"/>
      <c r="AQ149" s="412"/>
      <c r="AR149" s="412"/>
      <c r="AS149" s="412"/>
    </row>
    <row r="150" spans="37:45" ht="15" customHeight="1">
      <c r="AK150" s="412"/>
      <c r="AL150" s="412"/>
      <c r="AM150" s="412"/>
      <c r="AN150" s="412"/>
      <c r="AO150" s="412"/>
      <c r="AP150" s="412"/>
      <c r="AQ150" s="412"/>
      <c r="AR150" s="412"/>
      <c r="AS150" s="412"/>
    </row>
    <row r="151" spans="37:45" ht="15" customHeight="1">
      <c r="AK151" s="412"/>
      <c r="AL151" s="412"/>
      <c r="AM151" s="412"/>
      <c r="AN151" s="412"/>
      <c r="AO151" s="412"/>
      <c r="AP151" s="412"/>
      <c r="AQ151" s="412"/>
      <c r="AR151" s="412"/>
      <c r="AS151" s="412"/>
    </row>
    <row r="152" spans="37:45" ht="15" customHeight="1">
      <c r="AK152" s="412"/>
      <c r="AL152" s="412"/>
      <c r="AM152" s="412"/>
      <c r="AN152" s="412"/>
      <c r="AO152" s="412"/>
      <c r="AP152" s="412"/>
      <c r="AQ152" s="412"/>
      <c r="AR152" s="412"/>
      <c r="AS152" s="412"/>
    </row>
    <row r="153" spans="37:45" ht="15" customHeight="1">
      <c r="AK153" s="412"/>
      <c r="AL153" s="412"/>
      <c r="AM153" s="412"/>
      <c r="AN153" s="412"/>
      <c r="AO153" s="412"/>
      <c r="AP153" s="412"/>
      <c r="AQ153" s="412"/>
      <c r="AR153" s="412"/>
      <c r="AS153" s="412"/>
    </row>
    <row r="154" spans="37:45" ht="15" customHeight="1">
      <c r="AK154" s="412"/>
      <c r="AL154" s="412"/>
      <c r="AM154" s="412"/>
      <c r="AN154" s="412"/>
      <c r="AO154" s="412"/>
      <c r="AP154" s="412"/>
      <c r="AQ154" s="412"/>
      <c r="AR154" s="412"/>
      <c r="AS154" s="412"/>
    </row>
    <row r="155" spans="37:45" ht="15" customHeight="1">
      <c r="AK155" s="412"/>
      <c r="AL155" s="412"/>
      <c r="AM155" s="412"/>
      <c r="AN155" s="412"/>
      <c r="AO155" s="412"/>
      <c r="AP155" s="412"/>
      <c r="AQ155" s="412"/>
      <c r="AR155" s="412"/>
      <c r="AS155" s="412"/>
    </row>
    <row r="156" spans="37:45" ht="15" customHeight="1">
      <c r="AK156" s="412"/>
      <c r="AL156" s="412"/>
      <c r="AM156" s="412"/>
      <c r="AN156" s="412"/>
      <c r="AO156" s="412"/>
      <c r="AP156" s="412"/>
      <c r="AQ156" s="412"/>
      <c r="AR156" s="412"/>
      <c r="AS156" s="412"/>
    </row>
    <row r="157" spans="37:45" ht="15" customHeight="1">
      <c r="AK157" s="412"/>
      <c r="AL157" s="412"/>
      <c r="AM157" s="412"/>
      <c r="AN157" s="412"/>
      <c r="AO157" s="412"/>
      <c r="AP157" s="412"/>
      <c r="AQ157" s="412"/>
      <c r="AR157" s="412"/>
      <c r="AS157" s="412"/>
    </row>
    <row r="158" spans="37:45" ht="15" customHeight="1">
      <c r="AK158" s="412"/>
      <c r="AL158" s="412"/>
      <c r="AM158" s="412"/>
      <c r="AN158" s="412"/>
      <c r="AO158" s="412"/>
      <c r="AP158" s="412"/>
      <c r="AQ158" s="412"/>
      <c r="AR158" s="412"/>
      <c r="AS158" s="412"/>
    </row>
    <row r="159" spans="37:45" ht="15" customHeight="1">
      <c r="AK159" s="412"/>
      <c r="AL159" s="412"/>
      <c r="AM159" s="412"/>
      <c r="AN159" s="412"/>
      <c r="AO159" s="412"/>
      <c r="AP159" s="412"/>
      <c r="AQ159" s="412"/>
      <c r="AR159" s="412"/>
      <c r="AS159" s="412"/>
    </row>
    <row r="160" spans="37:45" ht="15" customHeight="1">
      <c r="AK160" s="412"/>
      <c r="AL160" s="412"/>
      <c r="AM160" s="412"/>
      <c r="AN160" s="412"/>
      <c r="AO160" s="412"/>
      <c r="AP160" s="412"/>
      <c r="AQ160" s="412"/>
      <c r="AR160" s="412"/>
      <c r="AS160" s="412"/>
    </row>
    <row r="161" spans="37:45" ht="15" customHeight="1">
      <c r="AK161" s="412"/>
      <c r="AL161" s="412"/>
      <c r="AM161" s="412"/>
      <c r="AN161" s="412"/>
      <c r="AO161" s="412"/>
      <c r="AP161" s="412"/>
      <c r="AQ161" s="412"/>
      <c r="AR161" s="412"/>
      <c r="AS161" s="412"/>
    </row>
    <row r="162" spans="37:45" ht="15" customHeight="1">
      <c r="AK162" s="412"/>
      <c r="AL162" s="412"/>
      <c r="AM162" s="412"/>
      <c r="AN162" s="412"/>
      <c r="AO162" s="412"/>
      <c r="AP162" s="412"/>
      <c r="AQ162" s="412"/>
      <c r="AR162" s="412"/>
      <c r="AS162" s="412"/>
    </row>
    <row r="163" spans="37:45" ht="15" customHeight="1">
      <c r="AK163" s="412"/>
      <c r="AL163" s="412"/>
      <c r="AM163" s="412"/>
      <c r="AN163" s="412"/>
      <c r="AO163" s="412"/>
      <c r="AP163" s="412"/>
      <c r="AQ163" s="412"/>
      <c r="AR163" s="412"/>
      <c r="AS163" s="412"/>
    </row>
    <row r="164" spans="37:45" ht="15" customHeight="1">
      <c r="AK164" s="412"/>
      <c r="AL164" s="412"/>
      <c r="AM164" s="412"/>
      <c r="AN164" s="412"/>
      <c r="AO164" s="412"/>
      <c r="AP164" s="412"/>
      <c r="AQ164" s="412"/>
      <c r="AR164" s="412"/>
      <c r="AS164" s="412"/>
    </row>
    <row r="165" spans="37:45" ht="15" customHeight="1">
      <c r="AK165" s="412"/>
      <c r="AL165" s="412"/>
      <c r="AM165" s="412"/>
      <c r="AN165" s="412"/>
      <c r="AO165" s="412"/>
      <c r="AP165" s="412"/>
      <c r="AQ165" s="412"/>
      <c r="AR165" s="412"/>
      <c r="AS165" s="412"/>
    </row>
    <row r="166" spans="37:45" ht="15" customHeight="1">
      <c r="AK166" s="412"/>
      <c r="AL166" s="412"/>
      <c r="AM166" s="412"/>
      <c r="AN166" s="412"/>
      <c r="AO166" s="412"/>
      <c r="AP166" s="412"/>
      <c r="AQ166" s="412"/>
      <c r="AR166" s="412"/>
      <c r="AS166" s="412"/>
    </row>
    <row r="167" spans="37:45" ht="15" customHeight="1">
      <c r="AK167" s="412"/>
      <c r="AL167" s="412"/>
      <c r="AM167" s="412"/>
      <c r="AN167" s="412"/>
      <c r="AO167" s="412"/>
      <c r="AP167" s="412"/>
      <c r="AQ167" s="412"/>
      <c r="AR167" s="412"/>
      <c r="AS167" s="412"/>
    </row>
    <row r="168" spans="37:45" ht="15" customHeight="1">
      <c r="AK168" s="412"/>
      <c r="AL168" s="412"/>
      <c r="AM168" s="412"/>
      <c r="AN168" s="412"/>
      <c r="AO168" s="412"/>
      <c r="AP168" s="412"/>
      <c r="AQ168" s="412"/>
      <c r="AR168" s="412"/>
      <c r="AS168" s="412"/>
    </row>
    <row r="169" spans="37:45" ht="15" customHeight="1">
      <c r="AK169" s="412"/>
      <c r="AL169" s="412"/>
      <c r="AM169" s="412"/>
      <c r="AN169" s="412"/>
      <c r="AO169" s="412"/>
      <c r="AP169" s="412"/>
      <c r="AQ169" s="412"/>
      <c r="AR169" s="412"/>
      <c r="AS169" s="412"/>
    </row>
    <row r="170" spans="37:45" ht="15" customHeight="1">
      <c r="AK170" s="412"/>
      <c r="AL170" s="412"/>
      <c r="AM170" s="412"/>
      <c r="AN170" s="412"/>
      <c r="AO170" s="412"/>
      <c r="AP170" s="412"/>
      <c r="AQ170" s="412"/>
      <c r="AR170" s="412"/>
      <c r="AS170" s="412"/>
    </row>
    <row r="171" spans="37:45" ht="15" customHeight="1">
      <c r="AK171" s="412"/>
      <c r="AL171" s="412"/>
      <c r="AM171" s="412"/>
      <c r="AN171" s="412"/>
      <c r="AO171" s="412"/>
      <c r="AP171" s="412"/>
      <c r="AQ171" s="412"/>
      <c r="AR171" s="412"/>
      <c r="AS171" s="412"/>
    </row>
    <row r="172" spans="37:45" ht="15" customHeight="1">
      <c r="AK172" s="412"/>
      <c r="AL172" s="412"/>
      <c r="AM172" s="412"/>
      <c r="AN172" s="412"/>
      <c r="AO172" s="412"/>
      <c r="AP172" s="412"/>
      <c r="AQ172" s="412"/>
      <c r="AR172" s="412"/>
      <c r="AS172" s="412"/>
    </row>
    <row r="173" spans="37:45" ht="15" customHeight="1">
      <c r="AK173" s="412"/>
      <c r="AL173" s="412"/>
      <c r="AM173" s="412"/>
      <c r="AN173" s="412"/>
      <c r="AO173" s="412"/>
      <c r="AP173" s="412"/>
      <c r="AQ173" s="412"/>
      <c r="AR173" s="412"/>
      <c r="AS173" s="412"/>
    </row>
    <row r="174" spans="37:45" ht="15" customHeight="1">
      <c r="AK174" s="412"/>
      <c r="AL174" s="412"/>
      <c r="AM174" s="412"/>
      <c r="AN174" s="412"/>
      <c r="AO174" s="412"/>
      <c r="AP174" s="412"/>
      <c r="AQ174" s="412"/>
      <c r="AR174" s="412"/>
      <c r="AS174" s="412"/>
    </row>
    <row r="175" spans="37:45" ht="15" customHeight="1">
      <c r="AK175" s="412"/>
      <c r="AL175" s="412"/>
      <c r="AM175" s="412"/>
      <c r="AN175" s="412"/>
      <c r="AO175" s="412"/>
      <c r="AP175" s="412"/>
      <c r="AQ175" s="412"/>
      <c r="AR175" s="412"/>
      <c r="AS175" s="412"/>
    </row>
    <row r="176" spans="37:45" ht="15" customHeight="1">
      <c r="AK176" s="412"/>
      <c r="AL176" s="412"/>
      <c r="AM176" s="412"/>
      <c r="AN176" s="412"/>
      <c r="AO176" s="412"/>
      <c r="AP176" s="412"/>
      <c r="AQ176" s="412"/>
      <c r="AR176" s="412"/>
      <c r="AS176" s="412"/>
    </row>
    <row r="177" spans="37:45" ht="15" customHeight="1">
      <c r="AK177" s="412"/>
      <c r="AL177" s="412"/>
      <c r="AM177" s="412"/>
      <c r="AN177" s="412"/>
      <c r="AO177" s="412"/>
      <c r="AP177" s="412"/>
      <c r="AQ177" s="412"/>
      <c r="AR177" s="412"/>
      <c r="AS177" s="412"/>
    </row>
    <row r="178" spans="37:45" ht="15" customHeight="1">
      <c r="AK178" s="412"/>
      <c r="AL178" s="412"/>
      <c r="AM178" s="412"/>
      <c r="AN178" s="412"/>
      <c r="AO178" s="412"/>
      <c r="AP178" s="412"/>
      <c r="AQ178" s="412"/>
      <c r="AR178" s="412"/>
      <c r="AS178" s="412"/>
    </row>
    <row r="179" spans="37:45" ht="15" customHeight="1">
      <c r="AK179" s="412"/>
      <c r="AL179" s="412"/>
      <c r="AM179" s="412"/>
      <c r="AN179" s="412"/>
      <c r="AO179" s="412"/>
      <c r="AP179" s="412"/>
      <c r="AQ179" s="412"/>
      <c r="AR179" s="412"/>
      <c r="AS179" s="412"/>
    </row>
  </sheetData>
  <mergeCells count="39">
    <mergeCell ref="S1:AA2"/>
    <mergeCell ref="S3:AA4"/>
    <mergeCell ref="S5:AA11"/>
    <mergeCell ref="J26:R32"/>
    <mergeCell ref="J33:R39"/>
    <mergeCell ref="A26:I32"/>
    <mergeCell ref="J1:R2"/>
    <mergeCell ref="J3:R4"/>
    <mergeCell ref="J5:R11"/>
    <mergeCell ref="J12:R18"/>
    <mergeCell ref="J19:R25"/>
    <mergeCell ref="A1:I2"/>
    <mergeCell ref="A3:I4"/>
    <mergeCell ref="A5:I11"/>
    <mergeCell ref="A12:I18"/>
    <mergeCell ref="A19:I25"/>
    <mergeCell ref="J40:R46"/>
    <mergeCell ref="J47:R53"/>
    <mergeCell ref="J54:R60"/>
    <mergeCell ref="J61:R67"/>
    <mergeCell ref="A33:I39"/>
    <mergeCell ref="AB3:AJ4"/>
    <mergeCell ref="AB5:AJ11"/>
    <mergeCell ref="AB1:AS2"/>
    <mergeCell ref="AK3:AS4"/>
    <mergeCell ref="AK5:AS6"/>
    <mergeCell ref="AK7:AS27"/>
    <mergeCell ref="AK92:AS133"/>
    <mergeCell ref="AB12:AJ21"/>
    <mergeCell ref="S12:AA21"/>
    <mergeCell ref="S22:AA31"/>
    <mergeCell ref="S32:AA43"/>
    <mergeCell ref="AK30:AS49"/>
    <mergeCell ref="AK28:AS29"/>
    <mergeCell ref="AK50:AS51"/>
    <mergeCell ref="AK52:AS63"/>
    <mergeCell ref="AK66:AS89"/>
    <mergeCell ref="AK64:AS65"/>
    <mergeCell ref="AK90:AS9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zoomScale="75" zoomScaleNormal="75" workbookViewId="0">
      <selection activeCell="L12" sqref="L12:L13"/>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0"/>
      <c r="B1" s="238"/>
      <c r="C1" s="238"/>
      <c r="D1" s="238"/>
      <c r="E1" s="238"/>
      <c r="F1" s="238"/>
      <c r="G1" s="238"/>
      <c r="H1" s="238"/>
      <c r="I1" s="238"/>
      <c r="J1" s="238"/>
      <c r="K1" s="238"/>
      <c r="L1" s="238"/>
      <c r="M1" s="238"/>
      <c r="N1" s="238"/>
      <c r="O1" s="238"/>
      <c r="P1" s="238"/>
      <c r="Q1" s="238"/>
      <c r="R1" s="238"/>
      <c r="S1" s="238"/>
      <c r="T1" s="238"/>
      <c r="U1" s="238"/>
      <c r="V1" s="238"/>
      <c r="W1" s="238"/>
      <c r="X1" s="238"/>
      <c r="Y1" s="239"/>
      <c r="BC1" s="24">
        <f>R8+T8</f>
        <v>15000</v>
      </c>
      <c r="BD1" s="397">
        <v>1</v>
      </c>
    </row>
    <row r="2" spans="1:56" ht="44.25" customHeight="1" thickBot="1">
      <c r="A2" s="240"/>
      <c r="B2" s="308"/>
      <c r="C2" s="242"/>
      <c r="D2" s="242"/>
      <c r="E2" s="242"/>
      <c r="F2" s="242"/>
      <c r="G2" s="242"/>
      <c r="H2" s="242"/>
      <c r="I2" s="242"/>
      <c r="J2" s="242"/>
      <c r="K2" s="242"/>
      <c r="L2" s="242"/>
      <c r="M2" s="242"/>
      <c r="N2" s="242"/>
      <c r="O2" s="242"/>
      <c r="P2" s="242"/>
      <c r="Q2" s="242"/>
      <c r="R2" s="242"/>
      <c r="S2" s="242"/>
      <c r="T2" s="242"/>
      <c r="U2" s="242"/>
      <c r="V2" s="242"/>
      <c r="W2" s="242"/>
      <c r="X2" s="242"/>
      <c r="Y2" s="240"/>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5000</v>
      </c>
    </row>
    <row r="3" spans="1:56" ht="24" customHeight="1" thickTop="1" thickBot="1">
      <c r="A3" s="240"/>
      <c r="B3" s="241"/>
      <c r="C3" s="623" t="s">
        <v>157</v>
      </c>
      <c r="D3" s="624"/>
      <c r="E3" s="625"/>
      <c r="F3" s="241"/>
      <c r="G3" s="241"/>
      <c r="H3" s="241"/>
      <c r="I3" s="241"/>
      <c r="J3" s="241"/>
      <c r="K3" s="241"/>
      <c r="L3" s="241"/>
      <c r="M3" s="241"/>
      <c r="N3" s="241"/>
      <c r="O3" s="241"/>
      <c r="P3" s="241"/>
      <c r="Q3" s="636" t="s">
        <v>934</v>
      </c>
      <c r="R3" s="636"/>
      <c r="S3" s="636"/>
      <c r="T3" s="421">
        <f>IF(G8="Драконид",2,IF(G8="Полувеликан",1,0))</f>
        <v>0</v>
      </c>
      <c r="U3" s="241"/>
      <c r="V3" s="241"/>
      <c r="W3" s="241"/>
      <c r="X3" s="241"/>
      <c r="Y3" s="240"/>
      <c r="BD3" s="24">
        <f>BD2-T8</f>
        <v>3150</v>
      </c>
    </row>
    <row r="4" spans="1:56" ht="30" customHeight="1" thickBot="1">
      <c r="A4" s="240"/>
      <c r="B4" s="241"/>
      <c r="C4" s="626"/>
      <c r="D4" s="627"/>
      <c r="E4" s="628"/>
      <c r="F4" s="242"/>
      <c r="G4" s="615"/>
      <c r="H4" s="616"/>
      <c r="I4" s="617"/>
      <c r="J4" s="241"/>
      <c r="K4" s="241"/>
      <c r="L4" s="241"/>
      <c r="M4" s="241"/>
      <c r="N4" s="241"/>
      <c r="O4" s="241"/>
      <c r="P4" s="300"/>
      <c r="Q4" s="300"/>
      <c r="R4" s="241"/>
      <c r="S4" s="241"/>
      <c r="T4" s="241"/>
      <c r="U4" s="241"/>
      <c r="V4" s="241"/>
      <c r="W4" s="241"/>
      <c r="X4" s="241"/>
      <c r="Y4" s="240"/>
    </row>
    <row r="5" spans="1:56" ht="25.5" customHeight="1" thickTop="1" thickBot="1">
      <c r="A5" s="240"/>
      <c r="B5" s="241"/>
      <c r="C5" s="626"/>
      <c r="D5" s="627"/>
      <c r="E5" s="628"/>
      <c r="F5" s="242"/>
      <c r="G5" s="610" t="s">
        <v>0</v>
      </c>
      <c r="H5" s="611"/>
      <c r="I5" s="612"/>
      <c r="J5" s="299"/>
      <c r="K5" s="242"/>
      <c r="L5" s="374"/>
      <c r="M5" s="299"/>
      <c r="N5" s="299"/>
      <c r="O5" s="299"/>
      <c r="P5" s="301"/>
      <c r="Q5" s="420"/>
      <c r="R5" s="241"/>
      <c r="S5" s="241"/>
      <c r="T5" s="241"/>
      <c r="U5" s="241"/>
      <c r="V5" s="241"/>
      <c r="W5" s="241"/>
      <c r="X5" s="241"/>
      <c r="Y5" s="240"/>
    </row>
    <row r="6" spans="1:56" ht="45.75" customHeight="1" thickTop="1" thickBot="1">
      <c r="A6" s="240"/>
      <c r="B6" s="241"/>
      <c r="C6" s="626"/>
      <c r="D6" s="627"/>
      <c r="E6" s="628"/>
      <c r="F6" s="242"/>
      <c r="G6" s="618"/>
      <c r="H6" s="619"/>
      <c r="I6" s="620"/>
      <c r="J6" s="299"/>
      <c r="K6" s="613" t="s">
        <v>1</v>
      </c>
      <c r="L6" s="614"/>
      <c r="M6" s="341" t="s">
        <v>2</v>
      </c>
      <c r="N6" s="341" t="s">
        <v>3</v>
      </c>
      <c r="O6" s="342" t="s">
        <v>107</v>
      </c>
      <c r="P6" s="242"/>
      <c r="Q6" s="633" t="s">
        <v>913</v>
      </c>
      <c r="R6" s="634"/>
      <c r="S6" s="634"/>
      <c r="T6" s="634"/>
      <c r="U6" s="635"/>
      <c r="V6" s="303">
        <f>IF(L7="Бард",6+G17,IF(L7="Воин",2+G17,IF(L7="Варвар",4+G17,IF(L7="Вор",8+G17,IF(L7="Друид",4+G17,IF(L7="Жрец",2+G17,IF(L7="Волшебник",2+G17,IF(L7="Монах",4+G17,IF(L7="Паладин",2+G17,IF(L7="Рейнджер",6+G17,IF(L7="Чародей",2+G17,0)))))))))))</f>
        <v>1</v>
      </c>
      <c r="W6" s="302">
        <f>IF(L7="Воин",(2+G17)*4,IF(L7="Варвар",(4+G17)*4,IF(L7="Вор",(8+G17)*4,IF(L7="Друид",(4+G17)*4,IF(L7="Жрец",(2+G17)*4,IF(L7="Волшебник",(2+G17)*4,IF(L7="Монах",(4+G17)*4,IF(L7="Паладин",(2+G17)*4,IF(L7="Рейнджер",(6+G17)*4,IF(L7="Чародей",(2+G17)*4,IF(L7="Бард",(6+G17)*4)))))))))))+IF(G8="Человек",Q8,0)</f>
        <v>4</v>
      </c>
      <c r="X6" s="241"/>
      <c r="Y6" s="240"/>
      <c r="AR6" s="28"/>
    </row>
    <row r="7" spans="1:56" ht="30.75" customHeight="1" thickTop="1" thickBot="1">
      <c r="A7" s="240"/>
      <c r="B7" s="241"/>
      <c r="C7" s="626"/>
      <c r="D7" s="627"/>
      <c r="E7" s="628"/>
      <c r="F7" s="242"/>
      <c r="G7" s="610" t="s">
        <v>4</v>
      </c>
      <c r="H7" s="611"/>
      <c r="I7" s="612"/>
      <c r="J7" s="409">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K7" s="350">
        <v>1</v>
      </c>
      <c r="L7" s="318" t="s">
        <v>5</v>
      </c>
      <c r="M7" s="319">
        <v>5</v>
      </c>
      <c r="N7" s="591">
        <f>IF(L11&lt;&gt;"Невыбрано",V10,IF(L10&lt;&gt;"Невыбрано",V9,IF(L9&lt;&gt;"Невыбрано",V8,IF(L8&lt;&gt;"Невыбрано",V7,IF(L7&lt;&gt;"Невыбрано",V6,)))))</f>
        <v>1</v>
      </c>
      <c r="O7" s="320">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5</v>
      </c>
      <c r="P7" s="408">
        <f>IF(G8="Драконид",(8/2*7)+G16,0)+(J7+G16)+(M7-1)*((J7/2)+G16)</f>
        <v>35</v>
      </c>
      <c r="Q7" s="639">
        <f>IF(T8="МАКС",100%,BD3/BD2)</f>
        <v>0.63</v>
      </c>
      <c r="R7" s="640"/>
      <c r="S7" s="640"/>
      <c r="T7" s="640"/>
      <c r="U7" s="641"/>
      <c r="V7" s="303">
        <f>IF(L8="Бард",6+G17,IF(L8="Воин",2+G17,IF(L8="Варвар",4+G17,IF(L8="Вор",8+G17,IF(L8="Друид",4+G17,IF(L8="Жрец",2+G17,IF(L8="Волшебник",2+G17,IF(L8="Монах",4+G17,IF(L8="Паладин",2+G17,IF(L8="Рейнджер",6+G17,IF(L8="Чародей",2+G17,0)))))))))))</f>
        <v>0</v>
      </c>
      <c r="W7" s="303">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8</v>
      </c>
      <c r="X7" s="241"/>
      <c r="Y7" s="240"/>
      <c r="AR7" s="28"/>
    </row>
    <row r="8" spans="1:56" ht="27.75" customHeight="1" thickTop="1" thickBot="1">
      <c r="A8" s="240"/>
      <c r="B8" s="241"/>
      <c r="C8" s="626"/>
      <c r="D8" s="627"/>
      <c r="E8" s="628"/>
      <c r="F8" s="242"/>
      <c r="G8" s="618" t="s">
        <v>9</v>
      </c>
      <c r="H8" s="619"/>
      <c r="I8" s="620"/>
      <c r="J8" s="409">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51">
        <v>2</v>
      </c>
      <c r="L8" s="318" t="s">
        <v>10</v>
      </c>
      <c r="M8" s="321">
        <v>0</v>
      </c>
      <c r="N8" s="592"/>
      <c r="O8" s="322">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408">
        <f>(J8+G16)+(M8-1)*((J8/2)+G16)</f>
        <v>0</v>
      </c>
      <c r="Q8" s="398">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5</v>
      </c>
      <c r="R8" s="644">
        <v>13150</v>
      </c>
      <c r="S8" s="645"/>
      <c r="T8" s="642">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1850</v>
      </c>
      <c r="U8" s="643"/>
      <c r="V8" s="303">
        <f>IF(L9="Бард",6+G17,IF(L9="Воин",2+G17,IF(L9="Варвар",4+G17,IF(L9="Вор",8+G17,IF(L9="Друид",4+G17,IF(L9="Жрец",2+G17,IF(L9="Волшебник",2+G17,IF(L9="Монах",4+G17,IF(L9="Паладин",2+G17,IF(L9="Рейнджер",6+G17,IF(L9="Чародей",2+G17,0)))))))))))</f>
        <v>0</v>
      </c>
      <c r="W8" s="303">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0</v>
      </c>
      <c r="X8" s="241"/>
      <c r="Y8" s="240"/>
      <c r="AR8" s="28"/>
    </row>
    <row r="9" spans="1:56" ht="32.25" customHeight="1" thickTop="1" thickBot="1">
      <c r="A9" s="240"/>
      <c r="B9" s="241"/>
      <c r="C9" s="626"/>
      <c r="D9" s="627"/>
      <c r="E9" s="628"/>
      <c r="F9" s="242"/>
      <c r="G9" s="610" t="s">
        <v>11</v>
      </c>
      <c r="H9" s="611"/>
      <c r="I9" s="612"/>
      <c r="J9" s="409">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51">
        <v>3</v>
      </c>
      <c r="L9" s="318" t="s">
        <v>10</v>
      </c>
      <c r="M9" s="321">
        <v>0</v>
      </c>
      <c r="N9" s="592"/>
      <c r="O9" s="322">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408">
        <f>(J9+G16)+(M9-1)*((J9/2)+G16)</f>
        <v>0</v>
      </c>
      <c r="Q9" s="340" t="s">
        <v>2</v>
      </c>
      <c r="R9" s="655" t="s">
        <v>7</v>
      </c>
      <c r="S9" s="655"/>
      <c r="T9" s="655" t="s">
        <v>914</v>
      </c>
      <c r="U9" s="656"/>
      <c r="V9" s="303">
        <f>IF(L10="Бард",6+G17,IF(L10="Воин",2+G17,IF(L10="Варвар",4+G17,IF(L10="Вор",8+G17,IF(L10="Друид",4+G17,IF(L10="Жрец",2+G17,IF(L10="Волшебник",2+G17,IF(L10="Монах",4+G17,IF(L10="Паладин",2+G17,IF(L10="Рейнджер",6+G17,IF(L10="Чародей",2+G17,0)))))))))))</f>
        <v>0</v>
      </c>
      <c r="W9" s="303">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0</v>
      </c>
      <c r="X9" s="241"/>
      <c r="Y9" s="240"/>
      <c r="AR9" s="28"/>
    </row>
    <row r="10" spans="1:56" ht="31.5" customHeight="1" thickTop="1" thickBot="1">
      <c r="A10" s="240"/>
      <c r="B10" s="241"/>
      <c r="C10" s="626"/>
      <c r="D10" s="627"/>
      <c r="E10" s="628"/>
      <c r="F10" s="242"/>
      <c r="G10" s="348" t="str">
        <f>IF(OR(G8="Гном",G8="Хафлинг",G8="Кобольд",),"Маленький",IF(G8="Драконид","Большой","Средний"))</f>
        <v>Средний</v>
      </c>
      <c r="H10" s="410" t="s">
        <v>933</v>
      </c>
      <c r="I10" s="349">
        <v>33</v>
      </c>
      <c r="J10" s="409">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51">
        <v>4</v>
      </c>
      <c r="L10" s="318" t="s">
        <v>10</v>
      </c>
      <c r="M10" s="321">
        <v>0</v>
      </c>
      <c r="N10" s="592"/>
      <c r="O10" s="322">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08">
        <f>(J10+G16)+(M10-1)*((J10/2)+G16)</f>
        <v>0</v>
      </c>
      <c r="Q10" s="650" t="s">
        <v>651</v>
      </c>
      <c r="R10" s="651"/>
      <c r="S10" s="652"/>
      <c r="T10" s="653"/>
      <c r="U10" s="654"/>
      <c r="V10" s="303">
        <f>IF(L11="Бард",6+G17,IF(L11="Воин",2+G17,IF(L11="Варвар",4+G17,IF(L11="Вор",8+G17,IF(L11="Друид",4+G17,IF(L11="Жрец",2+G17,IF(L11="Волшебник",2+G17,IF(L11="Монах",4+G17,IF(L11="Паладин",2+G17,IF(L11="Рейнджер",6+G17,IF(L11="Чародей",2+G17,0)))))))))))</f>
        <v>0</v>
      </c>
      <c r="W10" s="303">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1"/>
      <c r="Y10" s="240"/>
      <c r="AR10" s="28"/>
    </row>
    <row r="11" spans="1:56" ht="27.75" customHeight="1" thickTop="1" thickBot="1">
      <c r="A11" s="240"/>
      <c r="B11" s="241"/>
      <c r="C11" s="629"/>
      <c r="D11" s="630"/>
      <c r="E11" s="631"/>
      <c r="F11" s="242"/>
      <c r="G11" s="411" t="s">
        <v>14</v>
      </c>
      <c r="H11" s="410" t="str">
        <f>IF(G8="Драконорожденный","Аспект","")</f>
        <v/>
      </c>
      <c r="I11" s="415" t="s">
        <v>15</v>
      </c>
      <c r="J11" s="409">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52">
        <v>5</v>
      </c>
      <c r="L11" s="318" t="s">
        <v>10</v>
      </c>
      <c r="M11" s="395">
        <v>0</v>
      </c>
      <c r="N11" s="593"/>
      <c r="O11" s="323">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08">
        <f>(J11+G16)+(M11-1)*((J11/2)+G16)</f>
        <v>0</v>
      </c>
      <c r="Q11" s="646" t="s">
        <v>12</v>
      </c>
      <c r="R11" s="647"/>
      <c r="S11" s="648" t="s">
        <v>13</v>
      </c>
      <c r="T11" s="648"/>
      <c r="U11" s="649"/>
      <c r="V11" s="241"/>
      <c r="W11" s="303">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1"/>
      <c r="Y11" s="240"/>
    </row>
    <row r="12" spans="1:56" ht="27.75" customHeight="1" thickTop="1" thickBot="1">
      <c r="A12" s="240"/>
      <c r="B12" s="241"/>
      <c r="C12" s="241"/>
      <c r="D12" s="632"/>
      <c r="E12" s="632"/>
      <c r="F12" s="632"/>
      <c r="G12" s="632"/>
      <c r="H12" s="632"/>
      <c r="I12" s="241"/>
      <c r="J12" s="241"/>
      <c r="K12" s="299"/>
      <c r="L12" s="241"/>
      <c r="M12" s="241"/>
      <c r="N12" s="241"/>
      <c r="O12" s="241"/>
      <c r="P12" s="300"/>
      <c r="Q12" s="300"/>
      <c r="R12" s="241"/>
      <c r="S12" s="241"/>
      <c r="T12" s="241"/>
      <c r="U12" s="241"/>
      <c r="V12" s="241"/>
      <c r="W12" s="241"/>
      <c r="X12" s="241"/>
      <c r="Y12" s="240"/>
    </row>
    <row r="13" spans="1:56" ht="38.25" customHeight="1" thickTop="1" thickBot="1">
      <c r="A13" s="240"/>
      <c r="B13" s="241"/>
      <c r="C13" s="307"/>
      <c r="D13" s="338"/>
      <c r="E13" s="339" t="s">
        <v>16</v>
      </c>
      <c r="F13" s="339" t="s">
        <v>158</v>
      </c>
      <c r="G13" s="339" t="s">
        <v>159</v>
      </c>
      <c r="H13" s="339" t="s">
        <v>160</v>
      </c>
      <c r="I13" s="339" t="s">
        <v>161</v>
      </c>
      <c r="J13" s="339" t="s">
        <v>21</v>
      </c>
      <c r="K13" s="242"/>
      <c r="L13" s="241"/>
      <c r="M13" s="299"/>
      <c r="N13" s="299"/>
      <c r="O13" s="637" t="s">
        <v>912</v>
      </c>
      <c r="P13" s="638"/>
      <c r="Q13" s="241"/>
      <c r="R13" s="594" t="s">
        <v>22</v>
      </c>
      <c r="S13" s="595"/>
      <c r="T13" s="241"/>
      <c r="U13" s="418" t="s">
        <v>24</v>
      </c>
      <c r="V13" s="413">
        <f>IF(G8="Драконид","Полет",0)</f>
        <v>0</v>
      </c>
      <c r="W13" s="241"/>
      <c r="X13" s="242"/>
      <c r="Y13" s="240"/>
    </row>
    <row r="14" spans="1:56" ht="38.25" customHeight="1" thickTop="1" thickBot="1">
      <c r="A14" s="240"/>
      <c r="B14" s="241"/>
      <c r="C14" s="307"/>
      <c r="D14" s="324" t="s">
        <v>25</v>
      </c>
      <c r="E14" s="325">
        <v>16</v>
      </c>
      <c r="F14" s="326">
        <f t="shared" ref="F14:F19" si="0">E14+J14+H14+I14</f>
        <v>16</v>
      </c>
      <c r="G14" s="326" t="str">
        <f>IF(F14=9,-1,IF(F14&lt;10,-1*FLOOR(ABS((F14-10))/2,1),"+"&amp;1*FLOOR(ABS((F14-10)/2),1)))</f>
        <v>+3</v>
      </c>
      <c r="H14" s="327"/>
      <c r="I14" s="327"/>
      <c r="J14" s="328" t="str">
        <f>IF(G8="Гном",-2,IF(G8="Полуорк","+"&amp;2,IF(G8="Хафлинг",-2,IF(G8="Кобольд",-4,IF(G8="Полувеликан","+"&amp;2,IF(G8="Драконид","+"&amp;8,"+"&amp;0))))))</f>
        <v>+0</v>
      </c>
      <c r="K14" s="242"/>
      <c r="L14" s="243" t="s">
        <v>26</v>
      </c>
      <c r="M14" s="244">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N14" s="299"/>
      <c r="O14" s="596">
        <v>31</v>
      </c>
      <c r="P14" s="597"/>
      <c r="Q14" s="241"/>
      <c r="R14" s="589">
        <v>31</v>
      </c>
      <c r="S14" s="590"/>
      <c r="T14" s="241"/>
      <c r="U14" s="419">
        <v>30</v>
      </c>
      <c r="V14" s="417">
        <f>IF(G8="Драконид",40,0)</f>
        <v>0</v>
      </c>
      <c r="W14" s="241"/>
      <c r="X14" s="242"/>
      <c r="Y14" s="240"/>
    </row>
    <row r="15" spans="1:56" ht="33.75" customHeight="1" thickTop="1" thickBot="1">
      <c r="A15" s="240"/>
      <c r="B15" s="241"/>
      <c r="C15" s="307"/>
      <c r="D15" s="329" t="s">
        <v>27</v>
      </c>
      <c r="E15" s="330">
        <v>13</v>
      </c>
      <c r="F15" s="331">
        <f t="shared" si="0"/>
        <v>13</v>
      </c>
      <c r="G15" s="326" t="str">
        <f t="shared" ref="G15:G17" si="1">IF(F15=9,-1,IF(F15&lt;10,-1*FLOOR(ABS((F15-10))/2,1),"+"&amp;1*FLOOR(ABS((F15-10)/2),1)))</f>
        <v>+1</v>
      </c>
      <c r="H15" s="276"/>
      <c r="I15" s="276"/>
      <c r="J15" s="332" t="str">
        <f>IF(G8="Хафлинг","+"&amp;2,IF(G8="Эльф","+"&amp;2,IF(G8="Тобакси","+"&amp;4,IF(G8="Кобольд","+"&amp;2,IF(G8="Полувеликан",-2,IF(G8="Драконорожденный",-2,IF(G8="Драконид","+"&amp;2,"+"&amp;0)))))))</f>
        <v>+0</v>
      </c>
      <c r="K15" s="242"/>
      <c r="L15" s="241"/>
      <c r="M15" s="241"/>
      <c r="N15" s="241"/>
      <c r="O15" s="241"/>
      <c r="P15" s="241"/>
      <c r="Q15" s="241"/>
      <c r="R15" s="241"/>
      <c r="S15" s="241"/>
      <c r="T15" s="241"/>
      <c r="U15" s="241"/>
      <c r="V15" s="241"/>
      <c r="W15" s="241"/>
      <c r="X15" s="242"/>
      <c r="Y15" s="240"/>
    </row>
    <row r="16" spans="1:56" ht="42.75" customHeight="1" thickTop="1" thickBot="1">
      <c r="A16" s="240"/>
      <c r="B16" s="241"/>
      <c r="C16" s="307"/>
      <c r="D16" s="329" t="s">
        <v>28</v>
      </c>
      <c r="E16" s="330">
        <v>12</v>
      </c>
      <c r="F16" s="331">
        <f t="shared" si="0"/>
        <v>12</v>
      </c>
      <c r="G16" s="326" t="str">
        <f t="shared" si="1"/>
        <v>+1</v>
      </c>
      <c r="H16" s="276"/>
      <c r="I16" s="276"/>
      <c r="J16" s="332" t="str">
        <f>IF(G8="Гном","+"&amp;2,IF(G8="Дварф","+"&amp;2,IF(G8="Эльф",-2,IF(G8="Кобольд",-2,IF(G8="Полувеликан","+"&amp;2,IF(G8="Драконорожденный","+"&amp;2,IF(G8="Драконид","+"&amp;2,"+"&amp;0)))))))</f>
        <v>+0</v>
      </c>
      <c r="K16" s="242"/>
      <c r="L16" s="245" t="s">
        <v>29</v>
      </c>
      <c r="M16" s="246">
        <f>O16+P16+Q16+R16+S16+T16+U16+V16+IF(OR(L11="Монах",L10="Монах",L9="Монах",L8="Монах",L7="Монах"),G18+IF('Лист персонажа 1'!L11="Монах",VLOOKUP('Лист персонажа 1'!M11,Монах!G6:T25,13,0),IF('Лист персонажа 1'!L10="Монах",VLOOKUP('Лист персонажа 1'!M10,Монах!G6:T25,13,0),IF('Лист персонажа 1'!L9="Монах",VLOOKUP('Лист персонажа 1'!M9,Монах!G6:T25,13,0),IF('Лист персонажа 1'!L8="Монах",VLOOKUP('Лист персонажа 1'!M8,Монах!G6:T25,13,0),IF('Лист персонажа 1'!L7="Монах",VLOOKUP('Лист персонажа 1'!M7,Монах!G6:T25,13,0),0))))),0)</f>
        <v>23</v>
      </c>
      <c r="N16" s="247" t="s">
        <v>30</v>
      </c>
      <c r="O16" s="247">
        <v>10</v>
      </c>
      <c r="P16" s="250">
        <v>8</v>
      </c>
      <c r="Q16" s="250">
        <v>2</v>
      </c>
      <c r="R16" s="250" t="str">
        <f>G15</f>
        <v>+1</v>
      </c>
      <c r="S16" s="250" t="str">
        <f>"+"&amp;IF(G8="Драконид",-1,0)+IF(G10 = "Маленький", 1, IF(G10 = "Средний", 0, IF(G10 = "Большой", 2, "ERROR")))</f>
        <v>+0</v>
      </c>
      <c r="T16" s="250" t="str">
        <f>"+"&amp;IF(G8="Тобакси",1,IF(G8="Кобольд",1,IF(G8="Драконид",7,0)))</f>
        <v>+0</v>
      </c>
      <c r="U16" s="250"/>
      <c r="V16" s="251">
        <v>2</v>
      </c>
      <c r="W16" s="241"/>
      <c r="X16" s="242"/>
      <c r="Y16" s="240"/>
    </row>
    <row r="17" spans="1:32" ht="38.25" customHeight="1" thickTop="1" thickBot="1">
      <c r="A17" s="240"/>
      <c r="B17" s="241"/>
      <c r="C17" s="307"/>
      <c r="D17" s="329" t="s">
        <v>31</v>
      </c>
      <c r="E17" s="330">
        <v>8</v>
      </c>
      <c r="F17" s="331">
        <f t="shared" si="0"/>
        <v>8</v>
      </c>
      <c r="G17" s="326">
        <f t="shared" si="1"/>
        <v>-1</v>
      </c>
      <c r="H17" s="276"/>
      <c r="I17" s="276"/>
      <c r="J17" s="332" t="str">
        <f>IF(G8="Полуорк",-2,"+"&amp;0)</f>
        <v>+0</v>
      </c>
      <c r="K17" s="242"/>
      <c r="L17" s="241"/>
      <c r="M17" s="241"/>
      <c r="N17" s="241"/>
      <c r="O17" s="241"/>
      <c r="P17" s="315" t="s">
        <v>32</v>
      </c>
      <c r="Q17" s="316" t="s">
        <v>33</v>
      </c>
      <c r="R17" s="316" t="s">
        <v>162</v>
      </c>
      <c r="S17" s="316" t="s">
        <v>163</v>
      </c>
      <c r="T17" s="316" t="s">
        <v>36</v>
      </c>
      <c r="U17" s="316" t="s">
        <v>164</v>
      </c>
      <c r="V17" s="317" t="s">
        <v>165</v>
      </c>
      <c r="W17" s="241"/>
      <c r="X17" s="242"/>
      <c r="Y17" s="240"/>
    </row>
    <row r="18" spans="1:32" ht="38.25" customHeight="1" thickTop="1" thickBot="1">
      <c r="A18" s="240"/>
      <c r="B18" s="241"/>
      <c r="C18" s="307"/>
      <c r="D18" s="329" t="s">
        <v>39</v>
      </c>
      <c r="E18" s="330">
        <v>9</v>
      </c>
      <c r="F18" s="331">
        <f t="shared" si="0"/>
        <v>9</v>
      </c>
      <c r="G18" s="326">
        <f>IF(F18=9,-1,IF(F18&lt;10,-1*FLOOR(ABS((F18-10))/2,1),"+"&amp;1*FLOOR(ABS((F18-10)/2),1)))</f>
        <v>-1</v>
      </c>
      <c r="H18" s="276"/>
      <c r="I18" s="276"/>
      <c r="J18" s="332" t="str">
        <f>IF(G8="Драконид","+"&amp;4,"+"&amp;0)</f>
        <v>+0</v>
      </c>
      <c r="K18" s="242"/>
      <c r="L18" s="241"/>
      <c r="M18" s="241"/>
      <c r="N18" s="241"/>
      <c r="O18" s="241"/>
      <c r="P18" s="241"/>
      <c r="Q18" s="241"/>
      <c r="R18" s="241"/>
      <c r="S18" s="241"/>
      <c r="T18" s="241"/>
      <c r="U18" s="241"/>
      <c r="V18" s="241"/>
      <c r="W18" s="241"/>
      <c r="X18" s="242"/>
      <c r="Y18" s="240"/>
    </row>
    <row r="19" spans="1:32" ht="38.25" customHeight="1" thickTop="1" thickBot="1">
      <c r="A19" s="240"/>
      <c r="B19" s="241"/>
      <c r="C19" s="307"/>
      <c r="D19" s="333" t="s">
        <v>40</v>
      </c>
      <c r="E19" s="334">
        <v>12</v>
      </c>
      <c r="F19" s="335">
        <f t="shared" si="0"/>
        <v>12</v>
      </c>
      <c r="G19" s="335" t="str">
        <f>IF(F19=9,-1,IF(F19&lt;10,-1*FLOOR(ABS((F19-10))/2,1),"+"&amp;1*FLOOR(ABS((F19-10)/2),1)))</f>
        <v>+1</v>
      </c>
      <c r="H19" s="336"/>
      <c r="I19" s="336"/>
      <c r="J19" s="337" t="str">
        <f>IF(G8="Дварф",-2,IF(G8="Полуорк",-2,IF(G8="Тобакси","+"&amp;2,IF(G8="Драконид","+"&amp;2,"+"&amp;0))))</f>
        <v>+0</v>
      </c>
      <c r="K19" s="242"/>
      <c r="L19" s="248" t="s">
        <v>41</v>
      </c>
      <c r="M19" s="249">
        <f>O19+P19</f>
        <v>1</v>
      </c>
      <c r="N19" s="249" t="s">
        <v>42</v>
      </c>
      <c r="O19" s="252" t="str">
        <f>G15</f>
        <v>+1</v>
      </c>
      <c r="P19" s="253"/>
      <c r="Q19" s="241"/>
      <c r="R19" s="241"/>
      <c r="S19" s="241"/>
      <c r="T19" s="241"/>
      <c r="U19" s="241"/>
      <c r="V19" s="241"/>
      <c r="W19" s="241"/>
      <c r="X19" s="242"/>
      <c r="Y19" s="240"/>
    </row>
    <row r="20" spans="1:32" ht="38.25" customHeight="1" thickTop="1" thickBot="1">
      <c r="A20" s="240"/>
      <c r="B20" s="241"/>
      <c r="C20" s="241"/>
      <c r="D20" s="241"/>
      <c r="E20" s="241"/>
      <c r="F20" s="241"/>
      <c r="G20" s="241"/>
      <c r="H20" s="241"/>
      <c r="I20" s="241"/>
      <c r="J20" s="242"/>
      <c r="K20" s="242"/>
      <c r="L20" s="241"/>
      <c r="M20" s="241"/>
      <c r="N20" s="241"/>
      <c r="O20" s="313" t="s">
        <v>162</v>
      </c>
      <c r="P20" s="314" t="s">
        <v>165</v>
      </c>
      <c r="Q20" s="241"/>
      <c r="R20" s="241"/>
      <c r="S20" s="241"/>
      <c r="T20" s="241"/>
      <c r="U20" s="241"/>
      <c r="V20" s="241"/>
      <c r="W20" s="241"/>
      <c r="X20" s="241"/>
      <c r="Y20" s="240"/>
    </row>
    <row r="21" spans="1:32" ht="18.75" customHeight="1" thickBot="1">
      <c r="A21" s="240"/>
      <c r="B21" s="241"/>
      <c r="C21" s="241"/>
      <c r="D21" s="241"/>
      <c r="E21" s="242"/>
      <c r="F21" s="242"/>
      <c r="G21" s="242"/>
      <c r="H21" s="242"/>
      <c r="I21" s="242"/>
      <c r="J21" s="242"/>
      <c r="K21" s="242"/>
      <c r="L21" s="242"/>
      <c r="M21" s="242"/>
      <c r="N21" s="242"/>
      <c r="O21" s="241"/>
      <c r="P21" s="242"/>
      <c r="Q21" s="242"/>
      <c r="R21" s="242"/>
      <c r="S21" s="242"/>
      <c r="T21" s="242"/>
      <c r="U21" s="242"/>
      <c r="V21" s="242"/>
      <c r="W21" s="241"/>
      <c r="X21" s="241"/>
      <c r="Y21" s="240"/>
    </row>
    <row r="22" spans="1:32" ht="36.75" customHeight="1" thickBot="1">
      <c r="A22" s="240"/>
      <c r="B22" s="241"/>
      <c r="C22" s="306"/>
      <c r="D22" s="602" t="s">
        <v>43</v>
      </c>
      <c r="E22" s="602"/>
      <c r="F22" s="602"/>
      <c r="G22" s="602"/>
      <c r="H22" s="602"/>
      <c r="I22" s="602"/>
      <c r="J22" s="603"/>
      <c r="K22" s="242"/>
      <c r="L22" s="600" t="s">
        <v>44</v>
      </c>
      <c r="M22" s="601"/>
      <c r="N22" s="373"/>
      <c r="O22" s="373"/>
      <c r="P22" s="310" t="s">
        <v>45</v>
      </c>
      <c r="Q22" s="311">
        <f>S22-Q24-Q25-Q26-Q27-Q28-Q29-Q30-Q31-Q32-Q33-Q34-Q35-Q36-Q37-Q38-Q39-Q40-Q41-Q42-Q43-Q44-Q45-Q46-Q47-Q48-Q49-Q50-Q51-Q52-Q53-Q54-Q55-Q56-Q57-Q58-Q59-Q60-Q61-Q62-Q63-Q64-Q65-Q66-Q67</f>
        <v>0</v>
      </c>
      <c r="R22" s="311" t="s">
        <v>46</v>
      </c>
      <c r="S22" s="312">
        <f>W7+W8+W9+W10+W11+IF(G8="Человек",(Q8-1)+4,IF(G8="Драконид",10*+(2+G17),0))</f>
        <v>8</v>
      </c>
      <c r="T22" s="242"/>
      <c r="U22" s="242"/>
      <c r="V22" s="304"/>
      <c r="W22" s="241"/>
      <c r="X22" s="241"/>
      <c r="Y22" s="240"/>
    </row>
    <row r="23" spans="1:32" ht="42" customHeight="1" thickTop="1">
      <c r="A23" s="240"/>
      <c r="B23" s="241"/>
      <c r="C23" s="306"/>
      <c r="D23" s="604" t="s">
        <v>1146</v>
      </c>
      <c r="E23" s="604"/>
      <c r="F23" s="604"/>
      <c r="G23" s="604"/>
      <c r="H23" s="604"/>
      <c r="I23" s="604"/>
      <c r="J23" s="605"/>
      <c r="K23" s="242"/>
      <c r="L23" s="621" t="s">
        <v>47</v>
      </c>
      <c r="M23" s="622"/>
      <c r="N23" s="309" t="s">
        <v>48</v>
      </c>
      <c r="O23" s="309" t="s">
        <v>49</v>
      </c>
      <c r="P23" s="309" t="s">
        <v>1</v>
      </c>
      <c r="Q23" s="309" t="s">
        <v>50</v>
      </c>
      <c r="R23" s="309" t="s">
        <v>51</v>
      </c>
      <c r="S23" s="309" t="s">
        <v>52</v>
      </c>
      <c r="T23" s="242"/>
      <c r="U23" s="242"/>
      <c r="V23" s="242"/>
      <c r="W23" s="242"/>
      <c r="X23" s="242"/>
      <c r="Y23" s="240"/>
    </row>
    <row r="24" spans="1:32" ht="32.25" customHeight="1">
      <c r="A24" s="240"/>
      <c r="B24" s="241"/>
      <c r="C24" s="306"/>
      <c r="D24" s="606"/>
      <c r="E24" s="606"/>
      <c r="F24" s="606"/>
      <c r="G24" s="606"/>
      <c r="H24" s="606"/>
      <c r="I24" s="606"/>
      <c r="J24" s="607"/>
      <c r="K24" s="242"/>
      <c r="L24" s="598" t="s">
        <v>53</v>
      </c>
      <c r="M24" s="599"/>
      <c r="N24" s="259">
        <f>IF(P24=1,Q24+R24+S24+G15,FLOOR(Q24/2,1)+R24+S24+G15)</f>
        <v>1</v>
      </c>
      <c r="O24" s="265" t="s">
        <v>166</v>
      </c>
      <c r="P24" s="260">
        <f>IF(OR(L11="Вор",L10="Вор",L9="Вор",L8="Вор",L7="Вор",L11="Монах",L10="Монах",L9="Монах",L8="Монах",L7="Монах"), 1,2)</f>
        <v>2</v>
      </c>
      <c r="Q24" s="261">
        <v>0</v>
      </c>
      <c r="R24" s="262"/>
      <c r="S24" s="263"/>
      <c r="T24" s="242"/>
      <c r="U24" s="242"/>
      <c r="V24" s="242"/>
      <c r="W24" s="242"/>
      <c r="X24" s="242"/>
      <c r="Y24" s="240"/>
    </row>
    <row r="25" spans="1:32" ht="32.25" customHeight="1">
      <c r="A25" s="240"/>
      <c r="B25" s="241"/>
      <c r="C25" s="306"/>
      <c r="D25" s="606"/>
      <c r="E25" s="606"/>
      <c r="F25" s="606"/>
      <c r="G25" s="606"/>
      <c r="H25" s="606"/>
      <c r="I25" s="606"/>
      <c r="J25" s="607"/>
      <c r="K25" s="242"/>
      <c r="L25" s="598" t="s">
        <v>167</v>
      </c>
      <c r="M25" s="599"/>
      <c r="N25" s="259">
        <f>IF(P25=1,Q25+R25+S25+G15,FLOOR(Q25/2,1)+R25+S25+G15)</f>
        <v>1</v>
      </c>
      <c r="O25" s="265" t="s">
        <v>166</v>
      </c>
      <c r="P25" s="260">
        <f>IF(OR(L11="Вор",L10="Вор",L9="Вор",L8="Вор",L7="Вор",L11="Монах",L10="Монах",L9="Монах",L8="Монах",L7="Монах",L11="Рейнджер",L10="Рейнджер",L9="Рейнджер",L8="Рейнджер",L7="Рейнджер"), 1,2)</f>
        <v>2</v>
      </c>
      <c r="Q25" s="264">
        <v>0</v>
      </c>
      <c r="R25" s="262">
        <f>IF(G8="Хафлинг", 2,IF(G8="Тобакси",2,0))</f>
        <v>0</v>
      </c>
      <c r="S25" s="265"/>
      <c r="T25" s="242"/>
      <c r="U25" s="242"/>
      <c r="V25" s="242"/>
      <c r="W25" s="242"/>
      <c r="X25" s="242"/>
      <c r="Y25" s="240"/>
    </row>
    <row r="26" spans="1:32" ht="32.25" customHeight="1">
      <c r="A26" s="240"/>
      <c r="B26" s="241"/>
      <c r="C26" s="306"/>
      <c r="D26" s="606"/>
      <c r="E26" s="606"/>
      <c r="F26" s="606"/>
      <c r="G26" s="606"/>
      <c r="H26" s="606"/>
      <c r="I26" s="606"/>
      <c r="J26" s="607"/>
      <c r="K26" s="242"/>
      <c r="L26" s="598" t="s">
        <v>55</v>
      </c>
      <c r="M26" s="599"/>
      <c r="N26" s="259">
        <f>IF(P26=1,Q26+R26+S26+G15,FLOOR(Q26/2,1)+R26+S26+G15)</f>
        <v>1</v>
      </c>
      <c r="O26" s="265" t="s">
        <v>166</v>
      </c>
      <c r="P26" s="260">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6" s="264">
        <v>0</v>
      </c>
      <c r="R26" s="262"/>
      <c r="S26" s="265"/>
      <c r="T26" s="242"/>
      <c r="U26" s="242"/>
      <c r="V26" s="242"/>
      <c r="W26" s="242"/>
      <c r="X26" s="242"/>
      <c r="Y26" s="240"/>
    </row>
    <row r="27" spans="1:32" ht="32.25" customHeight="1">
      <c r="A27" s="240"/>
      <c r="B27" s="241"/>
      <c r="C27" s="306"/>
      <c r="D27" s="606"/>
      <c r="E27" s="606"/>
      <c r="F27" s="606"/>
      <c r="G27" s="606"/>
      <c r="H27" s="606"/>
      <c r="I27" s="606"/>
      <c r="J27" s="607"/>
      <c r="K27" s="242"/>
      <c r="L27" s="598" t="s">
        <v>56</v>
      </c>
      <c r="M27" s="599"/>
      <c r="N27" s="259">
        <f>IF(P27=1,Q27+R27+S27+G18,FLOOR(Q27/2,1)+R27+S27+G18)</f>
        <v>0</v>
      </c>
      <c r="O27" s="265" t="s">
        <v>168</v>
      </c>
      <c r="P27" s="260">
        <f>IF(OR(L11="Варвар",L10="Варвар",L9="Варвар",L8="Варвар",L7="Варвар",L11="Друид",L10="Друид",L9="Друид",L8="Друид",L7="Друид",L11="Рейнджер",L10="Рейнджер",L9="Рейнджер",L8="Рейнджер",L7="Рейнджер"),1,2)</f>
        <v>2</v>
      </c>
      <c r="Q27" s="264">
        <v>2</v>
      </c>
      <c r="R27" s="262"/>
      <c r="S27" s="265"/>
      <c r="T27" s="242"/>
      <c r="U27" s="242"/>
      <c r="V27" s="242"/>
      <c r="W27" s="242"/>
      <c r="X27" s="242"/>
      <c r="Y27" s="240"/>
      <c r="AF27" s="55"/>
    </row>
    <row r="28" spans="1:32" ht="32.25" customHeight="1">
      <c r="A28" s="240"/>
      <c r="B28" s="241"/>
      <c r="C28" s="306"/>
      <c r="D28" s="606"/>
      <c r="E28" s="606"/>
      <c r="F28" s="606"/>
      <c r="G28" s="606"/>
      <c r="H28" s="606"/>
      <c r="I28" s="606"/>
      <c r="J28" s="607"/>
      <c r="K28" s="242"/>
      <c r="L28" s="598" t="s">
        <v>57</v>
      </c>
      <c r="M28" s="599"/>
      <c r="N28" s="259">
        <f>IF(P28=1,Q28+R28+S28+G19,FLOOR(Q28/2,1)+R28+S28+G19)</f>
        <v>3</v>
      </c>
      <c r="O28" s="265" t="s">
        <v>169</v>
      </c>
      <c r="P28" s="260">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1,2)</f>
        <v>2</v>
      </c>
      <c r="Q28" s="264">
        <v>0</v>
      </c>
      <c r="R28" s="262">
        <f>IF(G8="Полуэльф", 2,0)</f>
        <v>2</v>
      </c>
      <c r="S28" s="265"/>
      <c r="T28" s="242"/>
      <c r="U28" s="242"/>
      <c r="V28" s="242"/>
      <c r="W28" s="242"/>
      <c r="X28" s="242"/>
      <c r="Y28" s="240"/>
      <c r="AB28" s="55"/>
      <c r="AF28" s="55"/>
    </row>
    <row r="29" spans="1:32" ht="32.25" customHeight="1">
      <c r="A29" s="240"/>
      <c r="B29" s="241"/>
      <c r="C29" s="306"/>
      <c r="D29" s="606"/>
      <c r="E29" s="606"/>
      <c r="F29" s="606"/>
      <c r="G29" s="606"/>
      <c r="H29" s="606"/>
      <c r="I29" s="606"/>
      <c r="J29" s="607"/>
      <c r="K29" s="242"/>
      <c r="L29" s="598" t="s">
        <v>58</v>
      </c>
      <c r="M29" s="599"/>
      <c r="N29" s="259">
        <f>IF(P29=1,Q29+R29+S29+G19,FLOOR(Q29/2,1)+R29+S29+G19)</f>
        <v>2</v>
      </c>
      <c r="O29" s="265" t="s">
        <v>169</v>
      </c>
      <c r="P29" s="260">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9" s="264">
        <v>1</v>
      </c>
      <c r="R29" s="262"/>
      <c r="S29" s="265"/>
      <c r="T29" s="242"/>
      <c r="U29" s="242"/>
      <c r="V29" s="242"/>
      <c r="W29" s="242"/>
      <c r="X29" s="242"/>
      <c r="Y29" s="240"/>
      <c r="AB29" s="55"/>
      <c r="AF29" s="55"/>
    </row>
    <row r="30" spans="1:32" ht="32.25" customHeight="1">
      <c r="A30" s="240"/>
      <c r="B30" s="241"/>
      <c r="C30" s="306"/>
      <c r="D30" s="606"/>
      <c r="E30" s="606"/>
      <c r="F30" s="606"/>
      <c r="G30" s="606"/>
      <c r="H30" s="606"/>
      <c r="I30" s="606"/>
      <c r="J30" s="607"/>
      <c r="K30" s="242"/>
      <c r="L30" s="598" t="s">
        <v>59</v>
      </c>
      <c r="M30" s="599"/>
      <c r="N30" s="259">
        <f>IF(P30=1,Q30+R30+S30+G19,FLOOR(Q30/2,1)+R30+S30+G19)</f>
        <v>2</v>
      </c>
      <c r="O30" s="265" t="s">
        <v>169</v>
      </c>
      <c r="P30" s="260">
        <f>IF(OR(L11="Воин",L10="Воин",L9="Воин",L8="Воин",L7="Воин",L11="Варвар",L10="Варвар",L9="Варвар",L8="Варвар",L7="Варвар",L11="Вор",L10="Вор",L9="Вор",L8="Вор",L7="Вор"), 1,2)</f>
        <v>1</v>
      </c>
      <c r="Q30" s="264">
        <v>1</v>
      </c>
      <c r="R30" s="262"/>
      <c r="S30" s="265"/>
      <c r="T30" s="242"/>
      <c r="U30" s="242"/>
      <c r="V30" s="242"/>
      <c r="W30" s="242"/>
      <c r="X30" s="242"/>
      <c r="Y30" s="240"/>
      <c r="AB30" s="55"/>
      <c r="AF30" s="55"/>
    </row>
    <row r="31" spans="1:32" ht="32.25" customHeight="1">
      <c r="A31" s="240"/>
      <c r="B31" s="241"/>
      <c r="C31" s="306"/>
      <c r="D31" s="606"/>
      <c r="E31" s="606"/>
      <c r="F31" s="606"/>
      <c r="G31" s="606"/>
      <c r="H31" s="606"/>
      <c r="I31" s="606"/>
      <c r="J31" s="607"/>
      <c r="K31" s="242"/>
      <c r="L31" s="598" t="s">
        <v>60</v>
      </c>
      <c r="M31" s="599"/>
      <c r="N31" s="259">
        <f>IF(P31=1,Q31+R31+S31+G15,FLOOR(Q31/2,1)+R31+S31+G15)</f>
        <v>1</v>
      </c>
      <c r="O31" s="265" t="s">
        <v>166</v>
      </c>
      <c r="P31" s="260">
        <f>IF(OR(L11="Вор",L10="Вор",L9="Вор",L8="Вор",L7="Вор",L11="Монах",L10="Монах",L9="Монах",L8="Монах",L7="Монах"), 1,2)</f>
        <v>2</v>
      </c>
      <c r="Q31" s="264">
        <v>0</v>
      </c>
      <c r="R31" s="262"/>
      <c r="S31" s="265"/>
      <c r="T31" s="242"/>
      <c r="U31" s="242"/>
      <c r="V31" s="242"/>
      <c r="W31" s="242"/>
      <c r="X31" s="242"/>
      <c r="Y31" s="240"/>
      <c r="AB31" s="55"/>
      <c r="AF31" s="55"/>
    </row>
    <row r="32" spans="1:32" ht="32.25" customHeight="1">
      <c r="A32" s="240"/>
      <c r="B32" s="241"/>
      <c r="C32" s="306"/>
      <c r="D32" s="606"/>
      <c r="E32" s="606"/>
      <c r="F32" s="606"/>
      <c r="G32" s="606"/>
      <c r="H32" s="606"/>
      <c r="I32" s="606"/>
      <c r="J32" s="607"/>
      <c r="K32" s="242"/>
      <c r="L32" s="598" t="s">
        <v>61</v>
      </c>
      <c r="M32" s="599"/>
      <c r="N32" s="259">
        <f>IF(P32=1,Q32+R32+S32+G15,FLOOR(Q32/2,1)+R32+S32+G15)</f>
        <v>1</v>
      </c>
      <c r="O32" s="265" t="s">
        <v>166</v>
      </c>
      <c r="P32" s="260">
        <f>IF(OR(L11="Вор",L10="Вор",L9="Вор",L8="Вор",L7="Вор",L11="Рейнджер",L10="Рейнджер",L9="Рейнджер",L8="Рейнджер",L7="Рейнджер"), 1,2)</f>
        <v>2</v>
      </c>
      <c r="Q32" s="264">
        <v>0</v>
      </c>
      <c r="R32" s="262"/>
      <c r="S32" s="265"/>
      <c r="T32" s="242"/>
      <c r="U32" s="242"/>
      <c r="V32" s="242"/>
      <c r="W32" s="242"/>
      <c r="X32" s="242"/>
      <c r="Y32" s="240"/>
      <c r="AB32" s="55"/>
      <c r="AF32" s="55"/>
    </row>
    <row r="33" spans="1:32" ht="32.25" customHeight="1">
      <c r="A33" s="240"/>
      <c r="B33" s="241"/>
      <c r="C33" s="306"/>
      <c r="D33" s="606"/>
      <c r="E33" s="606"/>
      <c r="F33" s="606"/>
      <c r="G33" s="606"/>
      <c r="H33" s="606"/>
      <c r="I33" s="606"/>
      <c r="J33" s="607"/>
      <c r="K33" s="242"/>
      <c r="L33" s="598" t="s">
        <v>170</v>
      </c>
      <c r="M33" s="599"/>
      <c r="N33" s="259">
        <f>IF(P33=1,Q33+R33+S33+G19,FLOOR(Q33/2,1)+R33+S33+G19)</f>
        <v>1</v>
      </c>
      <c r="O33" s="265" t="s">
        <v>169</v>
      </c>
      <c r="P33" s="260">
        <f>IF(OR(L11="Вор",L10="Вор",L9="Вор",L8="Вор",L7="Вор"), 1,2)</f>
        <v>2</v>
      </c>
      <c r="Q33" s="264">
        <v>0</v>
      </c>
      <c r="R33" s="262"/>
      <c r="S33" s="265"/>
      <c r="T33" s="242"/>
      <c r="U33" s="242"/>
      <c r="V33" s="242"/>
      <c r="W33" s="242"/>
      <c r="X33" s="242"/>
      <c r="Y33" s="240"/>
      <c r="AB33" s="55"/>
      <c r="AF33" s="55"/>
    </row>
    <row r="34" spans="1:32" ht="32.25" customHeight="1">
      <c r="A34" s="240"/>
      <c r="B34" s="241"/>
      <c r="C34" s="306"/>
      <c r="D34" s="606"/>
      <c r="E34" s="606"/>
      <c r="F34" s="606"/>
      <c r="G34" s="606"/>
      <c r="H34" s="606"/>
      <c r="I34" s="606"/>
      <c r="J34" s="607"/>
      <c r="K34" s="242"/>
      <c r="L34" s="598" t="s">
        <v>63</v>
      </c>
      <c r="M34" s="599"/>
      <c r="N34" s="259">
        <f>IF(P34=1,Q34+R34+S34+G17,FLOOR(Q34/2,1)+R34+S34+G17)</f>
        <v>-1</v>
      </c>
      <c r="O34" s="265" t="s">
        <v>171</v>
      </c>
      <c r="P34" s="260">
        <f>IF(OR(L11="Друид",L10="Друид",L9="Друид",L8="Друид",L7="Друид",L11="Жрец",L10="Жрец",L9="Жрец",L8="Жрец",L7="Жрец",L11="Маг",L10="Маг",L9="Маг",L8="Маг",L7="Маг",L11="Чародей",L10="Чародей",L9="Чародей",L8="Чародей",L7="Чародей"), 1,2)</f>
        <v>2</v>
      </c>
      <c r="Q34" s="264">
        <v>0</v>
      </c>
      <c r="R34" s="262"/>
      <c r="S34" s="265"/>
      <c r="T34" s="242"/>
      <c r="U34" s="242"/>
      <c r="V34" s="242"/>
      <c r="W34" s="242"/>
      <c r="X34" s="242"/>
      <c r="Y34" s="240"/>
      <c r="AB34" s="55"/>
    </row>
    <row r="35" spans="1:32" ht="32.25" customHeight="1">
      <c r="A35" s="240"/>
      <c r="B35" s="241"/>
      <c r="C35" s="306"/>
      <c r="D35" s="606"/>
      <c r="E35" s="606"/>
      <c r="F35" s="606"/>
      <c r="G35" s="606"/>
      <c r="H35" s="606"/>
      <c r="I35" s="606"/>
      <c r="J35" s="607"/>
      <c r="K35" s="242"/>
      <c r="L35" s="598" t="s">
        <v>64</v>
      </c>
      <c r="M35" s="599"/>
      <c r="N35" s="259">
        <f>IF(P34=1,Q34+R34+S34+G16,FLOOR(Q34/2,1)+R34+S34+G16)</f>
        <v>1</v>
      </c>
      <c r="O35" s="265" t="s">
        <v>172</v>
      </c>
      <c r="P35" s="260">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35" s="264">
        <v>0</v>
      </c>
      <c r="R35" s="262"/>
      <c r="S35" s="265"/>
      <c r="T35" s="242"/>
      <c r="U35" s="242"/>
      <c r="V35" s="242"/>
      <c r="W35" s="242"/>
      <c r="X35" s="242"/>
      <c r="Y35" s="240"/>
      <c r="AB35" s="55"/>
    </row>
    <row r="36" spans="1:32" ht="32.25" customHeight="1">
      <c r="A36" s="240"/>
      <c r="B36" s="241"/>
      <c r="C36" s="306"/>
      <c r="D36" s="606"/>
      <c r="E36" s="606"/>
      <c r="F36" s="606"/>
      <c r="G36" s="606"/>
      <c r="H36" s="606"/>
      <c r="I36" s="606"/>
      <c r="J36" s="607"/>
      <c r="K36" s="242"/>
      <c r="L36" s="598" t="s">
        <v>66</v>
      </c>
      <c r="M36" s="599"/>
      <c r="N36" s="259">
        <f>IF(P36=1,Q36+R36+S36+G15,FLOOR(Q36/2,1)+R36+S36+G15)</f>
        <v>1</v>
      </c>
      <c r="O36" s="265" t="s">
        <v>166</v>
      </c>
      <c r="P36" s="260">
        <f>IF(OR(L11="Вор",L10="Вор",L9="Вор",L8="Вор",L7="Вор",L11="Монах",L10="Монах",L9="Монах",L8="Монах",L7="Монах"), 1,2)</f>
        <v>2</v>
      </c>
      <c r="Q36" s="264">
        <v>0</v>
      </c>
      <c r="R36" s="262"/>
      <c r="S36" s="265"/>
      <c r="T36" s="242"/>
      <c r="U36" s="242"/>
      <c r="V36" s="242"/>
      <c r="W36" s="242"/>
      <c r="X36" s="242"/>
      <c r="Y36" s="240"/>
      <c r="AB36" s="55"/>
    </row>
    <row r="37" spans="1:32" ht="32.25" customHeight="1">
      <c r="A37" s="240"/>
      <c r="B37" s="241"/>
      <c r="C37" s="306"/>
      <c r="D37" s="606"/>
      <c r="E37" s="606"/>
      <c r="F37" s="606"/>
      <c r="G37" s="606"/>
      <c r="H37" s="606"/>
      <c r="I37" s="606"/>
      <c r="J37" s="607"/>
      <c r="K37" s="242"/>
      <c r="L37" s="598" t="s">
        <v>67</v>
      </c>
      <c r="M37" s="599"/>
      <c r="N37" s="259">
        <f>IF(P37=1,Q37+R37+S37+G14,FLOOR(Q37/2,1)+R37+S37+G14)</f>
        <v>3</v>
      </c>
      <c r="O37" s="265" t="s">
        <v>25</v>
      </c>
      <c r="P37" s="260">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1,2)</f>
        <v>1</v>
      </c>
      <c r="Q37" s="264">
        <v>0</v>
      </c>
      <c r="R37" s="262">
        <f>IF(G8="Хафлинг", 2,0)</f>
        <v>0</v>
      </c>
      <c r="S37" s="265"/>
      <c r="T37" s="242"/>
      <c r="U37" s="242"/>
      <c r="V37" s="242"/>
      <c r="W37" s="242"/>
      <c r="X37" s="242"/>
      <c r="Y37" s="240"/>
      <c r="AB37" s="55"/>
    </row>
    <row r="38" spans="1:32" ht="32.25" customHeight="1">
      <c r="A38" s="240"/>
      <c r="B38" s="241"/>
      <c r="C38" s="306"/>
      <c r="D38" s="606"/>
      <c r="E38" s="606"/>
      <c r="F38" s="606"/>
      <c r="G38" s="606"/>
      <c r="H38" s="606"/>
      <c r="I38" s="606"/>
      <c r="J38" s="607"/>
      <c r="K38" s="242"/>
      <c r="L38" s="598" t="s">
        <v>68</v>
      </c>
      <c r="M38" s="599"/>
      <c r="N38" s="259">
        <f>IF(P38=1,Q38+R38+S38+G18,FLOOR(Q38/2,1)+R38+S38+G18)</f>
        <v>-1</v>
      </c>
      <c r="O38" s="265" t="s">
        <v>168</v>
      </c>
      <c r="P38" s="260">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1,2)</f>
        <v>2</v>
      </c>
      <c r="Q38" s="264">
        <v>0</v>
      </c>
      <c r="R38" s="262"/>
      <c r="S38" s="265"/>
      <c r="T38" s="242"/>
      <c r="U38" s="242"/>
      <c r="V38" s="242"/>
      <c r="W38" s="242"/>
      <c r="X38" s="242"/>
      <c r="Y38" s="240"/>
      <c r="AB38" s="55"/>
    </row>
    <row r="39" spans="1:32" ht="32.25" customHeight="1">
      <c r="A39" s="240"/>
      <c r="B39" s="241"/>
      <c r="C39" s="306"/>
      <c r="D39" s="606"/>
      <c r="E39" s="606"/>
      <c r="F39" s="606"/>
      <c r="G39" s="606"/>
      <c r="H39" s="606"/>
      <c r="I39" s="606"/>
      <c r="J39" s="607"/>
      <c r="K39" s="242"/>
      <c r="L39" s="598" t="s">
        <v>69</v>
      </c>
      <c r="M39" s="599"/>
      <c r="N39" s="259">
        <f>IF(P39=1,Q39+R39+S39+G15,FLOOR(Q39/2,1)+R39+S39+G15)</f>
        <v>1</v>
      </c>
      <c r="O39" s="265" t="s">
        <v>166</v>
      </c>
      <c r="P39" s="260">
        <f>IF(OR(L11="Вор",L10="Вор",L9="Вор",L8="Вор",L7="Вор"), 1,2)</f>
        <v>2</v>
      </c>
      <c r="Q39" s="264">
        <v>0</v>
      </c>
      <c r="R39" s="262"/>
      <c r="S39" s="265"/>
      <c r="T39" s="242"/>
      <c r="U39" s="242"/>
      <c r="V39" s="242"/>
      <c r="W39" s="242"/>
      <c r="X39" s="242"/>
      <c r="Y39" s="240"/>
      <c r="AB39" s="55"/>
    </row>
    <row r="40" spans="1:32" ht="32.25" customHeight="1">
      <c r="A40" s="240"/>
      <c r="B40" s="241"/>
      <c r="C40" s="306"/>
      <c r="D40" s="606"/>
      <c r="E40" s="606"/>
      <c r="F40" s="606"/>
      <c r="G40" s="606"/>
      <c r="H40" s="606"/>
      <c r="I40" s="606"/>
      <c r="J40" s="607"/>
      <c r="K40" s="242"/>
      <c r="L40" s="598" t="s">
        <v>70</v>
      </c>
      <c r="M40" s="599"/>
      <c r="N40" s="259">
        <f>IF(P40=1,Q40+R40+S40+G19,FLOOR(Q40/2,1)+R40+S40+G19)</f>
        <v>1</v>
      </c>
      <c r="O40" s="265" t="s">
        <v>169</v>
      </c>
      <c r="P40" s="260">
        <f>IF(OR(L11="Вор",L10="Вор",L9="Вор",L8="Вор",L7="Вор"), 1,2)</f>
        <v>2</v>
      </c>
      <c r="Q40" s="264">
        <v>0</v>
      </c>
      <c r="R40" s="262"/>
      <c r="S40" s="265"/>
      <c r="T40" s="242"/>
      <c r="U40" s="242"/>
      <c r="V40" s="242"/>
      <c r="W40" s="242"/>
      <c r="X40" s="242"/>
      <c r="Y40" s="240"/>
      <c r="AB40" s="55"/>
    </row>
    <row r="41" spans="1:32" ht="32.25" customHeight="1">
      <c r="A41" s="240"/>
      <c r="B41" s="241"/>
      <c r="C41" s="306"/>
      <c r="D41" s="606"/>
      <c r="E41" s="606"/>
      <c r="F41" s="606"/>
      <c r="G41" s="606"/>
      <c r="H41" s="606"/>
      <c r="I41" s="606"/>
      <c r="J41" s="607"/>
      <c r="K41" s="242"/>
      <c r="L41" s="598" t="s">
        <v>71</v>
      </c>
      <c r="M41" s="599"/>
      <c r="N41" s="259">
        <f>IF(P41=1,Q41+R41+S41+G17,FLOOR(Q41/2,1)+R41+S41+G17)</f>
        <v>-1</v>
      </c>
      <c r="O41" s="265" t="s">
        <v>171</v>
      </c>
      <c r="P41" s="260">
        <f>IF(OR(L11="Вор",L10="Вор",L9="Вор",L8="Вор",L7="Вор"), 1,2)</f>
        <v>2</v>
      </c>
      <c r="Q41" s="264">
        <v>0</v>
      </c>
      <c r="R41" s="262"/>
      <c r="S41" s="265"/>
      <c r="T41" s="242"/>
      <c r="U41" s="242"/>
      <c r="V41" s="242"/>
      <c r="W41" s="242"/>
      <c r="X41" s="242"/>
      <c r="Y41" s="240"/>
      <c r="AB41" s="55"/>
    </row>
    <row r="42" spans="1:32" ht="32.25" customHeight="1">
      <c r="A42" s="240"/>
      <c r="B42" s="241"/>
      <c r="C42" s="306"/>
      <c r="D42" s="606"/>
      <c r="E42" s="606"/>
      <c r="F42" s="606"/>
      <c r="G42" s="606"/>
      <c r="H42" s="606"/>
      <c r="I42" s="606"/>
      <c r="J42" s="607"/>
      <c r="K42" s="242"/>
      <c r="L42" s="598" t="s">
        <v>72</v>
      </c>
      <c r="M42" s="599"/>
      <c r="N42" s="259">
        <f>IF(P42=1,Q42+R42+S42+G19,FLOOR(Q42/2,1)+R42+S42+G19)</f>
        <v>1</v>
      </c>
      <c r="O42" s="265" t="s">
        <v>169</v>
      </c>
      <c r="P42" s="260">
        <f>IF(OR(L11="Вор",L10="Вор",L9="Вор",L8="Вор",L7="Вор",L11="Чародей",L10="Чародей",L9="Чародей",L8="Чародей",L7="Чародей"), 1,2)</f>
        <v>2</v>
      </c>
      <c r="Q42" s="264">
        <v>0</v>
      </c>
      <c r="R42" s="262"/>
      <c r="S42" s="265"/>
      <c r="T42" s="242"/>
      <c r="U42" s="242"/>
      <c r="V42" s="242"/>
      <c r="W42" s="242"/>
      <c r="X42" s="242"/>
      <c r="Y42" s="240"/>
      <c r="AB42" s="55"/>
    </row>
    <row r="43" spans="1:32" ht="32.25" customHeight="1">
      <c r="A43" s="240"/>
      <c r="B43" s="241"/>
      <c r="C43" s="306"/>
      <c r="D43" s="606"/>
      <c r="E43" s="606"/>
      <c r="F43" s="606"/>
      <c r="G43" s="606"/>
      <c r="H43" s="606"/>
      <c r="I43" s="606"/>
      <c r="J43" s="607"/>
      <c r="K43" s="242"/>
      <c r="L43" s="598" t="s">
        <v>73</v>
      </c>
      <c r="M43" s="599"/>
      <c r="N43" s="259">
        <f>IF(P43=1,Q43+R43+S43+G18,FLOOR(Q43/2,1)+R43+S43+G18)</f>
        <v>0</v>
      </c>
      <c r="O43" s="265" t="s">
        <v>168</v>
      </c>
      <c r="P43" s="260">
        <f>IF(G8="Драконид",1,IF(OR(L11="Вор",L10="Вор",L9="Вор",L8="Вор",L7="Вор",L11="Друид",L10="Друид",L9="Друид",L8="Друид",L7="Друид",L11="Монах",L10="Монах",L9="Монах",L8="Монах",L7="Монах",L11="Рейнджер",L10="Рейнджер",L9="Рейнджер",L8="Рейнджер",L7="Рейнджер"),1,2))</f>
        <v>2</v>
      </c>
      <c r="Q43" s="264">
        <v>0</v>
      </c>
      <c r="R43" s="262">
        <f>IF(G8="Полуэльф", 1,IF(G8="Эльф", 2,IF(G8="Драконорожденный",2,0)))</f>
        <v>1</v>
      </c>
      <c r="S43" s="266"/>
      <c r="T43" s="242"/>
      <c r="U43" s="242"/>
      <c r="V43" s="242"/>
      <c r="W43" s="242"/>
      <c r="X43" s="242"/>
      <c r="Y43" s="240"/>
      <c r="AB43" s="55"/>
    </row>
    <row r="44" spans="1:32" ht="32.25" customHeight="1">
      <c r="A44" s="240"/>
      <c r="B44" s="241"/>
      <c r="C44" s="306"/>
      <c r="D44" s="606"/>
      <c r="E44" s="606"/>
      <c r="F44" s="606"/>
      <c r="G44" s="606"/>
      <c r="H44" s="606"/>
      <c r="I44" s="606"/>
      <c r="J44" s="607"/>
      <c r="K44" s="242"/>
      <c r="L44" s="598" t="s">
        <v>74</v>
      </c>
      <c r="M44" s="599"/>
      <c r="N44" s="259">
        <f>IF(P44=1,Q44+R44+S44+G15,FLOOR(Q44/2,1)+R44+S44+G15)</f>
        <v>1</v>
      </c>
      <c r="O44" s="265" t="s">
        <v>166</v>
      </c>
      <c r="P44" s="260">
        <f>IF(OR(L11="Вор",L10="Вор",L9="Вор",L8="Вор",L7="Вор"), 1,2)</f>
        <v>2</v>
      </c>
      <c r="Q44" s="264">
        <v>0</v>
      </c>
      <c r="R44" s="262"/>
      <c r="S44" s="265"/>
      <c r="T44" s="242"/>
      <c r="U44" s="242"/>
      <c r="V44" s="242"/>
      <c r="W44" s="242"/>
      <c r="X44" s="242"/>
      <c r="Y44" s="240"/>
      <c r="AB44" s="55"/>
    </row>
    <row r="45" spans="1:32" ht="32.25" customHeight="1">
      <c r="A45" s="240"/>
      <c r="B45" s="241"/>
      <c r="C45" s="306"/>
      <c r="D45" s="606"/>
      <c r="E45" s="606"/>
      <c r="F45" s="606"/>
      <c r="G45" s="606"/>
      <c r="H45" s="606"/>
      <c r="I45" s="606"/>
      <c r="J45" s="607"/>
      <c r="K45" s="242"/>
      <c r="L45" s="598" t="s">
        <v>75</v>
      </c>
      <c r="M45" s="599"/>
      <c r="N45" s="259">
        <f>IF(P45=1,Q45+R45+S45+G17,FLOOR(Q45/2,1)+R45+S45+G17)</f>
        <v>-1</v>
      </c>
      <c r="O45" s="265" t="s">
        <v>171</v>
      </c>
      <c r="P45" s="260">
        <f>IF(OR(L11="Вор",L10="Вор",L9="Вор",L8="Вор",L7="Вор"), 1,2)</f>
        <v>2</v>
      </c>
      <c r="Q45" s="264">
        <v>0</v>
      </c>
      <c r="R45" s="262">
        <f>IF(G8="Дварф", 2,0)</f>
        <v>0</v>
      </c>
      <c r="S45" s="265"/>
      <c r="T45" s="242"/>
      <c r="U45" s="242"/>
      <c r="V45" s="242"/>
      <c r="W45" s="242"/>
      <c r="X45" s="242"/>
      <c r="Y45" s="240"/>
    </row>
    <row r="46" spans="1:32" ht="32.25" customHeight="1">
      <c r="A46" s="240"/>
      <c r="B46" s="241"/>
      <c r="C46" s="306"/>
      <c r="D46" s="606"/>
      <c r="E46" s="606"/>
      <c r="F46" s="606"/>
      <c r="G46" s="606"/>
      <c r="H46" s="606"/>
      <c r="I46" s="606"/>
      <c r="J46" s="607"/>
      <c r="K46" s="242"/>
      <c r="L46" s="598" t="s">
        <v>76</v>
      </c>
      <c r="M46" s="599"/>
      <c r="N46" s="259">
        <f>IF(P46=1,Q46+R46+S46+G14,FLOOR(Q46/2,1)+R46+S46+G14)</f>
        <v>3</v>
      </c>
      <c r="O46" s="265" t="s">
        <v>25</v>
      </c>
      <c r="P46" s="260">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1,2)</f>
        <v>1</v>
      </c>
      <c r="Q46" s="264">
        <v>0</v>
      </c>
      <c r="R46" s="262"/>
      <c r="S46" s="265"/>
      <c r="T46" s="242"/>
      <c r="U46" s="242"/>
      <c r="V46" s="242"/>
      <c r="W46" s="242"/>
      <c r="X46" s="242"/>
      <c r="Y46" s="240"/>
    </row>
    <row r="47" spans="1:32" ht="32.25" customHeight="1">
      <c r="A47" s="240"/>
      <c r="B47" s="241"/>
      <c r="C47" s="306"/>
      <c r="D47" s="606"/>
      <c r="E47" s="606"/>
      <c r="F47" s="606"/>
      <c r="G47" s="606"/>
      <c r="H47" s="606"/>
      <c r="I47" s="606"/>
      <c r="J47" s="607"/>
      <c r="K47" s="242"/>
      <c r="L47" s="598" t="s">
        <v>77</v>
      </c>
      <c r="M47" s="599"/>
      <c r="N47" s="259">
        <f>IF(P47=1,Q47+R47+S47+G17,FLOOR(Q47/2,1)+R47+S47+G17)</f>
        <v>-1</v>
      </c>
      <c r="O47" s="265" t="s">
        <v>171</v>
      </c>
      <c r="P47" s="260">
        <f>IF(OR(L11="Вор",L10="Вор",L9="Вор",L8="Вор",L7="Вор"), 1,2)</f>
        <v>2</v>
      </c>
      <c r="Q47" s="264">
        <v>0</v>
      </c>
      <c r="R47" s="262"/>
      <c r="S47" s="265"/>
      <c r="T47" s="242"/>
      <c r="U47" s="242"/>
      <c r="V47" s="242"/>
      <c r="W47" s="242"/>
      <c r="X47" s="242"/>
      <c r="Y47" s="240"/>
    </row>
    <row r="48" spans="1:32" ht="32.25" customHeight="1">
      <c r="A48" s="240"/>
      <c r="B48" s="241"/>
      <c r="C48" s="306"/>
      <c r="D48" s="606"/>
      <c r="E48" s="606"/>
      <c r="F48" s="606"/>
      <c r="G48" s="606"/>
      <c r="H48" s="606"/>
      <c r="I48" s="606"/>
      <c r="J48" s="607"/>
      <c r="K48" s="242"/>
      <c r="L48" s="598" t="s">
        <v>78</v>
      </c>
      <c r="M48" s="599"/>
      <c r="N48" s="259">
        <f>IF(P48=1,Q48+R48+S48+G17,FLOOR(Q48/2,1)+R48+S48+G17)</f>
        <v>0</v>
      </c>
      <c r="O48" s="265" t="s">
        <v>171</v>
      </c>
      <c r="P48" s="260">
        <f>IF(OR(L11="Вор",L10="Вор",L9="Вор",L8="Вор",L7="Вор",L11="Монах",L10="Монах",L9="Монах",L8="Монах",L7="Монах",L11="Рейнджер",L10="Рейнджер",L9="Рейнджер",L8="Рейнджер",L7="Рейнджер"), 1,2)</f>
        <v>2</v>
      </c>
      <c r="Q48" s="264">
        <v>0</v>
      </c>
      <c r="R48" s="262">
        <f>IF(G8="Полуэльф", 1,IF(G8="Эльф", 2,IF(G8="Драконорожденный",2,0)))</f>
        <v>1</v>
      </c>
      <c r="S48" s="265"/>
      <c r="T48" s="242"/>
      <c r="U48" s="242"/>
      <c r="V48" s="242"/>
      <c r="W48" s="242"/>
      <c r="X48" s="242"/>
      <c r="Y48" s="240"/>
    </row>
    <row r="49" spans="1:25" ht="32.25" customHeight="1">
      <c r="A49" s="240"/>
      <c r="B49" s="241"/>
      <c r="C49" s="306"/>
      <c r="D49" s="606"/>
      <c r="E49" s="606"/>
      <c r="F49" s="606"/>
      <c r="G49" s="606"/>
      <c r="H49" s="606"/>
      <c r="I49" s="606"/>
      <c r="J49" s="607"/>
      <c r="K49" s="242"/>
      <c r="L49" s="598" t="s">
        <v>79</v>
      </c>
      <c r="M49" s="599"/>
      <c r="N49" s="259">
        <f>IF(P49=1,Q49+R49+S49+G18,FLOOR(Q49/2,1)+R49+S49+G18)</f>
        <v>0</v>
      </c>
      <c r="O49" s="265" t="s">
        <v>168</v>
      </c>
      <c r="P49" s="260">
        <f>IF(OR(L11="Вор",L10="Вор",L9="Вор",L8="Вор",L7="Вор",L11="Паладин",L10="Паладин",L9="Паладин",L8="Паладин",L7="Паладин"), 1,2)</f>
        <v>2</v>
      </c>
      <c r="Q49" s="264">
        <v>2</v>
      </c>
      <c r="R49" s="262"/>
      <c r="S49" s="265"/>
      <c r="T49" s="242"/>
      <c r="U49" s="242"/>
      <c r="V49" s="242"/>
      <c r="W49" s="242"/>
      <c r="X49" s="242"/>
      <c r="Y49" s="240"/>
    </row>
    <row r="50" spans="1:25" ht="32.25" customHeight="1">
      <c r="A50" s="240"/>
      <c r="B50" s="241"/>
      <c r="C50" s="306"/>
      <c r="D50" s="606"/>
      <c r="E50" s="606"/>
      <c r="F50" s="606"/>
      <c r="G50" s="606"/>
      <c r="H50" s="606"/>
      <c r="I50" s="606"/>
      <c r="J50" s="607"/>
      <c r="K50" s="242"/>
      <c r="L50" s="598" t="s">
        <v>80</v>
      </c>
      <c r="M50" s="599"/>
      <c r="N50" s="259">
        <f>IF(P50=1,Q50+R50+S50+G14,FLOOR(Q50/2,1)+R50+S50+G14)</f>
        <v>3</v>
      </c>
      <c r="O50" s="265" t="s">
        <v>25</v>
      </c>
      <c r="P50" s="260">
        <f>IF(OR(L11="Варвар",L10="Варвар",L9="Варвар",L8="Варвар",L7="Варвар",L11="Вор",L10="Вор",L9="Вор",L8="Вор",L7="Вор",L11="Рейнджер",L10="Рейнджер",L9="Рейнджер",L8="Рейнджер",L7="Рейнджер"),1,2)</f>
        <v>2</v>
      </c>
      <c r="Q50" s="264">
        <v>0</v>
      </c>
      <c r="R50" s="262">
        <f>IF(G8="Хафлинг", 2,0)</f>
        <v>0</v>
      </c>
      <c r="S50" s="265"/>
      <c r="T50" s="242"/>
      <c r="U50" s="242"/>
      <c r="V50" s="242"/>
      <c r="W50" s="242"/>
      <c r="X50" s="242"/>
      <c r="Y50" s="240"/>
    </row>
    <row r="51" spans="1:25" ht="32.25" customHeight="1">
      <c r="A51" s="240"/>
      <c r="B51" s="241"/>
      <c r="C51" s="306"/>
      <c r="D51" s="606"/>
      <c r="E51" s="606"/>
      <c r="F51" s="606"/>
      <c r="G51" s="606"/>
      <c r="H51" s="606"/>
      <c r="I51" s="606"/>
      <c r="J51" s="607"/>
      <c r="K51" s="242"/>
      <c r="L51" s="598" t="s">
        <v>81</v>
      </c>
      <c r="M51" s="599"/>
      <c r="N51" s="259">
        <f>IF(P51=1,Q51+R51+S51+G17,FLOOR(Q51/2,1)+R51+S51+G17)</f>
        <v>-1</v>
      </c>
      <c r="O51" s="265" t="s">
        <v>171</v>
      </c>
      <c r="P51" s="260">
        <f>IF(OR(L11="Вор",L10="Вор",L9="Вор",L8="Вор",L7="Вор",L11="Маг",L10="Маг",L9="Маг",L8="Маг",L7="Маг"), 1,2)</f>
        <v>2</v>
      </c>
      <c r="Q51" s="264">
        <v>0</v>
      </c>
      <c r="R51" s="262"/>
      <c r="S51" s="265"/>
      <c r="T51" s="242"/>
      <c r="U51" s="242"/>
      <c r="V51" s="242"/>
      <c r="W51" s="242"/>
      <c r="X51" s="242"/>
      <c r="Y51" s="240"/>
    </row>
    <row r="52" spans="1:25" ht="32.25" customHeight="1">
      <c r="A52" s="240"/>
      <c r="B52" s="241"/>
      <c r="C52" s="306"/>
      <c r="D52" s="606"/>
      <c r="E52" s="606"/>
      <c r="F52" s="606"/>
      <c r="G52" s="606"/>
      <c r="H52" s="606"/>
      <c r="I52" s="606"/>
      <c r="J52" s="607"/>
      <c r="K52" s="242"/>
      <c r="L52" s="598" t="s">
        <v>82</v>
      </c>
      <c r="M52" s="599"/>
      <c r="N52" s="259">
        <f>IF(P52=1,Q52+R52+S52+G19,FLOOR(Q52/2,1)+R52+S52+G19)</f>
        <v>3</v>
      </c>
      <c r="O52" s="265" t="s">
        <v>169</v>
      </c>
      <c r="P52" s="260">
        <f>IF(OR(L11="Вор",L10="Вор",L9="Вор",L8="Вор",L7="Вор"), 1,2)</f>
        <v>2</v>
      </c>
      <c r="Q52" s="264">
        <v>0</v>
      </c>
      <c r="R52" s="262">
        <f>IF(G8="Полуэльф", 2,0)</f>
        <v>2</v>
      </c>
      <c r="S52" s="265"/>
      <c r="T52" s="242"/>
      <c r="U52" s="242"/>
      <c r="V52" s="242"/>
      <c r="W52" s="242"/>
      <c r="X52" s="242"/>
      <c r="Y52" s="240"/>
    </row>
    <row r="53" spans="1:25" ht="32.25" customHeight="1">
      <c r="A53" s="240"/>
      <c r="B53" s="241"/>
      <c r="C53" s="306"/>
      <c r="D53" s="606"/>
      <c r="E53" s="606"/>
      <c r="F53" s="606"/>
      <c r="G53" s="606"/>
      <c r="H53" s="606"/>
      <c r="I53" s="606"/>
      <c r="J53" s="607"/>
      <c r="K53" s="242"/>
      <c r="L53" s="598" t="s">
        <v>83</v>
      </c>
      <c r="M53" s="599"/>
      <c r="N53" s="259">
        <f>IF(P53=1,Q53+R53+S53+G18,FLOOR(Q53/2,1)+R53+S53+G18)</f>
        <v>1</v>
      </c>
      <c r="O53" s="265" t="s">
        <v>168</v>
      </c>
      <c r="P53" s="260">
        <f>IF(G8="Драконид",1,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1,2))</f>
        <v>2</v>
      </c>
      <c r="Q53" s="264">
        <v>2</v>
      </c>
      <c r="R53" s="262">
        <f>IF(G8="Полуэльф", 1,IF(G8="Гном", 2,IF(G8="Хафлинг", 2,IF(G8="Эльф", 2,IF(G8="Тобакси",2,IF(G8="Драконорожденный",2,0))))))</f>
        <v>1</v>
      </c>
      <c r="S53" s="265"/>
      <c r="T53" s="242"/>
      <c r="U53" s="242"/>
      <c r="V53" s="242"/>
      <c r="W53" s="242"/>
      <c r="X53" s="242"/>
      <c r="Y53" s="240"/>
    </row>
    <row r="54" spans="1:25" ht="32.25" customHeight="1">
      <c r="A54" s="240"/>
      <c r="B54" s="241"/>
      <c r="C54" s="306"/>
      <c r="D54" s="606"/>
      <c r="E54" s="606"/>
      <c r="F54" s="606"/>
      <c r="G54" s="606"/>
      <c r="H54" s="606"/>
      <c r="I54" s="606"/>
      <c r="J54" s="607"/>
      <c r="K54" s="242"/>
      <c r="L54" s="598" t="s">
        <v>84</v>
      </c>
      <c r="M54" s="599"/>
      <c r="N54" s="259">
        <f>IF(P54=1,Q54+R54+S54+G15,FLOOR(Q54/2,1)+R54+S54+G15)</f>
        <v>1</v>
      </c>
      <c r="O54" s="265" t="s">
        <v>166</v>
      </c>
      <c r="P54" s="260">
        <f>IF(OR(L11="Вор",L10="Вор",L9="Вор",L8="Вор",L7="Вор",L11="Монах",L10="Монах",L9="Монах",L8="Монах",L7="Монах",L11="Рейнджер",L10="Рейнджер",L9="Рейнджер",L8="Рейнджер",L7="Рейнджер"), 1,2)</f>
        <v>2</v>
      </c>
      <c r="Q54" s="264">
        <v>0</v>
      </c>
      <c r="R54" s="262">
        <f>IF(G8="Гном",4,IF(G8="Хафлинг",4,IF(G8="Кобольд",4,IF(G8="Драконид",-4,0))))</f>
        <v>0</v>
      </c>
      <c r="S54" s="265"/>
      <c r="T54" s="242"/>
      <c r="U54" s="242"/>
      <c r="V54" s="242"/>
      <c r="W54" s="242"/>
      <c r="X54" s="242"/>
      <c r="Y54" s="240"/>
    </row>
    <row r="55" spans="1:25" ht="32.25" customHeight="1">
      <c r="A55" s="240"/>
      <c r="B55" s="241"/>
      <c r="C55" s="306"/>
      <c r="D55" s="606"/>
      <c r="E55" s="606"/>
      <c r="F55" s="606"/>
      <c r="G55" s="606"/>
      <c r="H55" s="606"/>
      <c r="I55" s="606"/>
      <c r="J55" s="607"/>
      <c r="K55" s="242"/>
      <c r="L55" s="598" t="s">
        <v>85</v>
      </c>
      <c r="M55" s="599"/>
      <c r="N55" s="259">
        <f>IF(P55=1,Q55+R55+S55+G17,FLOOR(Q55/2,1)+R55+S55+G17)</f>
        <v>-1</v>
      </c>
      <c r="O55" s="265" t="s">
        <v>171</v>
      </c>
      <c r="P55" s="260">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55" s="264">
        <v>0</v>
      </c>
      <c r="R55" s="262">
        <f>IF(G8="Кобольд",2,0)</f>
        <v>0</v>
      </c>
      <c r="S55" s="265"/>
      <c r="T55" s="242"/>
      <c r="U55" s="242"/>
      <c r="V55" s="242"/>
      <c r="W55" s="242"/>
      <c r="X55" s="242"/>
      <c r="Y55" s="240"/>
    </row>
    <row r="56" spans="1:25" ht="32.25" customHeight="1">
      <c r="A56" s="240"/>
      <c r="B56" s="241"/>
      <c r="C56" s="306"/>
      <c r="D56" s="606"/>
      <c r="E56" s="606"/>
      <c r="F56" s="606"/>
      <c r="G56" s="606"/>
      <c r="H56" s="606"/>
      <c r="I56" s="606"/>
      <c r="J56" s="607"/>
      <c r="K56" s="242"/>
      <c r="L56" s="598" t="s">
        <v>85</v>
      </c>
      <c r="M56" s="599"/>
      <c r="N56" s="259">
        <f>IF(P56=1,Q56+R56+S56+G17,FLOOR(Q56/2,1)+R56+S56+G17)</f>
        <v>-1</v>
      </c>
      <c r="O56" s="265" t="s">
        <v>171</v>
      </c>
      <c r="P56" s="260">
        <f>IF(OR(L11="Жрец",L10="Жрец",L9="Жрец",L8="Жрец",L7="Жрец"), 1,2)</f>
        <v>2</v>
      </c>
      <c r="Q56" s="264">
        <v>0</v>
      </c>
      <c r="R56" s="262"/>
      <c r="S56" s="265"/>
      <c r="T56" s="242"/>
      <c r="U56" s="242"/>
      <c r="V56" s="242"/>
      <c r="W56" s="242"/>
      <c r="X56" s="242"/>
      <c r="Y56" s="240"/>
    </row>
    <row r="57" spans="1:25" ht="32.25" customHeight="1">
      <c r="A57" s="240"/>
      <c r="B57" s="241"/>
      <c r="C57" s="306"/>
      <c r="D57" s="606"/>
      <c r="E57" s="606"/>
      <c r="F57" s="606"/>
      <c r="G57" s="606"/>
      <c r="H57" s="606"/>
      <c r="I57" s="606"/>
      <c r="J57" s="607"/>
      <c r="K57" s="242"/>
      <c r="L57" s="598" t="s">
        <v>85</v>
      </c>
      <c r="M57" s="599"/>
      <c r="N57" s="259">
        <f>IF(P57=1,Q57+R57+S57+G17,FLOOR(Q57/2,1)+R57+S57+G17)</f>
        <v>-1</v>
      </c>
      <c r="O57" s="265" t="s">
        <v>171</v>
      </c>
      <c r="P57" s="260"/>
      <c r="Q57" s="264">
        <v>0</v>
      </c>
      <c r="R57" s="262"/>
      <c r="S57" s="265"/>
      <c r="T57" s="242"/>
      <c r="U57" s="242"/>
      <c r="V57" s="242"/>
      <c r="W57" s="242"/>
      <c r="X57" s="242"/>
      <c r="Y57" s="240"/>
    </row>
    <row r="58" spans="1:25" ht="32.25" customHeight="1">
      <c r="A58" s="240"/>
      <c r="B58" s="241"/>
      <c r="C58" s="306"/>
      <c r="D58" s="606"/>
      <c r="E58" s="606"/>
      <c r="F58" s="606"/>
      <c r="G58" s="606"/>
      <c r="H58" s="606"/>
      <c r="I58" s="606"/>
      <c r="J58" s="607"/>
      <c r="K58" s="242"/>
      <c r="L58" s="598" t="s">
        <v>86</v>
      </c>
      <c r="M58" s="599"/>
      <c r="N58" s="259">
        <f>IF(P58=1,Q58+R58+S58+G19,FLOOR(Q58/2,1)+R58+S58+G19)</f>
        <v>1</v>
      </c>
      <c r="O58" s="265" t="s">
        <v>169</v>
      </c>
      <c r="P58" s="260">
        <f>IF(OR(L11="Бард",L11="Вор",L10="Бард",L10="Вор",L9="Бард",L9="Вор",L8="Бард",L8="Вор",L7="Бард",L7="Вор",L11="Монах",L10="Монах",L9="Монах",L8="Монах",L7="Монах"),1,2)</f>
        <v>2</v>
      </c>
      <c r="Q58" s="264">
        <v>0</v>
      </c>
      <c r="R58" s="262"/>
      <c r="S58" s="265"/>
      <c r="T58" s="242"/>
      <c r="U58" s="242"/>
      <c r="V58" s="242"/>
      <c r="W58" s="242"/>
      <c r="X58" s="242"/>
      <c r="Y58" s="240"/>
    </row>
    <row r="59" spans="1:25" ht="32.25" customHeight="1">
      <c r="A59" s="240"/>
      <c r="B59" s="241"/>
      <c r="C59" s="306"/>
      <c r="D59" s="606"/>
      <c r="E59" s="606"/>
      <c r="F59" s="606"/>
      <c r="G59" s="606"/>
      <c r="H59" s="606"/>
      <c r="I59" s="606"/>
      <c r="J59" s="607"/>
      <c r="K59" s="242"/>
      <c r="L59" s="598" t="s">
        <v>86</v>
      </c>
      <c r="M59" s="599"/>
      <c r="N59" s="259">
        <f>IF(P59=1,Q59+R59+S59+G19,FLOOR(Q59/2,1)+R59+S59+G19)</f>
        <v>1</v>
      </c>
      <c r="O59" s="265" t="s">
        <v>169</v>
      </c>
      <c r="P59" s="260"/>
      <c r="Q59" s="264">
        <v>0</v>
      </c>
      <c r="R59" s="262"/>
      <c r="S59" s="265"/>
      <c r="T59" s="242"/>
      <c r="U59" s="242"/>
      <c r="V59" s="242"/>
      <c r="W59" s="242"/>
      <c r="X59" s="242"/>
      <c r="Y59" s="240"/>
    </row>
    <row r="60" spans="1:25" ht="32.25" customHeight="1">
      <c r="A60" s="240"/>
      <c r="B60" s="241"/>
      <c r="C60" s="306"/>
      <c r="D60" s="606"/>
      <c r="E60" s="606"/>
      <c r="F60" s="606"/>
      <c r="G60" s="606"/>
      <c r="H60" s="606"/>
      <c r="I60" s="606"/>
      <c r="J60" s="607"/>
      <c r="K60" s="242"/>
      <c r="L60" s="598" t="s">
        <v>86</v>
      </c>
      <c r="M60" s="599"/>
      <c r="N60" s="259">
        <f>IF(P60=1,Q60+R60+S60+G19,FLOOR(Q60/2,1)+R60+S60+G19)</f>
        <v>1</v>
      </c>
      <c r="O60" s="265" t="s">
        <v>169</v>
      </c>
      <c r="P60" s="260"/>
      <c r="Q60" s="264">
        <v>0</v>
      </c>
      <c r="R60" s="262"/>
      <c r="S60" s="265"/>
      <c r="T60" s="242"/>
      <c r="U60" s="242"/>
      <c r="V60" s="242"/>
      <c r="W60" s="242"/>
      <c r="X60" s="242"/>
      <c r="Y60" s="240"/>
    </row>
    <row r="61" spans="1:25" ht="32.25" customHeight="1">
      <c r="A61" s="240"/>
      <c r="B61" s="241"/>
      <c r="C61" s="306"/>
      <c r="D61" s="606"/>
      <c r="E61" s="606"/>
      <c r="F61" s="606"/>
      <c r="G61" s="606"/>
      <c r="H61" s="606"/>
      <c r="I61" s="606"/>
      <c r="J61" s="607"/>
      <c r="K61" s="242"/>
      <c r="L61" s="598" t="s">
        <v>88</v>
      </c>
      <c r="M61" s="599"/>
      <c r="N61" s="259">
        <f>IF(P61=1,Q61+R61+S61+G18,FLOOR(Q61/2,1)+R61+S61+G18)</f>
        <v>-1</v>
      </c>
      <c r="O61" s="265" t="s">
        <v>168</v>
      </c>
      <c r="P61" s="260">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1" s="264">
        <v>0</v>
      </c>
      <c r="R61" s="262">
        <f>IF(G8="Кобольд",2,0)</f>
        <v>0</v>
      </c>
      <c r="S61" s="265"/>
      <c r="T61" s="242"/>
      <c r="U61" s="242"/>
      <c r="V61" s="242"/>
      <c r="W61" s="242"/>
      <c r="X61" s="242"/>
      <c r="Y61" s="240"/>
    </row>
    <row r="62" spans="1:25" ht="32.25" customHeight="1">
      <c r="A62" s="240"/>
      <c r="B62" s="241"/>
      <c r="C62" s="306"/>
      <c r="D62" s="606"/>
      <c r="E62" s="606"/>
      <c r="F62" s="606"/>
      <c r="G62" s="606"/>
      <c r="H62" s="606"/>
      <c r="I62" s="606"/>
      <c r="J62" s="607"/>
      <c r="K62" s="242"/>
      <c r="L62" s="598" t="s">
        <v>88</v>
      </c>
      <c r="M62" s="599"/>
      <c r="N62" s="259">
        <f>IF(P62=1,Q62+R62+S62+G18,FLOOR(Q62/2,1)+R62+S62+G18)</f>
        <v>-1</v>
      </c>
      <c r="O62" s="265" t="s">
        <v>168</v>
      </c>
      <c r="P62" s="260"/>
      <c r="Q62" s="264">
        <v>0</v>
      </c>
      <c r="R62" s="262"/>
      <c r="S62" s="265"/>
      <c r="T62" s="242"/>
      <c r="U62" s="242"/>
      <c r="V62" s="242"/>
      <c r="W62" s="242"/>
      <c r="X62" s="242"/>
      <c r="Y62" s="240"/>
    </row>
    <row r="63" spans="1:25" ht="32.25" customHeight="1">
      <c r="A63" s="240"/>
      <c r="B63" s="241"/>
      <c r="C63" s="306"/>
      <c r="D63" s="606"/>
      <c r="E63" s="606"/>
      <c r="F63" s="606"/>
      <c r="G63" s="606"/>
      <c r="H63" s="606"/>
      <c r="I63" s="606"/>
      <c r="J63" s="607"/>
      <c r="K63" s="242"/>
      <c r="L63" s="598" t="s">
        <v>89</v>
      </c>
      <c r="M63" s="599"/>
      <c r="N63" s="259">
        <f>IF(P63=1,Q63+R63+S63+G17,FLOOR(Q63/2,1)+R63+S63+G17)</f>
        <v>-1</v>
      </c>
      <c r="O63" s="265" t="s">
        <v>171</v>
      </c>
      <c r="P63" s="260">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3" s="264">
        <v>0</v>
      </c>
      <c r="R63" s="262"/>
      <c r="S63" s="265"/>
      <c r="T63" s="242"/>
      <c r="U63" s="242"/>
      <c r="V63" s="242"/>
      <c r="W63" s="242"/>
      <c r="X63" s="242"/>
      <c r="Y63" s="240"/>
    </row>
    <row r="64" spans="1:25" ht="32.25" customHeight="1">
      <c r="A64" s="240"/>
      <c r="B64" s="241"/>
      <c r="C64" s="306"/>
      <c r="D64" s="606"/>
      <c r="E64" s="606"/>
      <c r="F64" s="606"/>
      <c r="G64" s="606"/>
      <c r="H64" s="606"/>
      <c r="I64" s="606"/>
      <c r="J64" s="607"/>
      <c r="K64" s="242"/>
      <c r="L64" s="598" t="s">
        <v>89</v>
      </c>
      <c r="M64" s="599"/>
      <c r="N64" s="259">
        <f>IF(P64=1,Q64+R64+S64+G17,FLOOR(Q64/2,1)+R64+S64+G17)</f>
        <v>-1</v>
      </c>
      <c r="O64" s="265" t="s">
        <v>171</v>
      </c>
      <c r="P64" s="260">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1,2)</f>
        <v>2</v>
      </c>
      <c r="Q64" s="264">
        <v>0</v>
      </c>
      <c r="R64" s="262"/>
      <c r="S64" s="265"/>
      <c r="T64" s="242"/>
      <c r="U64" s="242"/>
      <c r="V64" s="242"/>
      <c r="W64" s="242"/>
      <c r="X64" s="242"/>
      <c r="Y64" s="240"/>
    </row>
    <row r="65" spans="1:25" ht="32.25" customHeight="1">
      <c r="A65" s="240"/>
      <c r="B65" s="241"/>
      <c r="C65" s="306"/>
      <c r="D65" s="606"/>
      <c r="E65" s="606"/>
      <c r="F65" s="606"/>
      <c r="G65" s="606"/>
      <c r="H65" s="606"/>
      <c r="I65" s="606"/>
      <c r="J65" s="607"/>
      <c r="K65" s="242"/>
      <c r="L65" s="598" t="s">
        <v>89</v>
      </c>
      <c r="M65" s="599"/>
      <c r="N65" s="259">
        <f>IF(P65=1,Q65+R65+S65+G17,FLOOR(Q65/2,1)+R65+S65+G17)</f>
        <v>-1</v>
      </c>
      <c r="O65" s="265" t="s">
        <v>171</v>
      </c>
      <c r="P65" s="260">
        <f>IF(OR(L11="Жрец",L10="Жрец",L9="Жрец",L8="Жрец",L7="Жрец",L11="Маг",L10="Маг",L9="Маг",L8="Маг",L7="Маг",L11="Рейнджер",L10="Рейнджер",L9="Рейнджер",L8="Рейнджер",L7="Рейнджер"), 1,2)</f>
        <v>2</v>
      </c>
      <c r="Q65" s="264">
        <v>0</v>
      </c>
      <c r="R65" s="262"/>
      <c r="S65" s="265"/>
      <c r="T65" s="242"/>
      <c r="U65" s="242"/>
      <c r="V65" s="242"/>
      <c r="W65" s="242"/>
      <c r="X65" s="242"/>
      <c r="Y65" s="240"/>
    </row>
    <row r="66" spans="1:25" ht="32.25" customHeight="1">
      <c r="A66" s="240"/>
      <c r="B66" s="241"/>
      <c r="C66" s="306"/>
      <c r="D66" s="606"/>
      <c r="E66" s="606"/>
      <c r="F66" s="606"/>
      <c r="G66" s="606"/>
      <c r="H66" s="606"/>
      <c r="I66" s="606"/>
      <c r="J66" s="607"/>
      <c r="K66" s="242"/>
      <c r="L66" s="598" t="s">
        <v>89</v>
      </c>
      <c r="M66" s="599"/>
      <c r="N66" s="259">
        <f>IF(P66=1,Q66+R66+S66+G17,FLOOR(Q66/2,1)+R66+S66+G17)</f>
        <v>-1</v>
      </c>
      <c r="O66" s="265" t="s">
        <v>171</v>
      </c>
      <c r="P66" s="260">
        <f>IF(OR(L11="Маг",L10="Маг",L9="Маг",L8="Маг",L7="Маг"), 1,2)</f>
        <v>2</v>
      </c>
      <c r="Q66" s="264">
        <v>0</v>
      </c>
      <c r="R66" s="262"/>
      <c r="S66" s="265"/>
      <c r="T66" s="242"/>
      <c r="U66" s="242"/>
      <c r="V66" s="242"/>
      <c r="W66" s="242"/>
      <c r="X66" s="242"/>
      <c r="Y66" s="240"/>
    </row>
    <row r="67" spans="1:25" ht="32.25" customHeight="1" thickBot="1">
      <c r="A67" s="240"/>
      <c r="B67" s="241"/>
      <c r="C67" s="306"/>
      <c r="D67" s="608"/>
      <c r="E67" s="608"/>
      <c r="F67" s="608"/>
      <c r="G67" s="608"/>
      <c r="H67" s="608"/>
      <c r="I67" s="608"/>
      <c r="J67" s="609"/>
      <c r="K67" s="241"/>
      <c r="L67" s="598" t="s">
        <v>89</v>
      </c>
      <c r="M67" s="599"/>
      <c r="N67" s="259">
        <f>IF(P67=1,Q67+R67+S67+G17,FLOOR(Q67/2,1)+R67+S67+G17)</f>
        <v>-1</v>
      </c>
      <c r="O67" s="265" t="s">
        <v>171</v>
      </c>
      <c r="P67" s="260">
        <f>IF(OR(L11="Маг",L10="Маг",L9="Маг",L8="Маг",L7="Маг"), 1,2)</f>
        <v>2</v>
      </c>
      <c r="Q67" s="264">
        <v>0</v>
      </c>
      <c r="R67" s="262"/>
      <c r="S67" s="265"/>
      <c r="T67" s="242"/>
      <c r="U67" s="242"/>
      <c r="V67" s="241"/>
      <c r="W67" s="241"/>
      <c r="X67" s="242"/>
      <c r="Y67" s="240"/>
    </row>
    <row r="68" spans="1:25" ht="27.75" customHeight="1">
      <c r="A68" s="240"/>
      <c r="B68" s="241"/>
      <c r="C68" s="241"/>
      <c r="D68" s="241"/>
      <c r="E68" s="241"/>
      <c r="F68" s="241"/>
      <c r="G68" s="241"/>
      <c r="H68" s="241"/>
      <c r="I68" s="241"/>
      <c r="J68" s="241"/>
      <c r="K68" s="241"/>
      <c r="L68" s="241"/>
      <c r="M68" s="241"/>
      <c r="N68" s="241"/>
      <c r="O68" s="241"/>
      <c r="P68" s="241"/>
      <c r="Q68" s="241"/>
      <c r="R68" s="241"/>
      <c r="S68" s="241"/>
      <c r="T68" s="241"/>
      <c r="U68" s="241"/>
      <c r="V68" s="241"/>
      <c r="W68" s="241"/>
      <c r="X68" s="241"/>
      <c r="Y68" s="240"/>
    </row>
    <row r="69" spans="1:25" ht="27.75" customHeight="1">
      <c r="A69" s="240"/>
      <c r="B69" s="241"/>
      <c r="C69" s="241"/>
      <c r="D69" s="242"/>
      <c r="E69" s="242"/>
      <c r="F69" s="242"/>
      <c r="G69" s="242"/>
      <c r="H69" s="242"/>
      <c r="I69" s="242"/>
      <c r="J69" s="242"/>
      <c r="K69" s="242"/>
      <c r="L69" s="242"/>
      <c r="M69" s="242"/>
      <c r="N69" s="242"/>
      <c r="O69" s="242"/>
      <c r="P69" s="242"/>
      <c r="Q69" s="242"/>
      <c r="R69" s="242"/>
      <c r="S69" s="242"/>
      <c r="T69" s="242"/>
      <c r="U69" s="242"/>
      <c r="V69" s="242"/>
      <c r="W69" s="242"/>
      <c r="X69" s="242"/>
      <c r="Y69" s="240"/>
    </row>
    <row r="70" spans="1:25" ht="27.75" customHeight="1">
      <c r="A70" s="240"/>
      <c r="B70" s="305"/>
      <c r="C70" s="305"/>
      <c r="D70" s="305"/>
      <c r="E70" s="240"/>
      <c r="F70" s="240"/>
      <c r="G70" s="240"/>
      <c r="H70" s="240"/>
      <c r="I70" s="240"/>
      <c r="J70" s="240"/>
      <c r="K70" s="240"/>
      <c r="L70" s="240"/>
      <c r="M70" s="240"/>
      <c r="N70" s="240"/>
      <c r="O70" s="240"/>
      <c r="P70" s="240"/>
      <c r="Q70" s="240"/>
      <c r="R70" s="240"/>
      <c r="S70" s="240"/>
      <c r="T70" s="240"/>
      <c r="U70" s="240"/>
      <c r="V70" s="240"/>
      <c r="W70" s="240"/>
      <c r="X70" s="240"/>
      <c r="Y70" s="240"/>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O13:P13"/>
    <mergeCell ref="Q7:U7"/>
    <mergeCell ref="T8:U8"/>
    <mergeCell ref="R8:S8"/>
    <mergeCell ref="Q11:R11"/>
    <mergeCell ref="S11:U11"/>
    <mergeCell ref="Q10:R10"/>
    <mergeCell ref="S10:U10"/>
    <mergeCell ref="R9:S9"/>
    <mergeCell ref="T9:U9"/>
    <mergeCell ref="C3:E11"/>
    <mergeCell ref="G8:I8"/>
    <mergeCell ref="G7:I7"/>
    <mergeCell ref="D12:H12"/>
    <mergeCell ref="Q6:U6"/>
    <mergeCell ref="Q3:S3"/>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L22:M22"/>
    <mergeCell ref="L38:M38"/>
    <mergeCell ref="L27:M27"/>
    <mergeCell ref="L28:M28"/>
    <mergeCell ref="L29:M29"/>
    <mergeCell ref="L30:M30"/>
    <mergeCell ref="L31:M31"/>
    <mergeCell ref="L32:M32"/>
    <mergeCell ref="L33:M33"/>
    <mergeCell ref="L34:M34"/>
    <mergeCell ref="L35:M35"/>
    <mergeCell ref="L36:M36"/>
    <mergeCell ref="L37:M37"/>
    <mergeCell ref="L67:M67"/>
    <mergeCell ref="L54:M54"/>
    <mergeCell ref="L55:M55"/>
    <mergeCell ref="L61:M61"/>
    <mergeCell ref="L56:M56"/>
    <mergeCell ref="L57:M57"/>
    <mergeCell ref="L58:M58"/>
    <mergeCell ref="L59:M59"/>
    <mergeCell ref="L60:M60"/>
    <mergeCell ref="L63:M63"/>
    <mergeCell ref="L64:M64"/>
    <mergeCell ref="L65:M65"/>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31" priority="9" operator="equal">
      <formula>"Незадано"</formula>
    </cfRule>
  </conditionalFormatting>
  <conditionalFormatting sqref="V13">
    <cfRule type="cellIs" dxfId="30" priority="2" operator="equal">
      <formula>"Полет"</formula>
    </cfRule>
    <cfRule type="cellIs" dxfId="29" priority="4" operator="equal">
      <formula>0</formula>
    </cfRule>
  </conditionalFormatting>
  <conditionalFormatting sqref="V14">
    <cfRule type="cellIs" dxfId="28" priority="1" operator="equal">
      <formula>40</formula>
    </cfRule>
    <cfRule type="cellIs" dxfId="27" priority="3" operator="equal">
      <formula>0</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00000000-0002-0000-0100-000004000000}">
      <formula1>"Сердце,Разум,Крылья,Незадано,"</formula1>
    </dataValidation>
  </dataValidations>
  <pageMargins left="0.7" right="0.7" top="0.75" bottom="0.75" header="0.3" footer="0.3"/>
  <pageSetup paperSize="9" orientation="portrait" r:id="rId2"/>
  <ignoredErrors>
    <ignoredError sqref="N55 N40 N57"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Жрец!$CB$2:$CB$10</xm:f>
          </x14:formula1>
          <xm:sqref>Q10:R10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showRowColHeaders="0" tabSelected="1" zoomScale="75" zoomScaleNormal="75" workbookViewId="0">
      <selection activeCell="N14" sqref="N14"/>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6"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1"/>
      <c r="Z1" s="242"/>
      <c r="AA1" s="242"/>
      <c r="AB1" s="242"/>
      <c r="AC1" s="242"/>
      <c r="AD1" s="242"/>
    </row>
    <row r="2" spans="1:42" ht="27.75" customHeight="1" thickBot="1">
      <c r="A2" s="54"/>
      <c r="B2" s="295"/>
      <c r="C2" s="241"/>
      <c r="D2" s="241"/>
      <c r="E2" s="241"/>
      <c r="F2" s="241"/>
      <c r="G2" s="242"/>
      <c r="H2" s="242"/>
      <c r="I2" s="242"/>
      <c r="J2" s="241"/>
      <c r="K2" s="241"/>
      <c r="L2" s="241"/>
      <c r="M2" s="241"/>
      <c r="N2" s="241"/>
      <c r="O2" s="241"/>
      <c r="P2" s="241"/>
      <c r="Q2" s="241"/>
      <c r="R2" s="241"/>
      <c r="S2" s="241"/>
      <c r="T2" s="241"/>
      <c r="U2" s="241"/>
      <c r="V2" s="241"/>
      <c r="W2" s="241"/>
      <c r="X2" s="54"/>
      <c r="Y2" s="164"/>
      <c r="Z2" s="164"/>
      <c r="AA2" s="164"/>
      <c r="AB2" s="164"/>
      <c r="AC2" s="164"/>
    </row>
    <row r="3" spans="1:42" ht="39.75" customHeight="1" thickTop="1" thickBot="1">
      <c r="A3" s="54"/>
      <c r="B3" s="295"/>
      <c r="C3" s="242"/>
      <c r="D3" s="242"/>
      <c r="E3" s="242"/>
      <c r="F3" s="241"/>
      <c r="G3" s="241"/>
      <c r="H3" s="241"/>
      <c r="I3" s="241"/>
      <c r="J3" s="241"/>
      <c r="K3" s="241"/>
      <c r="L3" s="241"/>
      <c r="M3" s="241"/>
      <c r="N3" s="296"/>
      <c r="O3" s="296"/>
      <c r="P3" s="359" t="s">
        <v>173</v>
      </c>
      <c r="Q3" s="359" t="s">
        <v>174</v>
      </c>
      <c r="R3" s="359" t="s">
        <v>175</v>
      </c>
      <c r="S3" s="359" t="s">
        <v>176</v>
      </c>
      <c r="T3" s="359" t="s">
        <v>177</v>
      </c>
      <c r="U3" s="242"/>
      <c r="V3" s="241"/>
      <c r="W3" s="241"/>
      <c r="X3" s="54"/>
      <c r="Y3" s="164"/>
      <c r="Z3" s="164"/>
      <c r="AA3" s="164"/>
      <c r="AB3" s="164"/>
      <c r="AC3" s="164"/>
    </row>
    <row r="4" spans="1:42" ht="41.25" customHeight="1" thickTop="1" thickBot="1">
      <c r="A4" s="54"/>
      <c r="B4" s="295"/>
      <c r="C4" s="723" t="s">
        <v>90</v>
      </c>
      <c r="D4" s="723"/>
      <c r="E4" s="724"/>
      <c r="F4" s="713"/>
      <c r="G4" s="713"/>
      <c r="H4" s="713"/>
      <c r="I4" s="297"/>
      <c r="J4" s="297"/>
      <c r="K4" s="297"/>
      <c r="L4" s="297"/>
      <c r="M4" s="242"/>
      <c r="N4" s="722" t="s">
        <v>98</v>
      </c>
      <c r="O4" s="722"/>
      <c r="P4" s="287" t="str">
        <f>"+"&amp;P5</f>
        <v>+5</v>
      </c>
      <c r="Q4" s="287" t="str">
        <f>"+"&amp;Q5</f>
        <v>+0</v>
      </c>
      <c r="R4" s="287" t="str">
        <f>"+"&amp;R5</f>
        <v>+0</v>
      </c>
      <c r="S4" s="287" t="str">
        <f>"+"&amp;S5</f>
        <v>+0</v>
      </c>
      <c r="T4" s="287" t="str">
        <f>"+"&amp;T5</f>
        <v>+0</v>
      </c>
      <c r="U4" s="242"/>
      <c r="V4" s="241"/>
      <c r="W4" s="241"/>
      <c r="X4" s="54"/>
      <c r="Y4" s="164"/>
      <c r="Z4" s="164"/>
      <c r="AA4" s="164"/>
      <c r="AB4" s="164"/>
      <c r="AC4" s="164"/>
      <c r="AP4" s="28"/>
    </row>
    <row r="5" spans="1:42" ht="41.25" customHeight="1" thickBot="1">
      <c r="A5" s="54"/>
      <c r="B5" s="295"/>
      <c r="C5" s="727"/>
      <c r="D5" s="728"/>
      <c r="E5" s="281" t="s">
        <v>91</v>
      </c>
      <c r="F5" s="282" t="s">
        <v>178</v>
      </c>
      <c r="G5" s="282" t="s">
        <v>179</v>
      </c>
      <c r="H5" s="282" t="s">
        <v>180</v>
      </c>
      <c r="I5" s="282" t="s">
        <v>95</v>
      </c>
      <c r="J5" s="282" t="s">
        <v>181</v>
      </c>
      <c r="K5" s="729" t="s">
        <v>97</v>
      </c>
      <c r="L5" s="730"/>
      <c r="M5" s="242"/>
      <c r="N5" s="242"/>
      <c r="O5" s="242"/>
      <c r="P5" s="399">
        <f>IF('Лист персонажа 1'!G8="Драконид",-1,0)+'Лист персонажа 1'!O7+'Лист персонажа 1'!O8+'Лист персонажа 1'!O9+'Лист персонажа 1'!O10+'Лист персонажа 1'!O11+IF('Лист персонажа 1'!G10="Маленький",1,0)</f>
        <v>5</v>
      </c>
      <c r="Q5" s="399">
        <f>IF(P5&gt;5,P5-5,0)</f>
        <v>0</v>
      </c>
      <c r="R5" s="399">
        <f>IF(P5&gt;5,IF(Q5-5&gt;0,Q5-5,0),0)</f>
        <v>0</v>
      </c>
      <c r="S5" s="399">
        <f>IF(P5&gt;5,IF(R5-5&gt;0,R5-5,0),0)</f>
        <v>0</v>
      </c>
      <c r="T5" s="399">
        <f>IF(P5&gt;5,IF(S5-5&gt;0,S5-5,0),0)</f>
        <v>0</v>
      </c>
      <c r="U5" s="242"/>
      <c r="V5" s="241"/>
      <c r="W5" s="241"/>
      <c r="X5" s="54"/>
      <c r="Y5" s="164"/>
      <c r="Z5" s="164"/>
      <c r="AA5" s="164"/>
      <c r="AB5" s="164"/>
      <c r="AC5" s="164"/>
      <c r="AP5" s="28"/>
    </row>
    <row r="6" spans="1:42" ht="41.25" customHeight="1" thickTop="1" thickBot="1">
      <c r="A6" s="54"/>
      <c r="B6" s="295"/>
      <c r="C6" s="731" t="s">
        <v>100</v>
      </c>
      <c r="D6" s="732"/>
      <c r="E6" s="269" t="str">
        <f>IF(F6+G6+H6+I6+J6&gt;0,"+"&amp;F6+G6+H6+I6+J6,F6+G6+H6+I6+J6)</f>
        <v>+9</v>
      </c>
      <c r="F6" s="270" t="str">
        <f>"+"&amp;'Лист персонажа 2'!D50+'Лист персонажа 2'!D51+'Лист персонажа 2'!D52+'Лист персонажа 2'!D53+'Лист персонажа 2'!D54 +IF('Лист персонажа 1'!G8="Драконид",2,0)</f>
        <v>+4</v>
      </c>
      <c r="G6" s="270" t="str">
        <f>'Лист персонажа 1'!G16</f>
        <v>+1</v>
      </c>
      <c r="H6" s="270"/>
      <c r="I6" s="270">
        <v>4</v>
      </c>
      <c r="J6" s="271"/>
      <c r="K6" s="733"/>
      <c r="L6" s="734"/>
      <c r="M6" s="242"/>
      <c r="N6" s="242"/>
      <c r="O6" s="242"/>
      <c r="P6" s="358" t="s">
        <v>99</v>
      </c>
      <c r="Q6" s="288"/>
      <c r="R6" s="298"/>
      <c r="S6" s="298"/>
      <c r="T6" s="298"/>
      <c r="U6" s="242"/>
      <c r="V6" s="241"/>
      <c r="W6" s="241"/>
      <c r="X6" s="54"/>
      <c r="Y6" s="164"/>
      <c r="Z6" s="164"/>
      <c r="AA6" s="164"/>
      <c r="AB6" s="164"/>
      <c r="AC6" s="164"/>
      <c r="AP6" s="28"/>
    </row>
    <row r="7" spans="1:42" ht="27.75" customHeight="1" thickTop="1" thickBot="1">
      <c r="A7" s="54"/>
      <c r="B7" s="295"/>
      <c r="C7" s="283"/>
      <c r="D7" s="284"/>
      <c r="E7" s="272"/>
      <c r="F7" s="273"/>
      <c r="G7" s="273"/>
      <c r="H7" s="273"/>
      <c r="I7" s="273"/>
      <c r="J7" s="274"/>
      <c r="K7" s="735"/>
      <c r="L7" s="736"/>
      <c r="M7" s="242"/>
      <c r="N7" s="298"/>
      <c r="O7" s="422">
        <f>IF('Лист персонажа 1'!G8="Полувеликан",O8+S7,0)</f>
        <v>0</v>
      </c>
      <c r="P7" s="298"/>
      <c r="Q7" s="298"/>
      <c r="R7" s="298"/>
      <c r="S7" s="422">
        <f>IF('Лист персонажа 1'!G8="Полувеликан",4,0)</f>
        <v>0</v>
      </c>
      <c r="T7" s="298"/>
      <c r="U7" s="242"/>
      <c r="V7" s="242"/>
      <c r="W7" s="242"/>
      <c r="X7" s="54"/>
      <c r="Y7" s="164"/>
      <c r="Z7" s="164"/>
      <c r="AA7" s="164"/>
      <c r="AB7" s="164"/>
      <c r="AC7" s="164"/>
      <c r="AP7" s="28"/>
    </row>
    <row r="8" spans="1:42" ht="31.5" customHeight="1" thickTop="1" thickBot="1">
      <c r="A8" s="54"/>
      <c r="B8" s="295"/>
      <c r="C8" s="731" t="s">
        <v>102</v>
      </c>
      <c r="D8" s="732"/>
      <c r="E8" s="275" t="str">
        <f>IF(F8+G8+H8+I8+J8&gt;0,"+"&amp;F8+G8+H8+I8+J8,F8+G8+H8+I8+J8)</f>
        <v>+6</v>
      </c>
      <c r="F8" s="276" t="str">
        <f>"+"&amp;'Лист персонажа 2'!E50+'Лист персонажа 2'!E51+'Лист персонажа 2'!E52+'Лист персонажа 2'!E53+'Лист персонажа 2'!E54+IF('Лист персонажа 1'!G8="Драконид",5,0)</f>
        <v>+1</v>
      </c>
      <c r="G8" s="276" t="str">
        <f>'Лист персонажа 1'!G15</f>
        <v>+1</v>
      </c>
      <c r="H8" s="276"/>
      <c r="I8" s="276">
        <v>4</v>
      </c>
      <c r="J8" s="277"/>
      <c r="K8" s="735"/>
      <c r="L8" s="736"/>
      <c r="M8" s="242"/>
      <c r="N8" s="343" t="s">
        <v>101</v>
      </c>
      <c r="O8" s="288" t="str">
        <f>IF(Q8+R8+S8+AA70+T8&gt;0,"+"&amp;Q8+R8+S8+AA70+T8,Q8+R8+S8+AA70+T8)</f>
        <v>+8</v>
      </c>
      <c r="P8" s="289" t="s">
        <v>30</v>
      </c>
      <c r="Q8" s="288" t="str">
        <f>P4</f>
        <v>+5</v>
      </c>
      <c r="R8" s="288" t="str">
        <f>'Лист персонажа 1'!G14</f>
        <v>+3</v>
      </c>
      <c r="S8" s="423" t="str">
        <f>"+"&amp;IF('Лист персонажа 1'!G10="Маленький",-4,IF('Лист персонажа 1'!G10="Средний",0,IF('Лист персонажа 1'!G10="Большой",4,0)))</f>
        <v>+0</v>
      </c>
      <c r="T8" s="288"/>
      <c r="U8" s="242"/>
      <c r="V8" s="242"/>
      <c r="W8" s="242"/>
      <c r="X8" s="54"/>
      <c r="Y8" s="164"/>
      <c r="Z8" s="164"/>
      <c r="AA8" s="164"/>
      <c r="AB8" s="164"/>
      <c r="AC8" s="164"/>
      <c r="AP8" s="28"/>
    </row>
    <row r="9" spans="1:42" ht="41.25" customHeight="1" thickTop="1" thickBot="1">
      <c r="A9" s="54"/>
      <c r="B9" s="295"/>
      <c r="C9" s="283"/>
      <c r="D9" s="284"/>
      <c r="E9" s="272"/>
      <c r="F9" s="273"/>
      <c r="G9" s="273"/>
      <c r="H9" s="273"/>
      <c r="I9" s="273"/>
      <c r="J9" s="274"/>
      <c r="K9" s="735"/>
      <c r="L9" s="736"/>
      <c r="M9" s="242"/>
      <c r="N9" s="298"/>
      <c r="O9" s="298"/>
      <c r="P9" s="298"/>
      <c r="Q9" s="344" t="s">
        <v>182</v>
      </c>
      <c r="R9" s="345" t="s">
        <v>183</v>
      </c>
      <c r="S9" s="345" t="s">
        <v>163</v>
      </c>
      <c r="T9" s="346" t="s">
        <v>165</v>
      </c>
      <c r="U9" s="242"/>
      <c r="V9" s="242"/>
      <c r="W9" s="242"/>
      <c r="X9" s="54"/>
      <c r="Y9" s="164"/>
      <c r="Z9" s="164"/>
      <c r="AA9" s="164"/>
      <c r="AB9" s="164"/>
      <c r="AC9" s="164"/>
    </row>
    <row r="10" spans="1:42" ht="27.75" customHeight="1" thickTop="1" thickBot="1">
      <c r="A10" s="54"/>
      <c r="B10" s="295"/>
      <c r="C10" s="739" t="s">
        <v>105</v>
      </c>
      <c r="D10" s="740"/>
      <c r="E10" s="275" t="str">
        <f>IF(F10+G10+H10+I10+J10&gt;0,"+"&amp;F10+G10+H10+I10+J10,F10+G10+H10+I10+J10)</f>
        <v>+6</v>
      </c>
      <c r="F10" s="276" t="str">
        <f>"+"&amp;'Лист персонажа 2'!F50+'Лист персонажа 2'!F51+'Лист персонажа 2'!F52+'Лист персонажа 2'!F53+'Лист персонажа 2'!F54+IF('Лист персонажа 1'!G8="Драконид",5,0)</f>
        <v>+1</v>
      </c>
      <c r="G10" s="276">
        <f>IF('Лист персонажа 1'!G8="Драконид",5,0)+'Лист персонажа 1'!G18</f>
        <v>-1</v>
      </c>
      <c r="H10" s="276"/>
      <c r="I10" s="276">
        <v>6</v>
      </c>
      <c r="J10" s="277"/>
      <c r="K10" s="735"/>
      <c r="L10" s="736"/>
      <c r="M10" s="242"/>
      <c r="N10" s="298"/>
      <c r="O10" s="298"/>
      <c r="P10" s="298"/>
      <c r="Q10" s="298"/>
      <c r="R10" s="298"/>
      <c r="S10" s="298"/>
      <c r="T10" s="298"/>
      <c r="U10" s="242"/>
      <c r="V10" s="242"/>
      <c r="W10" s="242"/>
      <c r="X10" s="54"/>
      <c r="Y10" s="164"/>
      <c r="Z10" s="164"/>
      <c r="AA10" s="164"/>
      <c r="AB10" s="164"/>
      <c r="AC10" s="164"/>
    </row>
    <row r="11" spans="1:42" ht="38.25" customHeight="1" thickTop="1" thickBot="1">
      <c r="A11" s="54"/>
      <c r="B11" s="295"/>
      <c r="C11" s="285"/>
      <c r="D11" s="286"/>
      <c r="E11" s="278"/>
      <c r="F11" s="279"/>
      <c r="G11" s="279"/>
      <c r="H11" s="279"/>
      <c r="I11" s="279"/>
      <c r="J11" s="280"/>
      <c r="K11" s="737"/>
      <c r="L11" s="738"/>
      <c r="M11" s="242"/>
      <c r="N11" s="410" t="str">
        <f>IF(N12="Аспект",'Лист персонажа 1'!H10,"")</f>
        <v/>
      </c>
      <c r="O11" s="414" t="b">
        <f>IF(N11="Сердце","Дыхание",IF(N11="Разум","Темнозрение",IF(N11="Крылья",IF('Лист персонажа 1'!Q8&gt;=12,"Полет",IF('Лист персонажа 1'!Q8&gt;=6,"Полет","Нет")))))</f>
        <v>0</v>
      </c>
      <c r="P11" s="414">
        <f>IF(N11="Сердце",'Лист персонажа 1'!Q8*5,IF(N11="Разум",IF('Лист персонажа 1'!Q8&gt;=12,120,IF('Лист персонажа 1'!Q8&gt;=9,90,IF('Лист персонажа 1'!Q8&gt;=6,60,30))),IF(N11="Крылья",30,0)))</f>
        <v>0</v>
      </c>
      <c r="Q11" s="414">
        <f>IF(N11="Сердце","1d8+"&amp;FLOOR('Лист персонажа 1'!Q8/3,1)&amp;"/d8",IF(N11="Разум",IF('Лист персонажа 1'!Q8&gt;=15,"Слепое зрение","Нет"),IF(N11="Крылья","Планирование",0)))</f>
        <v>0</v>
      </c>
      <c r="R11" s="414">
        <f>IF(N11="Сердце",10+FLOOR('Лист персонажа 1'!M14/2,1)+'Лист персонажа 1'!G16,IF(N11="Крылья",30,))</f>
        <v>0</v>
      </c>
      <c r="S11" s="664">
        <f>IF(N11="Сердце","Урон/2",)</f>
        <v>0</v>
      </c>
      <c r="T11" s="298"/>
      <c r="U11" s="242"/>
      <c r="V11" s="242"/>
      <c r="W11" s="242"/>
      <c r="X11" s="54"/>
      <c r="Y11" s="164"/>
      <c r="Z11" s="164"/>
      <c r="AA11" s="164"/>
      <c r="AB11" s="164"/>
      <c r="AC11" s="164"/>
    </row>
    <row r="12" spans="1:42" ht="38.25" customHeight="1" thickBot="1">
      <c r="A12" s="54"/>
      <c r="B12" s="295"/>
      <c r="C12" s="242"/>
      <c r="D12" s="242"/>
      <c r="E12" s="242"/>
      <c r="F12" s="242"/>
      <c r="G12" s="242"/>
      <c r="H12" s="242"/>
      <c r="I12" s="242"/>
      <c r="J12" s="242"/>
      <c r="K12" s="242"/>
      <c r="L12" s="242"/>
      <c r="M12" s="242"/>
      <c r="N12" s="410">
        <f>IF('Лист персонажа 1'!G8="Драконорожденный","Аспект",)</f>
        <v>0</v>
      </c>
      <c r="O12" s="410" t="str">
        <f>IF(N11="Сердце","Оружие","Способность")</f>
        <v>Способность</v>
      </c>
      <c r="P12" s="410" t="str">
        <f>IF(N11&lt;&gt;0,"Расстояние",0)</f>
        <v>Расстояние</v>
      </c>
      <c r="Q12" s="410">
        <f>IF(N11="Сердце","Урон",IF(N11="Разум","Доп. Способ.",IF(N11="Крылья","Доп. Способ.",0)))</f>
        <v>0</v>
      </c>
      <c r="R12" s="410">
        <f>IF(N11="Сердце","СПБ",IF(N11="Крылья","Расстояние",))</f>
        <v>0</v>
      </c>
      <c r="S12" s="664"/>
      <c r="T12" s="242"/>
      <c r="U12" s="242"/>
      <c r="V12" s="242"/>
      <c r="W12" s="242"/>
      <c r="X12" s="54"/>
      <c r="Y12" s="164"/>
      <c r="Z12" s="164"/>
      <c r="AA12" s="164"/>
      <c r="AB12" s="164"/>
      <c r="AC12" s="164"/>
    </row>
    <row r="13" spans="1:42" ht="38.25" customHeight="1" thickBot="1">
      <c r="A13" s="54"/>
      <c r="B13" s="295"/>
      <c r="C13" s="718" t="s">
        <v>1178</v>
      </c>
      <c r="D13" s="719"/>
      <c r="E13" s="428" t="s">
        <v>173</v>
      </c>
      <c r="F13" s="428" t="s">
        <v>174</v>
      </c>
      <c r="G13" s="428" t="s">
        <v>175</v>
      </c>
      <c r="H13" s="1002" t="s">
        <v>176</v>
      </c>
      <c r="I13" s="1003"/>
      <c r="J13" s="428" t="s">
        <v>177</v>
      </c>
      <c r="K13" s="242"/>
      <c r="L13" s="432" t="s">
        <v>1179</v>
      </c>
      <c r="M13" s="242"/>
      <c r="N13" s="242"/>
      <c r="O13" s="241"/>
      <c r="P13" s="242"/>
      <c r="Q13" s="242"/>
      <c r="R13" s="242"/>
      <c r="S13" s="242"/>
      <c r="T13" s="242"/>
      <c r="U13" s="242"/>
      <c r="V13" s="242"/>
      <c r="W13" s="242"/>
      <c r="X13" s="54"/>
      <c r="Y13" s="164"/>
      <c r="Z13" s="164"/>
      <c r="AA13" s="164"/>
      <c r="AB13" s="164"/>
      <c r="AC13" s="164"/>
    </row>
    <row r="14" spans="1:42" ht="42.75" customHeight="1" thickBot="1">
      <c r="A14" s="54"/>
      <c r="B14" s="295"/>
      <c r="C14" s="720"/>
      <c r="D14" s="721"/>
      <c r="E14" s="429" t="str">
        <f>IF('Лист персонажа 1'!L11="Монах",VLOOKUP('Лист персонажа 1'!M11,Монах!G6:Q25,7,0),IF('Лист персонажа 1'!L10="Монах",VLOOKUP('Лист персонажа 1'!M10,Монах!G6:Q25,7,0),IF('Лист персонажа 1'!L9="Монах",VLOOKUP('Лист персонажа 1'!M9,Монах!G6:Q25,7,0),IF('Лист персонажа 1'!L8="Монах",VLOOKUP('Лист персонажа 1'!M8,Монах!G6:Q25,7,0),IF('Лист персонажа 1'!L7="Монах",VLOOKUP('Лист персонажа 1'!M7,Монах!G6:Q25,7,0),"Нет")))))</f>
        <v>Нет</v>
      </c>
      <c r="F14" s="429" t="str">
        <f>IF('Лист персонажа 1'!L11="Монах",VLOOKUP('Лист персонажа 1'!M11,Монах!G6:Q25,8,0),IF('Лист персонажа 1'!L10="Монах",VLOOKUP('Лист персонажа 1'!M10,Монах!G6:Q25,8,0),IF('Лист персонажа 1'!L9="Монах",VLOOKUP('Лист персонажа 1'!M9,Монах!G6:Q25,8,0),IF('Лист персонажа 1'!L8="Монах",VLOOKUP('Лист персонажа 1'!M8,Монах!G6:Q25,8,0),IF('Лист персонажа 1'!L7="Монах",VLOOKUP('Лист персонажа 1'!M7,Монах!G6:Q25,8,0),"Нет")))))</f>
        <v>Нет</v>
      </c>
      <c r="G14" s="429" t="str">
        <f>IF('Лист персонажа 1'!L11="Монах",VLOOKUP('Лист персонажа 1'!M11,Монах!G6:Q25,9,0),IF('Лист персонажа 1'!L10="Монах",VLOOKUP('Лист персонажа 1'!M10,Монах!G6:Q25,9,0),IF('Лист персонажа 1'!L9="Монах",VLOOKUP('Лист персонажа 1'!M9,Монах!G6:Q25,9,0),IF('Лист персонажа 1'!L8="Монах",VLOOKUP('Лист персонажа 1'!M8,Монах!G6:Q25,9,0),IF('Лист персонажа 1'!L7="Монах",VLOOKUP('Лист персонажа 1'!M7,Монах!G6:Q25,9,0),"Нет")))))</f>
        <v>Нет</v>
      </c>
      <c r="H14" s="1004" t="str">
        <f>IF('Лист персонажа 1'!L11="Монах",VLOOKUP('Лист персонажа 1'!M11,Монах!G6:Q25,10,0),IF('Лист персонажа 1'!L10="Монах",VLOOKUP('Лист персонажа 1'!M10,Монах!G6:Q25,10,0),IF('Лист персонажа 1'!L9="Монах",VLOOKUP('Лист персонажа 1'!M9,Монах!G6:Q25,10,0),IF('Лист персонажа 1'!L8="Монах",VLOOKUP('Лист персонажа 1'!M8,Монах!G6:Q25,10,0),IF('Лист персонажа 1'!L7="Монах",VLOOKUP('Лист персонажа 1'!M7,Монах!G6:Q25,10,0),"Нет")))))</f>
        <v>Нет</v>
      </c>
      <c r="I14" s="1005"/>
      <c r="J14" s="429" t="str">
        <f>IF('Лист персонажа 1'!L11="Монах",VLOOKUP('Лист персонажа 1'!M11,Монах!G6:Q25,11,0),IF('Лист персонажа 1'!L10="Монах",VLOOKUP('Лист персонажа 1'!M10,Монах!G6:Q25,11,0),IF('Лист персонажа 1'!L9="Монах",VLOOKUP('Лист персонажа 1'!M9,Монах!G6:Q25,11,0),IF('Лист персонажа 1'!L8="Монах",VLOOKUP('Лист персонажа 1'!M8,Монах!G6:Q25,11,0),IF('Лист персонажа 1'!L7="Монах",VLOOKUP('Лист персонажа 1'!M7,Монах!G6:Q25,11,0),"Нет")))))</f>
        <v>Нет</v>
      </c>
      <c r="K14" s="242"/>
      <c r="L14" s="433">
        <f>IF('Лист персонажа 1'!L11="Монах",IF(OR('Лист персонажа 1'!G10="Большой",'Лист персонажа 1'!G8="Полувеликан"),VLOOKUP('Лист персонажа 1'!M11,Монах!M28:O47,3,0),IF('Лист персонажа 1'!G10="Маленький",VLOOKUP('Лист персонажа 1'!M11,Монах!M28:O47,2,0),IF('Лист персонажа 1'!G10="Средний",VLOOKUP('Лист персонажа 1'!M11,Монах!G6:R25,12,0)))),IF('Лист персонажа 1'!L10="Монах",IF(OR('Лист персонажа 1'!G10="Большой",'Лист персонажа 1'!G8="Полувеликан"),VLOOKUP('Лист персонажа 1'!M10,Монах!M28:O47,3,0),IF('Лист персонажа 1'!G10="Маленький",VLOOKUP('Лист персонажа 1'!M10,Монах!M28:O47,2,0),IF('Лист персонажа 1'!G10="Средний",VLOOKUP('Лист персонажа 1'!M10,Монах!G6:R25,12,0)))),IF('Лист персонажа 1'!L9="Монах",IF(OR('Лист персонажа 1'!G10="Большой",'Лист персонажа 1'!G8="Полувеликан"),VLOOKUP('Лист персонажа 1'!M9,Монах!M28:O47,3,0),IF('Лист персонажа 1'!G10="Маленький",VLOOKUP('Лист персонажа 1'!M9,Монах!M28:O47,2,0),IF('Лист персонажа 1'!G10="Средний",VLOOKUP('Лист персонажа 1'!M9,Монах!G6:R25,12,0)))),IF('Лист персонажа 1'!L8="Монах",IF(OR('Лист персонажа 1'!G10="Большой",'Лист персонажа 1'!G8="Полувеликан"),VLOOKUP('Лист персонажа 1'!M8,Монах!M28:O47,3,0),IF('Лист персонажа 1'!G10="Маленький",VLOOKUP('Лист персонажа 1'!M8,Монах!M28:O47,2,0),IF('Лист персонажа 1'!G10="Средний",VLOOKUP('Лист персонажа 1'!M8,Монах!G6:R25,12,0)))),IF('Лист персонажа 1'!L7="Монах",IF(OR('Лист персонажа 1'!G10="Большой",'Лист персонажа 1'!G8="Полувеликан"),VLOOKUP('Лист персонажа 1'!M7,Монах!M28:O47,3,0),IF('Лист персонажа 1'!G10="Маленький",VLOOKUP('Лист персонажа 1'!M7,Монах!M28:O47,2,0),IF('Лист персонажа 1'!G10="Средний",VLOOKUP('Лист персонажа 1'!M7,Монах!G6:R25,12,0)))),0)))))</f>
        <v>0</v>
      </c>
      <c r="M14" s="242"/>
      <c r="N14" s="242"/>
      <c r="O14" s="290" t="s">
        <v>127</v>
      </c>
      <c r="P14" s="291"/>
      <c r="Q14" s="291"/>
      <c r="R14" s="291"/>
      <c r="S14" s="291"/>
      <c r="T14" s="291"/>
      <c r="U14" s="242"/>
      <c r="V14" s="242"/>
      <c r="W14" s="242"/>
      <c r="X14" s="54"/>
      <c r="Y14" s="164"/>
      <c r="Z14" s="164"/>
      <c r="AA14" s="164"/>
      <c r="AB14" s="164"/>
      <c r="AC14" s="164"/>
    </row>
    <row r="15" spans="1:42" ht="50.25" customHeight="1" thickBot="1">
      <c r="A15" s="54"/>
      <c r="B15" s="295"/>
      <c r="C15" s="242"/>
      <c r="D15" s="242"/>
      <c r="E15" s="242"/>
      <c r="F15" s="242"/>
      <c r="G15" s="242"/>
      <c r="H15" s="242"/>
      <c r="I15" s="242"/>
      <c r="J15" s="242"/>
      <c r="K15" s="242"/>
      <c r="L15" s="242"/>
      <c r="M15" s="242"/>
      <c r="N15" s="242"/>
      <c r="O15" s="661"/>
      <c r="P15" s="662"/>
      <c r="Q15" s="662"/>
      <c r="R15" s="662"/>
      <c r="S15" s="662"/>
      <c r="T15" s="663"/>
      <c r="U15" s="242"/>
      <c r="V15" s="242"/>
      <c r="W15" s="242"/>
      <c r="X15" s="54"/>
      <c r="Y15" s="164"/>
      <c r="Z15" s="164"/>
    </row>
    <row r="16" spans="1:42" ht="38.25" customHeight="1" thickBot="1">
      <c r="A16" s="54"/>
      <c r="B16" s="295"/>
      <c r="C16" s="741" t="s">
        <v>106</v>
      </c>
      <c r="D16" s="725"/>
      <c r="E16" s="725"/>
      <c r="F16" s="725" t="s">
        <v>107</v>
      </c>
      <c r="G16" s="725"/>
      <c r="H16" s="725"/>
      <c r="I16" s="725" t="s">
        <v>108</v>
      </c>
      <c r="J16" s="725"/>
      <c r="K16" s="725"/>
      <c r="L16" s="725" t="s">
        <v>109</v>
      </c>
      <c r="M16" s="726"/>
      <c r="N16" s="242"/>
      <c r="O16" s="657" t="s">
        <v>128</v>
      </c>
      <c r="P16" s="658"/>
      <c r="Q16" s="659" t="s">
        <v>129</v>
      </c>
      <c r="R16" s="660"/>
      <c r="S16" s="660"/>
      <c r="T16" s="658"/>
      <c r="U16" s="242"/>
      <c r="V16" s="242"/>
      <c r="W16" s="242"/>
      <c r="X16" s="54"/>
      <c r="Y16" s="164"/>
    </row>
    <row r="17" spans="1:29" ht="45" customHeight="1" thickBot="1">
      <c r="A17" s="54"/>
      <c r="B17" s="295"/>
      <c r="C17" s="707" t="s">
        <v>1147</v>
      </c>
      <c r="D17" s="708"/>
      <c r="E17" s="708"/>
      <c r="F17" s="705">
        <v>8</v>
      </c>
      <c r="G17" s="705"/>
      <c r="H17" s="705"/>
      <c r="I17" s="705" t="s">
        <v>1171</v>
      </c>
      <c r="J17" s="705"/>
      <c r="K17" s="705"/>
      <c r="L17" s="705" t="s">
        <v>184</v>
      </c>
      <c r="M17" s="706"/>
      <c r="N17" s="242"/>
      <c r="O17" s="661"/>
      <c r="P17" s="662"/>
      <c r="Q17" s="662"/>
      <c r="R17" s="662"/>
      <c r="S17" s="662"/>
      <c r="T17" s="663"/>
      <c r="U17" s="242"/>
      <c r="V17" s="242"/>
      <c r="W17" s="242"/>
      <c r="X17" s="54"/>
      <c r="Y17" s="164"/>
    </row>
    <row r="18" spans="1:29" ht="30.75" customHeight="1" thickBot="1">
      <c r="A18" s="54"/>
      <c r="B18" s="295"/>
      <c r="C18" s="400" t="s">
        <v>110</v>
      </c>
      <c r="D18" s="401"/>
      <c r="E18" s="401" t="s">
        <v>111</v>
      </c>
      <c r="F18" s="401"/>
      <c r="G18" s="702" t="s">
        <v>112</v>
      </c>
      <c r="H18" s="703"/>
      <c r="I18" s="703"/>
      <c r="J18" s="703"/>
      <c r="K18" s="703"/>
      <c r="L18" s="703"/>
      <c r="M18" s="704"/>
      <c r="N18" s="242"/>
      <c r="O18" s="657" t="s">
        <v>128</v>
      </c>
      <c r="P18" s="658"/>
      <c r="Q18" s="659" t="s">
        <v>129</v>
      </c>
      <c r="R18" s="660"/>
      <c r="S18" s="660"/>
      <c r="T18" s="658"/>
      <c r="U18" s="242"/>
      <c r="V18" s="242"/>
      <c r="W18" s="242"/>
      <c r="X18" s="54"/>
      <c r="Y18" s="164"/>
    </row>
    <row r="19" spans="1:29" ht="41.25" customHeight="1" thickTop="1" thickBot="1">
      <c r="A19" s="54"/>
      <c r="B19" s="295"/>
      <c r="C19" s="692"/>
      <c r="D19" s="693"/>
      <c r="E19" s="688"/>
      <c r="F19" s="691"/>
      <c r="G19" s="688"/>
      <c r="H19" s="689"/>
      <c r="I19" s="689"/>
      <c r="J19" s="689"/>
      <c r="K19" s="689"/>
      <c r="L19" s="689"/>
      <c r="M19" s="690"/>
      <c r="N19" s="242"/>
      <c r="O19" s="742" t="s">
        <v>788</v>
      </c>
      <c r="P19" s="743"/>
      <c r="Q19" s="743"/>
      <c r="R19" s="743"/>
      <c r="S19" s="743"/>
      <c r="T19" s="744"/>
      <c r="U19" s="242"/>
      <c r="V19" s="242"/>
      <c r="W19" s="242"/>
      <c r="X19" s="54"/>
      <c r="Y19" s="164"/>
    </row>
    <row r="20" spans="1:29" ht="36.75" customHeight="1" thickTop="1" thickBot="1">
      <c r="A20" s="54"/>
      <c r="B20" s="295"/>
      <c r="C20" s="347" t="s">
        <v>119</v>
      </c>
      <c r="D20" s="686"/>
      <c r="E20" s="687"/>
      <c r="F20" s="687"/>
      <c r="G20" s="687"/>
      <c r="H20" s="687"/>
      <c r="I20" s="687"/>
      <c r="J20" s="687"/>
      <c r="K20" s="687"/>
      <c r="L20" s="687"/>
      <c r="M20" s="687"/>
      <c r="N20" s="242"/>
      <c r="O20" s="665"/>
      <c r="P20" s="666"/>
      <c r="Q20" s="666"/>
      <c r="R20" s="666"/>
      <c r="S20" s="666"/>
      <c r="T20" s="667"/>
      <c r="U20" s="242"/>
      <c r="V20" s="242"/>
      <c r="W20" s="242"/>
      <c r="X20" s="54"/>
      <c r="Y20" s="164"/>
    </row>
    <row r="21" spans="1:29" ht="27.75" customHeight="1" thickTop="1" thickBot="1">
      <c r="A21" s="54"/>
      <c r="B21" s="295"/>
      <c r="C21" s="242"/>
      <c r="D21" s="242"/>
      <c r="E21" s="242"/>
      <c r="F21" s="242"/>
      <c r="G21" s="242"/>
      <c r="H21" s="242"/>
      <c r="I21" s="242"/>
      <c r="J21" s="242"/>
      <c r="K21" s="242"/>
      <c r="L21" s="242"/>
      <c r="M21" s="242"/>
      <c r="N21" s="242"/>
      <c r="O21" s="668" t="s">
        <v>134</v>
      </c>
      <c r="P21" s="669"/>
      <c r="Q21" s="670" t="s">
        <v>135</v>
      </c>
      <c r="R21" s="669"/>
      <c r="S21" s="670" t="s">
        <v>136</v>
      </c>
      <c r="T21" s="669"/>
      <c r="U21" s="242"/>
      <c r="V21" s="242"/>
      <c r="W21" s="242"/>
      <c r="X21" s="54"/>
      <c r="Y21" s="164"/>
      <c r="Z21" s="164"/>
    </row>
    <row r="22" spans="1:29" ht="38.25" customHeight="1" thickBot="1">
      <c r="A22" s="54"/>
      <c r="B22" s="295"/>
      <c r="C22" s="745" t="s">
        <v>106</v>
      </c>
      <c r="D22" s="715"/>
      <c r="E22" s="716"/>
      <c r="F22" s="714" t="s">
        <v>107</v>
      </c>
      <c r="G22" s="715"/>
      <c r="H22" s="716"/>
      <c r="I22" s="714" t="s">
        <v>108</v>
      </c>
      <c r="J22" s="715"/>
      <c r="K22" s="716"/>
      <c r="L22" s="702" t="s">
        <v>109</v>
      </c>
      <c r="M22" s="704"/>
      <c r="N22" s="242"/>
      <c r="O22" s="665"/>
      <c r="P22" s="666"/>
      <c r="Q22" s="666"/>
      <c r="R22" s="666"/>
      <c r="S22" s="666"/>
      <c r="T22" s="667"/>
      <c r="U22" s="242"/>
      <c r="V22" s="242"/>
      <c r="W22" s="242"/>
      <c r="X22" s="54"/>
      <c r="Y22" s="164"/>
      <c r="Z22" s="164"/>
    </row>
    <row r="23" spans="1:29" ht="38.25" customHeight="1" thickTop="1" thickBot="1">
      <c r="A23" s="54"/>
      <c r="B23" s="295"/>
      <c r="C23" s="698" t="s">
        <v>1148</v>
      </c>
      <c r="D23" s="701"/>
      <c r="E23" s="700"/>
      <c r="F23" s="709">
        <v>9</v>
      </c>
      <c r="G23" s="717"/>
      <c r="H23" s="710"/>
      <c r="I23" s="709" t="s">
        <v>1149</v>
      </c>
      <c r="J23" s="717"/>
      <c r="K23" s="710"/>
      <c r="L23" s="711" t="s">
        <v>184</v>
      </c>
      <c r="M23" s="712"/>
      <c r="N23" s="242"/>
      <c r="O23" s="402" t="s">
        <v>139</v>
      </c>
      <c r="P23" s="403"/>
      <c r="Q23" s="403"/>
      <c r="R23" s="403"/>
      <c r="S23" s="403"/>
      <c r="T23" s="404"/>
      <c r="U23" s="242"/>
      <c r="V23" s="242"/>
      <c r="W23" s="242"/>
      <c r="X23" s="54"/>
      <c r="Y23" s="164"/>
      <c r="Z23" s="164"/>
    </row>
    <row r="24" spans="1:29" ht="39" customHeight="1" thickTop="1" thickBot="1">
      <c r="A24" s="54"/>
      <c r="B24" s="295"/>
      <c r="C24" s="748" t="s">
        <v>110</v>
      </c>
      <c r="D24" s="749"/>
      <c r="E24" s="702" t="s">
        <v>111</v>
      </c>
      <c r="F24" s="749"/>
      <c r="G24" s="702" t="s">
        <v>112</v>
      </c>
      <c r="H24" s="703"/>
      <c r="I24" s="703"/>
      <c r="J24" s="703"/>
      <c r="K24" s="703"/>
      <c r="L24" s="703"/>
      <c r="M24" s="704"/>
      <c r="N24" s="242"/>
      <c r="O24" s="665"/>
      <c r="P24" s="666"/>
      <c r="Q24" s="666"/>
      <c r="R24" s="666"/>
      <c r="S24" s="666"/>
      <c r="T24" s="667"/>
      <c r="U24" s="242"/>
      <c r="V24" s="242"/>
      <c r="W24" s="242"/>
      <c r="X24" s="54"/>
      <c r="Y24" s="164"/>
      <c r="Z24" s="164"/>
      <c r="AA24" s="164"/>
      <c r="AB24" s="164"/>
      <c r="AC24" s="164"/>
    </row>
    <row r="25" spans="1:29" ht="36" customHeight="1" thickTop="1" thickBot="1">
      <c r="A25" s="54" t="e">
        <f>IF(#REF!="Гном",#REF!=Расы!A12)</f>
        <v>#REF!</v>
      </c>
      <c r="B25" s="295"/>
      <c r="C25" s="694"/>
      <c r="D25" s="695"/>
      <c r="E25" s="694"/>
      <c r="F25" s="695"/>
      <c r="G25" s="694"/>
      <c r="H25" s="696"/>
      <c r="I25" s="696"/>
      <c r="J25" s="696"/>
      <c r="K25" s="696"/>
      <c r="L25" s="696"/>
      <c r="M25" s="697"/>
      <c r="N25" s="242"/>
      <c r="O25" s="683" t="s">
        <v>122</v>
      </c>
      <c r="P25" s="682"/>
      <c r="Q25" s="681" t="s">
        <v>142</v>
      </c>
      <c r="R25" s="682"/>
      <c r="S25" s="679" t="s">
        <v>143</v>
      </c>
      <c r="T25" s="680"/>
      <c r="U25" s="242"/>
      <c r="V25" s="242"/>
      <c r="W25" s="242"/>
      <c r="X25" s="54"/>
      <c r="Y25" s="164"/>
      <c r="Z25" s="164"/>
      <c r="AA25" s="164"/>
      <c r="AB25" s="164"/>
      <c r="AC25" s="164"/>
    </row>
    <row r="26" spans="1:29" ht="40.5" customHeight="1" thickTop="1" thickBot="1">
      <c r="A26" s="54"/>
      <c r="B26" s="295"/>
      <c r="C26" s="347" t="s">
        <v>119</v>
      </c>
      <c r="D26" s="684"/>
      <c r="E26" s="685"/>
      <c r="F26" s="685"/>
      <c r="G26" s="685"/>
      <c r="H26" s="685"/>
      <c r="I26" s="685"/>
      <c r="J26" s="685"/>
      <c r="K26" s="685"/>
      <c r="L26" s="685"/>
      <c r="M26" s="685"/>
      <c r="N26" s="242"/>
      <c r="O26" s="676"/>
      <c r="P26" s="677"/>
      <c r="Q26" s="677"/>
      <c r="R26" s="677"/>
      <c r="S26" s="677"/>
      <c r="T26" s="678"/>
      <c r="U26" s="242"/>
      <c r="V26" s="242"/>
      <c r="W26" s="242"/>
      <c r="X26" s="54"/>
      <c r="Y26" s="164"/>
      <c r="Z26" s="164"/>
      <c r="AA26" s="164"/>
      <c r="AB26" s="164"/>
      <c r="AC26" s="164"/>
    </row>
    <row r="27" spans="1:29" ht="39" customHeight="1" thickTop="1" thickBot="1">
      <c r="A27" s="54"/>
      <c r="B27" s="295"/>
      <c r="C27" s="242"/>
      <c r="D27" s="242"/>
      <c r="E27" s="242"/>
      <c r="F27" s="242"/>
      <c r="G27" s="242"/>
      <c r="H27" s="242"/>
      <c r="I27" s="242"/>
      <c r="J27" s="242"/>
      <c r="K27" s="242"/>
      <c r="L27" s="242"/>
      <c r="M27" s="242"/>
      <c r="N27" s="242"/>
      <c r="O27" s="673" t="s">
        <v>146</v>
      </c>
      <c r="P27" s="674"/>
      <c r="Q27" s="674" t="s">
        <v>147</v>
      </c>
      <c r="R27" s="674"/>
      <c r="S27" s="674" t="s">
        <v>148</v>
      </c>
      <c r="T27" s="675"/>
      <c r="U27" s="242"/>
      <c r="V27" s="242"/>
      <c r="W27" s="242"/>
      <c r="X27" s="54"/>
      <c r="Y27" s="164"/>
      <c r="Z27" s="164"/>
      <c r="AA27" s="164"/>
      <c r="AB27" s="164"/>
      <c r="AC27" s="164"/>
    </row>
    <row r="28" spans="1:29" ht="40.5" customHeight="1" thickBot="1">
      <c r="A28" s="54"/>
      <c r="B28" s="295"/>
      <c r="C28" s="745" t="s">
        <v>106</v>
      </c>
      <c r="D28" s="715"/>
      <c r="E28" s="716"/>
      <c r="F28" s="714" t="s">
        <v>107</v>
      </c>
      <c r="G28" s="715"/>
      <c r="H28" s="716"/>
      <c r="I28" s="714" t="s">
        <v>108</v>
      </c>
      <c r="J28" s="715"/>
      <c r="K28" s="716"/>
      <c r="L28" s="702" t="s">
        <v>109</v>
      </c>
      <c r="M28" s="704"/>
      <c r="N28" s="242"/>
      <c r="O28" s="671" t="s">
        <v>151</v>
      </c>
      <c r="P28" s="672"/>
      <c r="Q28" s="405"/>
      <c r="R28" s="406"/>
      <c r="S28" s="406"/>
      <c r="T28" s="407"/>
      <c r="U28" s="242"/>
      <c r="V28" s="242"/>
      <c r="W28" s="242"/>
      <c r="X28" s="54"/>
      <c r="Y28" s="164"/>
      <c r="Z28" s="164"/>
      <c r="AA28" s="164"/>
      <c r="AB28" s="164"/>
      <c r="AC28" s="164"/>
    </row>
    <row r="29" spans="1:29" ht="42" customHeight="1" thickTop="1" thickBot="1">
      <c r="A29" s="54"/>
      <c r="B29" s="295"/>
      <c r="C29" s="698" t="s">
        <v>185</v>
      </c>
      <c r="D29" s="699"/>
      <c r="E29" s="700"/>
      <c r="F29" s="709">
        <v>6</v>
      </c>
      <c r="G29" s="619"/>
      <c r="H29" s="710"/>
      <c r="I29" s="709" t="s">
        <v>186</v>
      </c>
      <c r="J29" s="619"/>
      <c r="K29" s="710"/>
      <c r="L29" s="711" t="s">
        <v>187</v>
      </c>
      <c r="M29" s="712"/>
      <c r="N29" s="242"/>
      <c r="O29" s="242"/>
      <c r="P29" s="242"/>
      <c r="Q29" s="242"/>
      <c r="R29" s="242"/>
      <c r="S29" s="242"/>
      <c r="T29" s="242"/>
      <c r="U29" s="242"/>
      <c r="V29" s="242"/>
      <c r="W29" s="242"/>
      <c r="X29" s="54"/>
      <c r="Y29" s="164"/>
      <c r="Z29" s="164"/>
      <c r="AA29" s="164"/>
      <c r="AB29" s="164"/>
      <c r="AC29" s="164"/>
    </row>
    <row r="30" spans="1:29" ht="36.75" customHeight="1" thickTop="1" thickBot="1">
      <c r="A30" s="54"/>
      <c r="B30" s="295"/>
      <c r="C30" s="748" t="s">
        <v>110</v>
      </c>
      <c r="D30" s="749"/>
      <c r="E30" s="702" t="s">
        <v>111</v>
      </c>
      <c r="F30" s="749"/>
      <c r="G30" s="702" t="s">
        <v>112</v>
      </c>
      <c r="H30" s="703"/>
      <c r="I30" s="703"/>
      <c r="J30" s="703"/>
      <c r="K30" s="703"/>
      <c r="L30" s="703"/>
      <c r="M30" s="704"/>
      <c r="N30" s="242"/>
      <c r="O30" s="242"/>
      <c r="P30" s="242"/>
      <c r="Q30" s="242"/>
      <c r="R30" s="242"/>
      <c r="S30" s="242"/>
      <c r="T30" s="242"/>
      <c r="U30" s="242"/>
      <c r="V30" s="242"/>
      <c r="W30" s="242"/>
      <c r="X30" s="54"/>
      <c r="Y30" s="164"/>
      <c r="Z30" s="164"/>
      <c r="AA30" s="164"/>
      <c r="AB30" s="164"/>
      <c r="AC30" s="164"/>
    </row>
    <row r="31" spans="1:29" ht="41.25" customHeight="1" thickTop="1" thickBot="1">
      <c r="A31" s="54"/>
      <c r="B31" s="295"/>
      <c r="C31" s="694"/>
      <c r="D31" s="695"/>
      <c r="E31" s="694"/>
      <c r="F31" s="695"/>
      <c r="G31" s="694"/>
      <c r="H31" s="696"/>
      <c r="I31" s="696"/>
      <c r="J31" s="696"/>
      <c r="K31" s="696"/>
      <c r="L31" s="696"/>
      <c r="M31" s="695"/>
      <c r="N31" s="242"/>
      <c r="O31" s="242"/>
      <c r="P31" s="242"/>
      <c r="Q31" s="242"/>
      <c r="R31" s="242"/>
      <c r="S31" s="242"/>
      <c r="T31" s="242"/>
      <c r="U31" s="242"/>
      <c r="V31" s="242"/>
      <c r="W31" s="242"/>
      <c r="X31" s="54"/>
      <c r="Y31" s="164"/>
      <c r="Z31" s="164"/>
      <c r="AA31" s="164"/>
      <c r="AB31" s="164"/>
      <c r="AC31" s="164"/>
    </row>
    <row r="32" spans="1:29" ht="48" customHeight="1" thickTop="1" thickBot="1">
      <c r="A32" s="54"/>
      <c r="B32" s="295"/>
      <c r="C32" s="347" t="s">
        <v>119</v>
      </c>
      <c r="D32" s="684"/>
      <c r="E32" s="685"/>
      <c r="F32" s="685"/>
      <c r="G32" s="685"/>
      <c r="H32" s="685"/>
      <c r="I32" s="685"/>
      <c r="J32" s="685"/>
      <c r="K32" s="685"/>
      <c r="L32" s="685"/>
      <c r="M32" s="685"/>
      <c r="N32" s="242"/>
      <c r="O32" s="242"/>
      <c r="P32" s="242"/>
      <c r="Q32" s="242"/>
      <c r="R32" s="242"/>
      <c r="S32" s="242"/>
      <c r="T32" s="242"/>
      <c r="U32" s="242"/>
      <c r="V32" s="242"/>
      <c r="W32" s="242"/>
      <c r="X32" s="54"/>
      <c r="Y32" s="164"/>
      <c r="Z32" s="164"/>
      <c r="AA32" s="164"/>
      <c r="AB32" s="164"/>
      <c r="AC32" s="164"/>
    </row>
    <row r="33" spans="1:29" ht="27.75" customHeight="1" thickTop="1" thickBot="1">
      <c r="A33" s="54"/>
      <c r="B33" s="295"/>
      <c r="C33" s="242"/>
      <c r="D33" s="242"/>
      <c r="E33" s="242"/>
      <c r="F33" s="242"/>
      <c r="G33" s="242"/>
      <c r="H33" s="242"/>
      <c r="I33" s="242"/>
      <c r="J33" s="242"/>
      <c r="K33" s="242"/>
      <c r="L33" s="242"/>
      <c r="M33" s="242"/>
      <c r="N33" s="242"/>
      <c r="O33" s="242"/>
      <c r="P33" s="242"/>
      <c r="Q33" s="242"/>
      <c r="R33" s="242"/>
      <c r="S33" s="242"/>
      <c r="T33" s="242"/>
      <c r="U33" s="242"/>
      <c r="V33" s="242"/>
      <c r="W33" s="242"/>
      <c r="X33" s="54"/>
      <c r="Y33" s="164"/>
      <c r="Z33" s="164"/>
      <c r="AA33" s="164"/>
      <c r="AB33" s="164"/>
      <c r="AC33" s="164"/>
    </row>
    <row r="34" spans="1:29" ht="27.75" customHeight="1" thickTop="1" thickBot="1">
      <c r="A34" s="54"/>
      <c r="B34" s="295"/>
      <c r="C34" s="752" t="s">
        <v>188</v>
      </c>
      <c r="D34" s="750" t="s">
        <v>120</v>
      </c>
      <c r="E34" s="750"/>
      <c r="F34" s="750"/>
      <c r="G34" s="750"/>
      <c r="H34" s="750"/>
      <c r="I34" s="754" t="s">
        <v>189</v>
      </c>
      <c r="J34" s="754"/>
      <c r="K34" s="754" t="s">
        <v>190</v>
      </c>
      <c r="L34" s="754"/>
      <c r="M34" s="754" t="s">
        <v>191</v>
      </c>
      <c r="N34" s="754"/>
      <c r="O34" s="754" t="s">
        <v>192</v>
      </c>
      <c r="P34" s="754"/>
      <c r="Q34" s="754" t="s">
        <v>193</v>
      </c>
      <c r="R34" s="754"/>
      <c r="S34" s="754" t="s">
        <v>194</v>
      </c>
      <c r="T34" s="754"/>
      <c r="U34" s="754" t="s">
        <v>195</v>
      </c>
      <c r="V34" s="755"/>
      <c r="W34" s="242"/>
      <c r="X34" s="54"/>
      <c r="Y34" s="164"/>
      <c r="Z34" s="164"/>
      <c r="AA34" s="164"/>
      <c r="AB34" s="164"/>
      <c r="AC34" s="164"/>
    </row>
    <row r="35" spans="1:29" ht="49.5" customHeight="1" thickTop="1" thickBot="1">
      <c r="A35" s="54"/>
      <c r="B35" s="295"/>
      <c r="C35" s="753"/>
      <c r="D35" s="751"/>
      <c r="E35" s="751"/>
      <c r="F35" s="751"/>
      <c r="G35" s="751"/>
      <c r="H35" s="751"/>
      <c r="I35" s="267" t="s">
        <v>196</v>
      </c>
      <c r="J35" s="267" t="s">
        <v>197</v>
      </c>
      <c r="K35" s="267" t="s">
        <v>196</v>
      </c>
      <c r="L35" s="267" t="s">
        <v>197</v>
      </c>
      <c r="M35" s="267" t="s">
        <v>196</v>
      </c>
      <c r="N35" s="267" t="s">
        <v>197</v>
      </c>
      <c r="O35" s="267" t="s">
        <v>196</v>
      </c>
      <c r="P35" s="267" t="s">
        <v>197</v>
      </c>
      <c r="Q35" s="267" t="s">
        <v>196</v>
      </c>
      <c r="R35" s="267" t="s">
        <v>197</v>
      </c>
      <c r="S35" s="267" t="s">
        <v>196</v>
      </c>
      <c r="T35" s="267" t="s">
        <v>197</v>
      </c>
      <c r="U35" s="267" t="s">
        <v>196</v>
      </c>
      <c r="V35" s="268" t="s">
        <v>197</v>
      </c>
      <c r="W35" s="242"/>
      <c r="X35" s="54"/>
      <c r="Y35" s="164"/>
      <c r="Z35" s="164"/>
      <c r="AA35" s="164"/>
      <c r="AB35" s="164"/>
      <c r="AC35" s="164"/>
    </row>
    <row r="36" spans="1:29" ht="71.25" customHeight="1" thickTop="1" thickBot="1">
      <c r="A36" s="54"/>
      <c r="B36" s="295"/>
      <c r="C36" s="393">
        <v>0</v>
      </c>
      <c r="D36" s="747"/>
      <c r="E36" s="747"/>
      <c r="F36" s="747"/>
      <c r="G36" s="747"/>
      <c r="H36" s="747"/>
      <c r="I36" s="389">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76">
        <f>10+'Лист персонажа 1'!G18+C36</f>
        <v>9</v>
      </c>
      <c r="K36" s="389">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76">
        <f>10+'Лист персонажа 1'!G19+C36</f>
        <v>11</v>
      </c>
      <c r="M36" s="389">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76">
        <f>10+'Лист персонажа 1'!G18+C36</f>
        <v>9</v>
      </c>
      <c r="O36" s="389">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76">
        <f>10+'Лист персонажа 1'!G17+C36</f>
        <v>9</v>
      </c>
      <c r="Q36" s="389" t="s">
        <v>198</v>
      </c>
      <c r="R36" s="276" t="s">
        <v>198</v>
      </c>
      <c r="S36" s="389" t="s">
        <v>198</v>
      </c>
      <c r="T36" s="276" t="s">
        <v>198</v>
      </c>
      <c r="U36" s="389">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32">
        <f>10+'Лист персонажа 1'!G19+C36</f>
        <v>11</v>
      </c>
      <c r="W36" s="242"/>
      <c r="X36" s="54"/>
      <c r="Y36" s="164"/>
      <c r="Z36" s="164"/>
      <c r="AA36" s="164"/>
      <c r="AB36" s="164"/>
      <c r="AC36" s="164"/>
    </row>
    <row r="37" spans="1:29" ht="60" customHeight="1" thickTop="1" thickBot="1">
      <c r="A37" s="54"/>
      <c r="B37" s="295"/>
      <c r="C37" s="393">
        <v>1</v>
      </c>
      <c r="D37" s="746"/>
      <c r="E37" s="746"/>
      <c r="F37" s="746"/>
      <c r="G37" s="746"/>
      <c r="H37" s="746"/>
      <c r="I37" s="389">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76">
        <f>10+'Лист персонажа 1'!G18+C37</f>
        <v>10</v>
      </c>
      <c r="K37" s="389">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76">
        <f>10+'Лист персонажа 1'!G19+C37</f>
        <v>12</v>
      </c>
      <c r="M37" s="389">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76">
        <f>10+'Лист персонажа 1'!G18+C37</f>
        <v>10</v>
      </c>
      <c r="O37" s="389">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76">
        <f>10+'Лист персонажа 1'!G17+C37</f>
        <v>10</v>
      </c>
      <c r="Q37" s="389">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76">
        <f>10+'Лист персонажа 1'!G18+C37</f>
        <v>10</v>
      </c>
      <c r="S37" s="389">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76">
        <f>10+'Лист персонажа 1'!G18+C37</f>
        <v>10</v>
      </c>
      <c r="U37" s="389">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32">
        <f>10+'Лист персонажа 1'!G19+C37</f>
        <v>12</v>
      </c>
      <c r="W37" s="242"/>
      <c r="X37" s="54"/>
      <c r="Y37" s="164"/>
      <c r="Z37" s="164"/>
      <c r="AA37" s="164"/>
      <c r="AB37" s="164"/>
      <c r="AC37" s="164"/>
    </row>
    <row r="38" spans="1:29" ht="60" customHeight="1" thickTop="1" thickBot="1">
      <c r="A38" s="54"/>
      <c r="B38" s="295"/>
      <c r="C38" s="393">
        <v>2</v>
      </c>
      <c r="D38" s="747"/>
      <c r="E38" s="747"/>
      <c r="F38" s="747"/>
      <c r="G38" s="747"/>
      <c r="H38" s="747"/>
      <c r="I38" s="389">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76">
        <f>10+'Лист персонажа 1'!G18+C38</f>
        <v>11</v>
      </c>
      <c r="K38" s="389">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76">
        <f>10+'Лист персонажа 1'!G19+C38</f>
        <v>13</v>
      </c>
      <c r="M38" s="389">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76">
        <f>10+'Лист персонажа 1'!G18+C38</f>
        <v>11</v>
      </c>
      <c r="O38" s="389">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76">
        <f>10+'Лист персонажа 1'!G17+C38</f>
        <v>11</v>
      </c>
      <c r="Q38" s="389">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76">
        <f>10+'Лист персонажа 1'!G18+C38</f>
        <v>11</v>
      </c>
      <c r="S38" s="389">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76">
        <f>10+'Лист персонажа 1'!G18+C38</f>
        <v>11</v>
      </c>
      <c r="U38" s="389">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32">
        <f>10+'Лист персонажа 1'!G19+C38</f>
        <v>13</v>
      </c>
      <c r="W38" s="242"/>
      <c r="X38" s="54"/>
      <c r="Y38" s="164"/>
      <c r="Z38" s="164"/>
      <c r="AA38" s="164"/>
      <c r="AB38" s="164"/>
      <c r="AC38" s="164"/>
    </row>
    <row r="39" spans="1:29" ht="67.5" customHeight="1" thickTop="1" thickBot="1">
      <c r="A39" s="54"/>
      <c r="B39" s="295"/>
      <c r="C39" s="393">
        <v>3</v>
      </c>
      <c r="D39" s="746"/>
      <c r="E39" s="746"/>
      <c r="F39" s="746"/>
      <c r="G39" s="746"/>
      <c r="H39" s="746"/>
      <c r="I39" s="389">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76">
        <f>10+'Лист персонажа 1'!G18+C39</f>
        <v>12</v>
      </c>
      <c r="K39" s="389">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76">
        <f>10+'Лист персонажа 1'!G19+C39</f>
        <v>14</v>
      </c>
      <c r="M39" s="389">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76">
        <f>10+'Лист персонажа 1'!G18+C39</f>
        <v>12</v>
      </c>
      <c r="O39" s="389">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76">
        <f>10+'Лист персонажа 1'!G17+C39</f>
        <v>12</v>
      </c>
      <c r="Q39" s="389">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76">
        <f>10+'Лист персонажа 1'!G18+C39</f>
        <v>12</v>
      </c>
      <c r="S39" s="389">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76">
        <f>10+'Лист персонажа 1'!G18+C39</f>
        <v>12</v>
      </c>
      <c r="U39" s="389">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32">
        <f>10+'Лист персонажа 1'!G19+C39</f>
        <v>14</v>
      </c>
      <c r="W39" s="242"/>
      <c r="X39" s="54"/>
      <c r="Y39" s="164"/>
      <c r="Z39" s="164"/>
      <c r="AA39" s="164"/>
      <c r="AB39" s="164"/>
      <c r="AC39" s="164"/>
    </row>
    <row r="40" spans="1:29" ht="54" customHeight="1" thickTop="1" thickBot="1">
      <c r="A40" s="54"/>
      <c r="B40" s="295"/>
      <c r="C40" s="393">
        <v>4</v>
      </c>
      <c r="D40" s="747"/>
      <c r="E40" s="747"/>
      <c r="F40" s="747"/>
      <c r="G40" s="747"/>
      <c r="H40" s="747"/>
      <c r="I40" s="389">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76">
        <f>10+'Лист персонажа 1'!G18+C40</f>
        <v>13</v>
      </c>
      <c r="K40" s="389">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76">
        <f>10+'Лист персонажа 1'!G19+C40</f>
        <v>15</v>
      </c>
      <c r="M40" s="389">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76">
        <f>10+'Лист персонажа 1'!G18+C40</f>
        <v>13</v>
      </c>
      <c r="O40" s="389">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76">
        <f>10+'Лист персонажа 1'!G17+C40</f>
        <v>13</v>
      </c>
      <c r="Q40" s="389">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76">
        <f>10+'Лист персонажа 1'!G18+C40</f>
        <v>13</v>
      </c>
      <c r="S40" s="389">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76">
        <f>10+'Лист персонажа 1'!G18+C40</f>
        <v>13</v>
      </c>
      <c r="U40" s="389">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32">
        <f>10+'Лист персонажа 1'!G19+C40</f>
        <v>15</v>
      </c>
      <c r="W40" s="242"/>
      <c r="X40" s="54"/>
      <c r="Y40" s="164"/>
      <c r="Z40" s="164"/>
      <c r="AA40" s="164"/>
      <c r="AB40" s="164"/>
      <c r="AC40" s="164"/>
    </row>
    <row r="41" spans="1:29" ht="69" customHeight="1" thickTop="1" thickBot="1">
      <c r="A41" s="54"/>
      <c r="B41" s="295"/>
      <c r="C41" s="393">
        <v>5</v>
      </c>
      <c r="D41" s="746"/>
      <c r="E41" s="746"/>
      <c r="F41" s="746"/>
      <c r="G41" s="746"/>
      <c r="H41" s="746"/>
      <c r="I41" s="389">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76">
        <f>10+'Лист персонажа 1'!G18+C41</f>
        <v>14</v>
      </c>
      <c r="K41" s="389">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76">
        <f>10+'Лист персонажа 1'!G19+C41</f>
        <v>16</v>
      </c>
      <c r="M41" s="389">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76">
        <f>10+'Лист персонажа 1'!G18+C41</f>
        <v>14</v>
      </c>
      <c r="O41" s="389">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76">
        <f>10+'Лист персонажа 1'!G17+C41</f>
        <v>14</v>
      </c>
      <c r="Q41" s="389" t="s">
        <v>198</v>
      </c>
      <c r="R41" s="276" t="s">
        <v>198</v>
      </c>
      <c r="S41" s="389" t="s">
        <v>198</v>
      </c>
      <c r="T41" s="276" t="s">
        <v>198</v>
      </c>
      <c r="U41" s="389">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32">
        <f>10+'Лист персонажа 1'!G19+C41</f>
        <v>16</v>
      </c>
      <c r="W41" s="242"/>
      <c r="X41" s="54"/>
      <c r="Y41" s="164"/>
      <c r="Z41" s="164"/>
      <c r="AA41" s="164"/>
      <c r="AB41" s="164"/>
      <c r="AC41" s="164"/>
    </row>
    <row r="42" spans="1:29" ht="86.25" customHeight="1" thickTop="1" thickBot="1">
      <c r="A42" s="54"/>
      <c r="B42" s="295"/>
      <c r="C42" s="393">
        <v>6</v>
      </c>
      <c r="D42" s="747"/>
      <c r="E42" s="747"/>
      <c r="F42" s="747"/>
      <c r="G42" s="747"/>
      <c r="H42" s="747"/>
      <c r="I42" s="389">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76">
        <f>10+'Лист персонажа 1'!G18+C42</f>
        <v>15</v>
      </c>
      <c r="K42" s="389">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76">
        <f>10+'Лист персонажа 1'!G19+C42</f>
        <v>17</v>
      </c>
      <c r="M42" s="389">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76">
        <f>10+'Лист персонажа 1'!G18+C42</f>
        <v>15</v>
      </c>
      <c r="O42" s="389">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76">
        <f>10+'Лист персонажа 1'!G17+C42</f>
        <v>15</v>
      </c>
      <c r="Q42" s="389" t="s">
        <v>198</v>
      </c>
      <c r="R42" s="276" t="s">
        <v>198</v>
      </c>
      <c r="S42" s="389" t="s">
        <v>198</v>
      </c>
      <c r="T42" s="276" t="s">
        <v>198</v>
      </c>
      <c r="U42" s="389">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32">
        <f>10+'Лист персонажа 1'!G19+C42</f>
        <v>17</v>
      </c>
      <c r="W42" s="242"/>
      <c r="X42" s="54"/>
      <c r="Y42" s="164"/>
      <c r="Z42" s="164"/>
      <c r="AA42" s="164"/>
      <c r="AB42" s="164"/>
      <c r="AC42" s="164"/>
    </row>
    <row r="43" spans="1:29" ht="72.75" customHeight="1" thickTop="1" thickBot="1">
      <c r="A43" s="54"/>
      <c r="B43" s="295"/>
      <c r="C43" s="393">
        <v>7</v>
      </c>
      <c r="D43" s="746"/>
      <c r="E43" s="746"/>
      <c r="F43" s="746"/>
      <c r="G43" s="746"/>
      <c r="H43" s="746"/>
      <c r="I43" s="389">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76">
        <f>10+'Лист персонажа 1'!G18+C43</f>
        <v>16</v>
      </c>
      <c r="K43" s="389" t="s">
        <v>198</v>
      </c>
      <c r="L43" s="276">
        <v>0</v>
      </c>
      <c r="M43" s="389">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76">
        <f>10+'Лист персонажа 1'!G18+C43</f>
        <v>16</v>
      </c>
      <c r="O43" s="389">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76">
        <f>10+'Лист персонажа 1'!G17+C43</f>
        <v>16</v>
      </c>
      <c r="Q43" s="389" t="s">
        <v>198</v>
      </c>
      <c r="R43" s="276" t="s">
        <v>198</v>
      </c>
      <c r="S43" s="389" t="s">
        <v>198</v>
      </c>
      <c r="T43" s="276" t="s">
        <v>198</v>
      </c>
      <c r="U43" s="389">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32">
        <f>10+'Лист персонажа 1'!G19+C43</f>
        <v>18</v>
      </c>
      <c r="W43" s="242"/>
      <c r="X43" s="54"/>
      <c r="Y43" s="164"/>
      <c r="Z43" s="164"/>
      <c r="AA43" s="164"/>
      <c r="AB43" s="164"/>
      <c r="AC43" s="164"/>
    </row>
    <row r="44" spans="1:29" ht="69" customHeight="1" thickTop="1" thickBot="1">
      <c r="A44" s="54"/>
      <c r="B44" s="295"/>
      <c r="C44" s="393">
        <v>8</v>
      </c>
      <c r="D44" s="747"/>
      <c r="E44" s="747"/>
      <c r="F44" s="747"/>
      <c r="G44" s="747"/>
      <c r="H44" s="747"/>
      <c r="I44" s="389">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76">
        <f>10+'Лист персонажа 1'!G18+C44</f>
        <v>17</v>
      </c>
      <c r="K44" s="389" t="s">
        <v>198</v>
      </c>
      <c r="L44" s="276">
        <v>0</v>
      </c>
      <c r="M44" s="389">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76">
        <f>10+'Лист персонажа 1'!G18+C43</f>
        <v>16</v>
      </c>
      <c r="O44" s="389">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76">
        <f>10+'Лист персонажа 1'!G17+C43</f>
        <v>16</v>
      </c>
      <c r="Q44" s="389" t="s">
        <v>198</v>
      </c>
      <c r="R44" s="276" t="s">
        <v>198</v>
      </c>
      <c r="S44" s="389" t="s">
        <v>198</v>
      </c>
      <c r="T44" s="276" t="s">
        <v>198</v>
      </c>
      <c r="U44" s="389">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32">
        <f>10+'Лист персонажа 1'!G19+C43</f>
        <v>18</v>
      </c>
      <c r="W44" s="242"/>
      <c r="X44" s="54"/>
      <c r="Y44" s="164"/>
      <c r="Z44" s="164"/>
      <c r="AA44" s="164"/>
      <c r="AB44" s="164"/>
      <c r="AC44" s="164"/>
    </row>
    <row r="45" spans="1:29" ht="90" customHeight="1" thickTop="1" thickBot="1">
      <c r="A45" s="54"/>
      <c r="B45" s="295"/>
      <c r="C45" s="394">
        <v>9</v>
      </c>
      <c r="D45" s="762"/>
      <c r="E45" s="762"/>
      <c r="F45" s="762"/>
      <c r="G45" s="762"/>
      <c r="H45" s="762"/>
      <c r="I45" s="390">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91">
        <f>10+'Лист персонажа 1'!G18+C45</f>
        <v>18</v>
      </c>
      <c r="K45" s="390" t="s">
        <v>198</v>
      </c>
      <c r="L45" s="391">
        <v>0</v>
      </c>
      <c r="M45" s="390">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91">
        <f>10+'Лист персонажа 1'!G18+C45</f>
        <v>18</v>
      </c>
      <c r="O45" s="390">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91">
        <f>10+'Лист персонажа 1'!G17+C45</f>
        <v>18</v>
      </c>
      <c r="Q45" s="390" t="s">
        <v>198</v>
      </c>
      <c r="R45" s="391" t="s">
        <v>198</v>
      </c>
      <c r="S45" s="390" t="s">
        <v>198</v>
      </c>
      <c r="T45" s="391" t="s">
        <v>198</v>
      </c>
      <c r="U45" s="390">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92">
        <f>10+'Лист персонажа 1'!G19+C45</f>
        <v>20</v>
      </c>
      <c r="W45" s="242"/>
      <c r="X45" s="54"/>
      <c r="Y45" s="164"/>
      <c r="Z45" s="164"/>
      <c r="AA45" s="164"/>
      <c r="AB45" s="164"/>
      <c r="AC45" s="164"/>
    </row>
    <row r="46" spans="1:29" ht="35.25" customHeight="1" thickTop="1">
      <c r="A46" s="54"/>
      <c r="B46" s="295"/>
      <c r="C46" s="242"/>
      <c r="D46" s="242"/>
      <c r="E46" s="242"/>
      <c r="F46" s="242"/>
      <c r="G46" s="242"/>
      <c r="H46" s="242"/>
      <c r="I46" s="242"/>
      <c r="J46" s="242"/>
      <c r="K46" s="242"/>
      <c r="L46" s="242"/>
      <c r="M46" s="242"/>
      <c r="N46" s="242"/>
      <c r="O46" s="242"/>
      <c r="P46" s="242"/>
      <c r="Q46" s="242"/>
      <c r="R46" s="242"/>
      <c r="S46" s="242"/>
      <c r="T46" s="242"/>
      <c r="U46" s="241"/>
      <c r="V46" s="242"/>
      <c r="W46" s="242"/>
      <c r="X46" s="54"/>
      <c r="Y46" s="164"/>
      <c r="Z46" s="164"/>
      <c r="AA46" s="164"/>
      <c r="AB46" s="164"/>
      <c r="AC46" s="164"/>
    </row>
    <row r="47" spans="1:29" ht="27" customHeight="1" thickBot="1">
      <c r="A47" s="54"/>
      <c r="B47" s="295"/>
      <c r="C47" s="242"/>
      <c r="D47" s="242"/>
      <c r="E47" s="242"/>
      <c r="F47" s="242"/>
      <c r="G47" s="242"/>
      <c r="H47" s="242"/>
      <c r="I47" s="242"/>
      <c r="J47" s="242"/>
      <c r="K47" s="242"/>
      <c r="L47" s="242"/>
      <c r="M47" s="242"/>
      <c r="N47" s="242"/>
      <c r="O47" s="242"/>
      <c r="P47" s="242"/>
      <c r="Q47" s="242"/>
      <c r="R47" s="242"/>
      <c r="S47" s="242"/>
      <c r="T47" s="242"/>
      <c r="U47" s="241"/>
      <c r="V47" s="242"/>
      <c r="W47" s="242"/>
      <c r="X47" s="54"/>
      <c r="Y47" s="164"/>
      <c r="Z47" s="164"/>
      <c r="AA47" s="164"/>
      <c r="AB47" s="164"/>
      <c r="AC47" s="164"/>
    </row>
    <row r="48" spans="1:29" ht="27.75" customHeight="1" thickTop="1" thickBot="1">
      <c r="A48" s="54"/>
      <c r="B48" s="295"/>
      <c r="C48" s="758" t="s">
        <v>1</v>
      </c>
      <c r="D48" s="756" t="s">
        <v>199</v>
      </c>
      <c r="E48" s="756" t="s">
        <v>200</v>
      </c>
      <c r="F48" s="760" t="s">
        <v>201</v>
      </c>
      <c r="G48" s="242"/>
      <c r="H48" s="242"/>
      <c r="I48" s="242"/>
      <c r="J48" s="242"/>
      <c r="K48" s="242"/>
      <c r="L48" s="242"/>
      <c r="M48" s="242"/>
      <c r="N48" s="242"/>
      <c r="O48" s="242"/>
      <c r="P48" s="242"/>
      <c r="Q48" s="242"/>
      <c r="R48" s="242"/>
      <c r="S48" s="242"/>
      <c r="T48" s="242"/>
      <c r="U48" s="241"/>
      <c r="V48" s="242"/>
      <c r="W48" s="242"/>
      <c r="X48" s="54"/>
      <c r="Y48" s="164"/>
      <c r="Z48" s="164"/>
      <c r="AA48" s="164"/>
      <c r="AB48" s="164"/>
      <c r="AC48" s="164"/>
    </row>
    <row r="49" spans="1:29" ht="27.75" customHeight="1" thickTop="1" thickBot="1">
      <c r="A49" s="54"/>
      <c r="B49" s="295"/>
      <c r="C49" s="759"/>
      <c r="D49" s="757"/>
      <c r="E49" s="757"/>
      <c r="F49" s="761"/>
      <c r="G49" s="242"/>
      <c r="H49" s="242"/>
      <c r="I49" s="242"/>
      <c r="J49" s="242"/>
      <c r="K49" s="242"/>
      <c r="L49" s="242"/>
      <c r="M49" s="242"/>
      <c r="N49" s="242"/>
      <c r="O49" s="242"/>
      <c r="P49" s="242"/>
      <c r="Q49" s="242"/>
      <c r="R49" s="242"/>
      <c r="S49" s="242"/>
      <c r="T49" s="242"/>
      <c r="U49" s="242"/>
      <c r="V49" s="242"/>
      <c r="W49" s="242"/>
      <c r="X49" s="54"/>
      <c r="Y49" s="164"/>
      <c r="Z49" s="164"/>
      <c r="AA49" s="164"/>
      <c r="AB49" s="164"/>
      <c r="AC49" s="164"/>
    </row>
    <row r="50" spans="1:29" ht="27.75" customHeight="1" thickTop="1" thickBot="1">
      <c r="A50" s="54"/>
      <c r="B50" s="295"/>
      <c r="C50" s="372">
        <v>1</v>
      </c>
      <c r="D50" s="254">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4</v>
      </c>
      <c r="E50" s="254">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1</v>
      </c>
      <c r="F50" s="255">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1</v>
      </c>
      <c r="G50" s="242"/>
      <c r="H50" s="242"/>
      <c r="I50" s="242"/>
      <c r="J50" s="242"/>
      <c r="K50" s="242"/>
      <c r="L50" s="242"/>
      <c r="M50" s="242"/>
      <c r="N50" s="242"/>
      <c r="O50" s="242"/>
      <c r="P50" s="242"/>
      <c r="Q50" s="242"/>
      <c r="R50" s="242"/>
      <c r="S50" s="242"/>
      <c r="T50" s="242"/>
      <c r="U50" s="242"/>
      <c r="V50" s="242"/>
      <c r="W50" s="242"/>
      <c r="X50" s="54"/>
      <c r="Y50" s="164"/>
      <c r="Z50" s="164"/>
      <c r="AA50" s="164"/>
      <c r="AB50" s="164"/>
      <c r="AC50" s="164"/>
    </row>
    <row r="51" spans="1:29" ht="27.75" customHeight="1" thickTop="1" thickBot="1">
      <c r="A51" s="54"/>
      <c r="B51" s="295"/>
      <c r="C51" s="372">
        <v>2</v>
      </c>
      <c r="D51" s="254">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4">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5">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2"/>
      <c r="H51" s="242"/>
      <c r="I51" s="242"/>
      <c r="J51" s="242"/>
      <c r="K51" s="242"/>
      <c r="L51" s="242"/>
      <c r="M51" s="242"/>
      <c r="N51" s="242"/>
      <c r="O51" s="242"/>
      <c r="P51" s="242"/>
      <c r="Q51" s="242"/>
      <c r="R51" s="242"/>
      <c r="S51" s="242"/>
      <c r="T51" s="242"/>
      <c r="U51" s="242"/>
      <c r="V51" s="242"/>
      <c r="W51" s="242"/>
      <c r="X51" s="54"/>
      <c r="Y51" s="164"/>
      <c r="Z51" s="164"/>
      <c r="AA51" s="164"/>
      <c r="AB51" s="164"/>
      <c r="AC51" s="164"/>
    </row>
    <row r="52" spans="1:29" ht="27.75" customHeight="1" thickTop="1" thickBot="1">
      <c r="A52" s="54"/>
      <c r="B52" s="295"/>
      <c r="C52" s="372">
        <v>3</v>
      </c>
      <c r="D52" s="254">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4">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5">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2"/>
      <c r="H52" s="242"/>
      <c r="I52" s="242"/>
      <c r="J52" s="242"/>
      <c r="K52" s="242"/>
      <c r="L52" s="242"/>
      <c r="M52" s="242"/>
      <c r="N52" s="242"/>
      <c r="O52" s="242"/>
      <c r="P52" s="242"/>
      <c r="Q52" s="242"/>
      <c r="R52" s="242"/>
      <c r="S52" s="242"/>
      <c r="T52" s="242"/>
      <c r="U52" s="242"/>
      <c r="V52" s="242"/>
      <c r="W52" s="242"/>
      <c r="X52" s="54"/>
      <c r="Y52" s="164"/>
      <c r="Z52" s="164"/>
      <c r="AA52" s="164"/>
      <c r="AB52" s="164"/>
      <c r="AC52" s="164"/>
    </row>
    <row r="53" spans="1:29" ht="27.75" customHeight="1" thickTop="1" thickBot="1">
      <c r="A53" s="54"/>
      <c r="B53" s="295"/>
      <c r="C53" s="372">
        <v>4</v>
      </c>
      <c r="D53" s="254">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4">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5">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2"/>
      <c r="H53" s="242"/>
      <c r="I53" s="242"/>
      <c r="J53" s="242"/>
      <c r="K53" s="242"/>
      <c r="L53" s="242"/>
      <c r="M53" s="242"/>
      <c r="N53" s="242"/>
      <c r="O53" s="242"/>
      <c r="P53" s="242"/>
      <c r="Q53" s="242"/>
      <c r="R53" s="242"/>
      <c r="S53" s="242"/>
      <c r="T53" s="242"/>
      <c r="U53" s="242"/>
      <c r="V53" s="242"/>
      <c r="W53" s="242"/>
      <c r="X53" s="54"/>
      <c r="Y53" s="164"/>
      <c r="Z53" s="164"/>
      <c r="AA53" s="164"/>
      <c r="AB53" s="164"/>
      <c r="AC53" s="164"/>
    </row>
    <row r="54" spans="1:29" ht="27.75" customHeight="1" thickTop="1" thickBot="1">
      <c r="A54" s="54"/>
      <c r="B54" s="295"/>
      <c r="C54" s="258">
        <v>5</v>
      </c>
      <c r="D54" s="256">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6">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7">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2"/>
      <c r="H54" s="242"/>
      <c r="I54" s="242"/>
      <c r="J54" s="242"/>
      <c r="K54" s="242"/>
      <c r="L54" s="242"/>
      <c r="M54" s="242"/>
      <c r="N54" s="242"/>
      <c r="O54" s="242"/>
      <c r="P54" s="242"/>
      <c r="Q54" s="242"/>
      <c r="R54" s="242"/>
      <c r="S54" s="242"/>
      <c r="T54" s="242"/>
      <c r="U54" s="242"/>
      <c r="V54" s="242"/>
      <c r="W54" s="242"/>
      <c r="X54" s="54"/>
      <c r="Y54" s="164"/>
      <c r="Z54" s="164"/>
      <c r="AA54" s="164"/>
      <c r="AB54" s="164"/>
      <c r="AC54" s="164"/>
    </row>
    <row r="55" spans="1:29" ht="27.75" customHeight="1" thickTop="1">
      <c r="A55" s="396"/>
      <c r="B55" s="242"/>
      <c r="C55" s="242"/>
      <c r="D55" s="242"/>
      <c r="E55" s="242"/>
      <c r="F55" s="242"/>
      <c r="G55" s="242"/>
      <c r="H55" s="242"/>
      <c r="I55" s="242"/>
      <c r="J55" s="242"/>
      <c r="K55" s="242"/>
      <c r="L55" s="242"/>
      <c r="M55" s="242"/>
      <c r="N55" s="242"/>
      <c r="O55" s="242"/>
      <c r="P55" s="242"/>
      <c r="Q55" s="242"/>
      <c r="R55" s="242"/>
      <c r="S55" s="242"/>
      <c r="T55" s="242"/>
      <c r="U55" s="242"/>
      <c r="V55" s="242"/>
      <c r="W55" s="242"/>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10">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4:D24"/>
    <mergeCell ref="E24:F24"/>
    <mergeCell ref="G24:M24"/>
    <mergeCell ref="L22:M22"/>
    <mergeCell ref="C22:E22"/>
    <mergeCell ref="N4:O4"/>
    <mergeCell ref="C4:E4"/>
    <mergeCell ref="F16:H16"/>
    <mergeCell ref="I16:K16"/>
    <mergeCell ref="L16:M16"/>
    <mergeCell ref="C5:D5"/>
    <mergeCell ref="K5:L5"/>
    <mergeCell ref="C6:D6"/>
    <mergeCell ref="K6:L11"/>
    <mergeCell ref="C8:D8"/>
    <mergeCell ref="C10:D10"/>
    <mergeCell ref="C16:E16"/>
    <mergeCell ref="G18:M18"/>
    <mergeCell ref="I17:K17"/>
    <mergeCell ref="L17:M17"/>
    <mergeCell ref="F17:H17"/>
    <mergeCell ref="C17:E17"/>
    <mergeCell ref="F29:H29"/>
    <mergeCell ref="I29:K29"/>
    <mergeCell ref="L29:M29"/>
    <mergeCell ref="F4:H4"/>
    <mergeCell ref="F22:H22"/>
    <mergeCell ref="I22:K22"/>
    <mergeCell ref="L23:M23"/>
    <mergeCell ref="I23:K23"/>
    <mergeCell ref="F23:H23"/>
    <mergeCell ref="H13:I13"/>
    <mergeCell ref="H14:I14"/>
    <mergeCell ref="C13:D14"/>
    <mergeCell ref="D32:M32"/>
    <mergeCell ref="D26:M26"/>
    <mergeCell ref="D20:M20"/>
    <mergeCell ref="G19:M19"/>
    <mergeCell ref="E19:F19"/>
    <mergeCell ref="C19:D19"/>
    <mergeCell ref="C25:D25"/>
    <mergeCell ref="E25:F25"/>
    <mergeCell ref="G25:M25"/>
    <mergeCell ref="C31:D31"/>
    <mergeCell ref="E31:F31"/>
    <mergeCell ref="G31:M31"/>
    <mergeCell ref="C29:E29"/>
    <mergeCell ref="C23:E23"/>
    <mergeCell ref="O28:P28"/>
    <mergeCell ref="O27:P27"/>
    <mergeCell ref="Q27:R27"/>
    <mergeCell ref="S27:T27"/>
    <mergeCell ref="O26:P26"/>
    <mergeCell ref="Q26:R26"/>
    <mergeCell ref="S26:T26"/>
    <mergeCell ref="S25:T25"/>
    <mergeCell ref="Q25:R25"/>
    <mergeCell ref="O25:P25"/>
    <mergeCell ref="O24:P24"/>
    <mergeCell ref="Q24:R24"/>
    <mergeCell ref="S24:T24"/>
    <mergeCell ref="O22:P22"/>
    <mergeCell ref="Q22:R22"/>
    <mergeCell ref="S22:T22"/>
    <mergeCell ref="O21:P21"/>
    <mergeCell ref="Q21:R21"/>
    <mergeCell ref="S21:T21"/>
    <mergeCell ref="O18:P18"/>
    <mergeCell ref="Q18:T18"/>
    <mergeCell ref="O17:P17"/>
    <mergeCell ref="Q17:T17"/>
    <mergeCell ref="O16:P16"/>
    <mergeCell ref="Q16:T16"/>
    <mergeCell ref="O15:P15"/>
    <mergeCell ref="Q15:T15"/>
    <mergeCell ref="S11:S12"/>
  </mergeCells>
  <conditionalFormatting sqref="N11">
    <cfRule type="cellIs" dxfId="22" priority="25" operator="equal">
      <formula>$N$12="Аспект"</formula>
    </cfRule>
  </conditionalFormatting>
  <conditionalFormatting sqref="O12">
    <cfRule type="expression" dxfId="21" priority="24">
      <formula>$N$12="Аспект"</formula>
    </cfRule>
  </conditionalFormatting>
  <conditionalFormatting sqref="P12">
    <cfRule type="expression" dxfId="20" priority="23">
      <formula>$N$12="Аспект"</formula>
    </cfRule>
  </conditionalFormatting>
  <conditionalFormatting sqref="Q12">
    <cfRule type="expression" dxfId="19" priority="22">
      <formula>$N$12="Аспект"</formula>
    </cfRule>
  </conditionalFormatting>
  <conditionalFormatting sqref="R12">
    <cfRule type="cellIs" dxfId="18" priority="10" operator="equal">
      <formula>0</formula>
    </cfRule>
    <cfRule type="expression" dxfId="17" priority="21">
      <formula>$N$12="Аспект"</formula>
    </cfRule>
  </conditionalFormatting>
  <conditionalFormatting sqref="O11">
    <cfRule type="expression" dxfId="16" priority="20">
      <formula>$N$12="Аспект"</formula>
    </cfRule>
  </conditionalFormatting>
  <conditionalFormatting sqref="P11">
    <cfRule type="expression" dxfId="15" priority="19">
      <formula>$N$12="Аспект"</formula>
    </cfRule>
  </conditionalFormatting>
  <conditionalFormatting sqref="Q11">
    <cfRule type="expression" dxfId="14" priority="18">
      <formula>$N$12="Аспект"</formula>
    </cfRule>
  </conditionalFormatting>
  <conditionalFormatting sqref="R11">
    <cfRule type="cellIs" dxfId="13" priority="11" operator="equal">
      <formula>0</formula>
    </cfRule>
    <cfRule type="expression" dxfId="12" priority="17">
      <formula>$N$12="Аспект"</formula>
    </cfRule>
  </conditionalFormatting>
  <conditionalFormatting sqref="S11:S12">
    <cfRule type="cellIs" dxfId="11" priority="12" operator="equal">
      <formula>0</formula>
    </cfRule>
    <cfRule type="expression" dxfId="10" priority="16">
      <formula>$N$12="Аспект"</formula>
    </cfRule>
  </conditionalFormatting>
  <conditionalFormatting sqref="N11:S12">
    <cfRule type="expression" dxfId="9" priority="15">
      <formula>$N$12=0</formula>
    </cfRule>
  </conditionalFormatting>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26"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8"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9"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3"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14"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expression" priority="1" id="{C965D7AD-156E-45C0-A748-5A04EF5C07E3}">
            <xm:f>'Лист персонажа 1'!$G$8="Полувеликан"</xm:f>
            <x14:dxf>
              <font>
                <color theme="1" tint="0.14996795556505021"/>
              </font>
              <fill>
                <patternFill>
                  <bgColor theme="2"/>
                </patternFill>
              </fill>
              <border>
                <left style="thin">
                  <color auto="1"/>
                </left>
                <right style="thin">
                  <color auto="1"/>
                </right>
                <top style="thin">
                  <color auto="1"/>
                </top>
                <vertical/>
                <horizontal/>
              </border>
            </x14:dxf>
          </x14:cfRule>
          <x14:cfRule type="expression" priority="2" id="{2DE53544-2788-414F-845A-2045F2B72112}">
            <xm:f>'Лист персонажа 1'!$G$8&lt;&gt;"Полувеликан"</xm:f>
            <x14:dxf>
              <font>
                <color theme="0" tint="-4.9989318521683403E-2"/>
              </font>
            </x14:dxf>
          </x14:cfRule>
          <xm:sqref>S7</xm:sqref>
        </x14:conditionalFormatting>
        <x14:conditionalFormatting xmlns:xm="http://schemas.microsoft.com/office/excel/2006/main">
          <x14:cfRule type="expression" priority="3" id="{89CCC44C-2709-48BF-89FD-71498D9DBF9D}">
            <xm:f>'Лист персонажа 1'!$G$8&lt;&gt;"Полувеликан"</xm:f>
            <x14:dxf>
              <font>
                <color theme="0" tint="-4.9989318521683403E-2"/>
              </font>
            </x14:dxf>
          </x14:cfRule>
          <x14:cfRule type="expression" priority="6" id="{3A42C2EA-4E13-4C36-AD30-0E6637E08841}">
            <xm:f>'Лист персонажа 1'!$G$8="Полувеликан"</xm:f>
            <x14:dxf>
              <fill>
                <patternFill>
                  <bgColor theme="2"/>
                </patternFill>
              </fill>
              <border>
                <left style="thin">
                  <color theme="1" tint="0.14996795556505021"/>
                </left>
                <right style="thin">
                  <color theme="1" tint="0.14996795556505021"/>
                </right>
                <top style="thin">
                  <color theme="1" tint="0.14996795556505021"/>
                </top>
                <vertical/>
                <horizontal/>
              </border>
            </x14:dxf>
          </x14:cfRule>
          <xm:sqref>O7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40"/>
  <sheetViews>
    <sheetView showGridLines="0" showRowColHeaders="0" topLeftCell="A6" workbookViewId="0">
      <selection activeCell="E35" sqref="E35"/>
    </sheetView>
  </sheetViews>
  <sheetFormatPr defaultRowHeight="15"/>
  <sheetData>
    <row r="2" spans="2:19" ht="26.25" customHeight="1" thickBot="1">
      <c r="B2" s="780" t="s">
        <v>202</v>
      </c>
      <c r="C2" s="780"/>
      <c r="D2" s="780"/>
      <c r="E2" s="780"/>
      <c r="F2" s="780"/>
      <c r="G2" s="780"/>
      <c r="H2" s="780"/>
      <c r="I2" s="780"/>
      <c r="J2" s="780"/>
      <c r="K2" s="780"/>
      <c r="L2" s="780"/>
      <c r="M2" s="781"/>
      <c r="N2" s="793" t="s">
        <v>152</v>
      </c>
      <c r="O2" s="794"/>
      <c r="P2" s="794"/>
      <c r="Q2" s="794"/>
      <c r="R2" s="794"/>
      <c r="S2" s="794"/>
    </row>
    <row r="3" spans="2:19" ht="26.25" customHeight="1">
      <c r="B3" s="782" t="s">
        <v>116</v>
      </c>
      <c r="C3" s="783"/>
      <c r="D3" s="783"/>
      <c r="E3" s="783"/>
      <c r="F3" s="784"/>
      <c r="G3" s="785" t="s">
        <v>117</v>
      </c>
      <c r="H3" s="786"/>
      <c r="I3" s="786"/>
      <c r="J3" s="787"/>
      <c r="K3" s="785" t="s">
        <v>118</v>
      </c>
      <c r="L3" s="786"/>
      <c r="M3" s="787"/>
      <c r="N3" s="795"/>
      <c r="O3" s="796"/>
      <c r="P3" s="796"/>
      <c r="Q3" s="797"/>
      <c r="R3" s="797"/>
      <c r="S3" s="798"/>
    </row>
    <row r="4" spans="2:19" ht="81.75" customHeight="1">
      <c r="B4" s="772" t="s">
        <v>1150</v>
      </c>
      <c r="C4" s="772"/>
      <c r="D4" s="772"/>
      <c r="E4" s="772"/>
      <c r="F4" s="772"/>
      <c r="G4" s="778" t="s">
        <v>1151</v>
      </c>
      <c r="H4" s="778"/>
      <c r="I4" s="778"/>
      <c r="J4" s="778"/>
      <c r="K4" s="773"/>
      <c r="L4" s="773"/>
      <c r="M4" s="773"/>
      <c r="N4" s="802" t="s">
        <v>1168</v>
      </c>
      <c r="O4" s="803"/>
      <c r="P4" s="803"/>
      <c r="Q4" s="803" t="s">
        <v>1169</v>
      </c>
      <c r="R4" s="803"/>
      <c r="S4" s="804"/>
    </row>
    <row r="5" spans="2:19" ht="74.25" customHeight="1">
      <c r="B5" s="763"/>
      <c r="C5" s="763"/>
      <c r="D5" s="763"/>
      <c r="E5" s="763"/>
      <c r="F5" s="763"/>
      <c r="G5" s="788" t="s">
        <v>1152</v>
      </c>
      <c r="H5" s="788"/>
      <c r="I5" s="788"/>
      <c r="J5" s="788"/>
      <c r="K5" s="789"/>
      <c r="L5" s="789"/>
      <c r="M5" s="789"/>
      <c r="N5" s="805" t="s">
        <v>1170</v>
      </c>
      <c r="O5" s="806"/>
      <c r="P5" s="806"/>
      <c r="Q5" s="806"/>
      <c r="R5" s="806"/>
      <c r="S5" s="807"/>
    </row>
    <row r="6" spans="2:19" ht="70.5" customHeight="1" thickBot="1">
      <c r="B6" s="772" t="s">
        <v>1153</v>
      </c>
      <c r="C6" s="772"/>
      <c r="D6" s="772"/>
      <c r="E6" s="772"/>
      <c r="F6" s="772"/>
      <c r="G6" s="778" t="s">
        <v>202</v>
      </c>
      <c r="H6" s="778"/>
      <c r="I6" s="778"/>
      <c r="J6" s="778"/>
      <c r="K6" s="773"/>
      <c r="L6" s="773"/>
      <c r="M6" s="773"/>
      <c r="N6" s="799"/>
      <c r="O6" s="800"/>
      <c r="P6" s="800"/>
      <c r="Q6" s="800"/>
      <c r="R6" s="800"/>
      <c r="S6" s="801"/>
    </row>
    <row r="7" spans="2:19" ht="84" customHeight="1">
      <c r="B7" s="763" t="s">
        <v>1154</v>
      </c>
      <c r="C7" s="763"/>
      <c r="D7" s="763"/>
      <c r="E7" s="763"/>
      <c r="F7" s="763"/>
      <c r="G7" s="777" t="s">
        <v>1155</v>
      </c>
      <c r="H7" s="777"/>
      <c r="I7" s="777"/>
      <c r="J7" s="777"/>
      <c r="K7" s="774"/>
      <c r="L7" s="774"/>
      <c r="M7" s="774"/>
    </row>
    <row r="8" spans="2:19" ht="81.75" customHeight="1">
      <c r="B8" s="772" t="s">
        <v>1156</v>
      </c>
      <c r="C8" s="772"/>
      <c r="D8" s="772"/>
      <c r="E8" s="772"/>
      <c r="F8" s="772"/>
      <c r="G8" s="778" t="s">
        <v>202</v>
      </c>
      <c r="H8" s="778"/>
      <c r="I8" s="778"/>
      <c r="J8" s="778"/>
      <c r="K8" s="775"/>
      <c r="L8" s="775"/>
      <c r="M8" s="775"/>
    </row>
    <row r="9" spans="2:19" ht="78.75" customHeight="1">
      <c r="B9" s="763" t="s">
        <v>1157</v>
      </c>
      <c r="C9" s="763"/>
      <c r="D9" s="763"/>
      <c r="E9" s="763"/>
      <c r="F9" s="763"/>
      <c r="G9" s="779"/>
      <c r="H9" s="779"/>
      <c r="I9" s="779"/>
      <c r="J9" s="779"/>
      <c r="K9" s="774"/>
      <c r="L9" s="774"/>
      <c r="M9" s="774"/>
    </row>
    <row r="10" spans="2:19" ht="78" customHeight="1">
      <c r="B10" s="772" t="s">
        <v>1158</v>
      </c>
      <c r="C10" s="772"/>
      <c r="D10" s="772"/>
      <c r="E10" s="772"/>
      <c r="F10" s="772"/>
      <c r="G10" s="778"/>
      <c r="H10" s="778"/>
      <c r="I10" s="778"/>
      <c r="J10" s="778"/>
      <c r="K10" s="773"/>
      <c r="L10" s="773"/>
      <c r="M10" s="773"/>
    </row>
    <row r="11" spans="2:19" ht="77.25" customHeight="1">
      <c r="B11" s="763" t="s">
        <v>1159</v>
      </c>
      <c r="C11" s="763"/>
      <c r="D11" s="763"/>
      <c r="E11" s="763"/>
      <c r="F11" s="763"/>
      <c r="G11" s="788"/>
      <c r="H11" s="788"/>
      <c r="I11" s="788"/>
      <c r="J11" s="788"/>
      <c r="K11" s="789"/>
      <c r="L11" s="789"/>
      <c r="M11" s="789"/>
    </row>
    <row r="12" spans="2:19" ht="78.75" customHeight="1">
      <c r="B12" s="772" t="s">
        <v>1160</v>
      </c>
      <c r="C12" s="772"/>
      <c r="D12" s="772"/>
      <c r="E12" s="772"/>
      <c r="F12" s="772"/>
      <c r="G12" s="776" t="s">
        <v>1161</v>
      </c>
      <c r="H12" s="776"/>
      <c r="I12" s="776"/>
      <c r="J12" s="776"/>
      <c r="K12" s="773"/>
      <c r="L12" s="773"/>
      <c r="M12" s="773"/>
    </row>
    <row r="13" spans="2:19" ht="76.5" customHeight="1">
      <c r="B13" s="763" t="s">
        <v>1162</v>
      </c>
      <c r="C13" s="763"/>
      <c r="D13" s="763"/>
      <c r="E13" s="763"/>
      <c r="F13" s="763"/>
      <c r="G13" s="777"/>
      <c r="H13" s="777"/>
      <c r="I13" s="777"/>
      <c r="J13" s="777"/>
      <c r="K13" s="774"/>
      <c r="L13" s="774"/>
      <c r="M13" s="774"/>
    </row>
    <row r="14" spans="2:19" ht="77.25" customHeight="1">
      <c r="B14" s="772" t="s">
        <v>1163</v>
      </c>
      <c r="C14" s="772"/>
      <c r="D14" s="772"/>
      <c r="E14" s="772"/>
      <c r="F14" s="772"/>
      <c r="G14" s="778"/>
      <c r="H14" s="778"/>
      <c r="I14" s="778"/>
      <c r="J14" s="778"/>
      <c r="K14" s="775"/>
      <c r="L14" s="775"/>
      <c r="M14" s="775"/>
    </row>
    <row r="15" spans="2:19" ht="77.25" customHeight="1">
      <c r="B15" s="763"/>
      <c r="C15" s="763"/>
      <c r="D15" s="763"/>
      <c r="E15" s="763"/>
      <c r="F15" s="763"/>
      <c r="G15" s="779"/>
      <c r="H15" s="779"/>
      <c r="I15" s="779"/>
      <c r="J15" s="779"/>
      <c r="K15" s="774"/>
      <c r="L15" s="774"/>
      <c r="M15" s="774"/>
    </row>
    <row r="16" spans="2:19" ht="85.5" customHeight="1">
      <c r="B16" s="772"/>
      <c r="C16" s="772"/>
      <c r="D16" s="772"/>
      <c r="E16" s="772"/>
      <c r="F16" s="772"/>
      <c r="G16" s="778"/>
      <c r="H16" s="778"/>
      <c r="I16" s="778"/>
      <c r="J16" s="778"/>
      <c r="K16" s="775"/>
      <c r="L16" s="775"/>
      <c r="M16" s="775"/>
    </row>
    <row r="17" spans="2:13" ht="15" customHeight="1">
      <c r="B17" s="767" t="s">
        <v>130</v>
      </c>
      <c r="C17" s="768"/>
      <c r="D17" s="768"/>
      <c r="E17" s="768"/>
      <c r="F17" s="768"/>
      <c r="G17" s="768"/>
      <c r="H17" s="768"/>
      <c r="I17" s="768"/>
      <c r="J17" s="768"/>
      <c r="K17" s="768"/>
      <c r="L17" s="768"/>
      <c r="M17" s="769"/>
    </row>
    <row r="18" spans="2:13" ht="18">
      <c r="B18" s="763" t="s">
        <v>1164</v>
      </c>
      <c r="C18" s="763"/>
      <c r="D18" s="763"/>
      <c r="E18" s="763"/>
      <c r="F18" s="763"/>
      <c r="G18" s="763"/>
      <c r="H18" s="292"/>
      <c r="I18" s="770" t="s">
        <v>1164</v>
      </c>
      <c r="J18" s="770"/>
      <c r="K18" s="770"/>
      <c r="L18" s="770"/>
      <c r="M18" s="770"/>
    </row>
    <row r="19" spans="2:13" ht="18" customHeight="1">
      <c r="B19" s="766" t="s">
        <v>132</v>
      </c>
      <c r="C19" s="766"/>
      <c r="D19" s="766"/>
      <c r="E19" s="766"/>
      <c r="F19" s="766"/>
      <c r="G19" s="766"/>
      <c r="H19" s="292"/>
      <c r="I19" s="764" t="s">
        <v>133</v>
      </c>
      <c r="J19" s="764"/>
      <c r="K19" s="764"/>
      <c r="L19" s="764"/>
      <c r="M19" s="764"/>
    </row>
    <row r="20" spans="2:13" ht="18">
      <c r="B20" s="763"/>
      <c r="C20" s="763"/>
      <c r="D20" s="763"/>
      <c r="E20" s="763"/>
      <c r="F20" s="763"/>
      <c r="G20" s="763"/>
      <c r="H20" s="292"/>
      <c r="I20" s="771" t="s">
        <v>1164</v>
      </c>
      <c r="J20" s="771"/>
      <c r="K20" s="771"/>
      <c r="L20" s="771"/>
      <c r="M20" s="771"/>
    </row>
    <row r="21" spans="2:13" ht="18.75" customHeight="1">
      <c r="B21" s="766" t="s">
        <v>137</v>
      </c>
      <c r="C21" s="766"/>
      <c r="D21" s="766"/>
      <c r="E21" s="766"/>
      <c r="F21" s="766"/>
      <c r="G21" s="766"/>
      <c r="H21" s="292"/>
      <c r="I21" s="764" t="s">
        <v>138</v>
      </c>
      <c r="J21" s="764"/>
      <c r="K21" s="764"/>
      <c r="L21" s="764"/>
      <c r="M21" s="764"/>
    </row>
    <row r="22" spans="2:13" ht="18">
      <c r="B22" s="763"/>
      <c r="C22" s="763"/>
      <c r="D22" s="763"/>
      <c r="E22" s="763"/>
      <c r="F22" s="763"/>
      <c r="G22" s="763"/>
      <c r="H22" s="292"/>
      <c r="I22" s="771" t="s">
        <v>1164</v>
      </c>
      <c r="J22" s="771"/>
      <c r="K22" s="771"/>
      <c r="L22" s="771"/>
      <c r="M22" s="771"/>
    </row>
    <row r="23" spans="2:13" ht="18.75" customHeight="1">
      <c r="B23" s="766" t="s">
        <v>140</v>
      </c>
      <c r="C23" s="766"/>
      <c r="D23" s="766"/>
      <c r="E23" s="766"/>
      <c r="F23" s="766"/>
      <c r="G23" s="766"/>
      <c r="H23" s="292"/>
      <c r="I23" s="764" t="s">
        <v>141</v>
      </c>
      <c r="J23" s="764"/>
      <c r="K23" s="764"/>
      <c r="L23" s="764"/>
      <c r="M23" s="764"/>
    </row>
    <row r="24" spans="2:13" ht="18">
      <c r="B24" s="763"/>
      <c r="C24" s="763"/>
      <c r="D24" s="763"/>
      <c r="E24" s="763"/>
      <c r="F24" s="763"/>
      <c r="G24" s="763"/>
      <c r="H24" s="292"/>
      <c r="I24" s="771" t="s">
        <v>1165</v>
      </c>
      <c r="J24" s="771"/>
      <c r="K24" s="771"/>
      <c r="L24" s="771"/>
      <c r="M24" s="771"/>
    </row>
    <row r="25" spans="2:13" ht="18.75" customHeight="1">
      <c r="B25" s="764" t="s">
        <v>144</v>
      </c>
      <c r="C25" s="764"/>
      <c r="D25" s="764"/>
      <c r="E25" s="764"/>
      <c r="F25" s="764"/>
      <c r="G25" s="764"/>
      <c r="H25" s="292"/>
      <c r="I25" s="764" t="s">
        <v>145</v>
      </c>
      <c r="J25" s="764"/>
      <c r="K25" s="764"/>
      <c r="L25" s="764"/>
      <c r="M25" s="764"/>
    </row>
    <row r="26" spans="2:13" ht="18">
      <c r="B26" s="763"/>
      <c r="C26" s="763"/>
      <c r="D26" s="763"/>
      <c r="E26" s="763"/>
      <c r="F26" s="763"/>
      <c r="G26" s="763"/>
      <c r="H26" s="292"/>
      <c r="I26" s="771" t="s">
        <v>1166</v>
      </c>
      <c r="J26" s="771"/>
      <c r="K26" s="771"/>
      <c r="L26" s="771"/>
      <c r="M26" s="771"/>
    </row>
    <row r="27" spans="2:13" ht="18.75" customHeight="1">
      <c r="B27" s="764" t="s">
        <v>149</v>
      </c>
      <c r="C27" s="764"/>
      <c r="D27" s="764"/>
      <c r="E27" s="764"/>
      <c r="F27" s="764"/>
      <c r="G27" s="764"/>
      <c r="H27" s="292"/>
      <c r="I27" s="764" t="s">
        <v>150</v>
      </c>
      <c r="J27" s="764"/>
      <c r="K27" s="764"/>
      <c r="L27" s="764"/>
      <c r="M27" s="764"/>
    </row>
    <row r="28" spans="2:13" ht="18">
      <c r="B28" s="763"/>
      <c r="C28" s="763"/>
      <c r="D28" s="763"/>
      <c r="E28" s="763"/>
      <c r="F28" s="763"/>
      <c r="G28" s="763"/>
      <c r="H28" s="292"/>
      <c r="I28" s="771" t="s">
        <v>1167</v>
      </c>
      <c r="J28" s="771"/>
      <c r="K28" s="771"/>
      <c r="L28" s="771"/>
      <c r="M28" s="771"/>
    </row>
    <row r="29" spans="2:13" ht="18.75" customHeight="1">
      <c r="B29" s="764" t="s">
        <v>153</v>
      </c>
      <c r="C29" s="764"/>
      <c r="D29" s="764"/>
      <c r="E29" s="764"/>
      <c r="F29" s="764"/>
      <c r="G29" s="764"/>
      <c r="H29" s="292"/>
      <c r="I29" s="813" t="s">
        <v>154</v>
      </c>
      <c r="J29" s="813"/>
      <c r="K29" s="813"/>
      <c r="L29" s="813"/>
      <c r="M29" s="813"/>
    </row>
    <row r="30" spans="2:13" ht="15" customHeight="1">
      <c r="B30" s="763"/>
      <c r="C30" s="763"/>
      <c r="D30" s="763"/>
      <c r="E30" s="763"/>
      <c r="F30" s="763"/>
      <c r="G30" s="763"/>
      <c r="H30" s="293"/>
      <c r="I30" s="811"/>
      <c r="J30" s="811"/>
      <c r="K30" s="811"/>
      <c r="L30" s="811"/>
      <c r="M30" s="811"/>
    </row>
    <row r="31" spans="2:13" ht="24" customHeight="1">
      <c r="B31" s="765" t="s">
        <v>203</v>
      </c>
      <c r="C31" s="765"/>
      <c r="D31" s="765"/>
      <c r="E31" s="765"/>
      <c r="F31" s="765"/>
      <c r="G31" s="765"/>
      <c r="H31" s="293"/>
      <c r="I31" s="812" t="s">
        <v>156</v>
      </c>
      <c r="J31" s="812"/>
      <c r="K31" s="812"/>
      <c r="L31" s="812"/>
      <c r="M31" s="812"/>
    </row>
    <row r="32" spans="2:13" ht="26.25" customHeight="1">
      <c r="B32" s="790" t="s">
        <v>1172</v>
      </c>
      <c r="C32" s="791"/>
      <c r="D32" s="791"/>
      <c r="E32" s="791"/>
      <c r="F32" s="791"/>
      <c r="G32" s="792"/>
      <c r="H32" s="294"/>
      <c r="I32" s="808"/>
      <c r="J32" s="809"/>
      <c r="K32" s="809"/>
      <c r="L32" s="809"/>
      <c r="M32" s="810"/>
    </row>
    <row r="35" spans="8:8">
      <c r="H35">
        <v>3.15</v>
      </c>
    </row>
    <row r="36" spans="8:8">
      <c r="H36">
        <v>22.5</v>
      </c>
    </row>
    <row r="37" spans="8:8">
      <c r="H37">
        <v>1.8</v>
      </c>
    </row>
    <row r="38" spans="8:8">
      <c r="H38">
        <v>9</v>
      </c>
    </row>
    <row r="39" spans="8:8">
      <c r="H39">
        <v>0</v>
      </c>
    </row>
    <row r="40" spans="8:8">
      <c r="H40">
        <f>SUM(H35,H36,H37,H38,H39)</f>
        <v>36.450000000000003</v>
      </c>
    </row>
  </sheetData>
  <mergeCells count="83">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 ref="K6:M6"/>
    <mergeCell ref="G6:J6"/>
    <mergeCell ref="G7:J7"/>
    <mergeCell ref="G8:J8"/>
    <mergeCell ref="G9:J9"/>
    <mergeCell ref="K8:M8"/>
    <mergeCell ref="K9:M9"/>
    <mergeCell ref="K10:M10"/>
    <mergeCell ref="K11:M11"/>
    <mergeCell ref="B8:F8"/>
    <mergeCell ref="B9:F9"/>
    <mergeCell ref="B10:F10"/>
    <mergeCell ref="G10:J10"/>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I22:M22"/>
    <mergeCell ref="I23:M23"/>
    <mergeCell ref="I24:M24"/>
    <mergeCell ref="I19:M19"/>
    <mergeCell ref="I20:M20"/>
    <mergeCell ref="I21:M21"/>
    <mergeCell ref="B18:G18"/>
    <mergeCell ref="B17:M17"/>
    <mergeCell ref="B19:G19"/>
    <mergeCell ref="B20:G20"/>
    <mergeCell ref="B21:G21"/>
    <mergeCell ref="I18:M18"/>
    <mergeCell ref="B28:G28"/>
    <mergeCell ref="B29:G29"/>
    <mergeCell ref="B30:G30"/>
    <mergeCell ref="B31:G31"/>
    <mergeCell ref="B22:G22"/>
    <mergeCell ref="B23:G23"/>
    <mergeCell ref="B24:G24"/>
    <mergeCell ref="B25:G25"/>
    <mergeCell ref="B26:G26"/>
    <mergeCell ref="B27:G2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814" t="s">
        <v>467</v>
      </c>
      <c r="C113" s="815"/>
      <c r="D113" s="816"/>
    </row>
    <row r="114" spans="2:4" ht="21" customHeight="1" thickBot="1">
      <c r="B114" s="814"/>
      <c r="C114" s="815"/>
      <c r="D114" s="816"/>
    </row>
    <row r="115" spans="2:4" ht="21" customHeight="1" thickBot="1">
      <c r="B115" s="817" t="s">
        <v>468</v>
      </c>
      <c r="C115" s="815"/>
      <c r="D115" s="816"/>
    </row>
    <row r="116" spans="2:4" ht="21" customHeight="1" thickBot="1">
      <c r="B116" s="814"/>
      <c r="C116" s="815"/>
      <c r="D116" s="816"/>
    </row>
    <row r="117" spans="2:4" ht="21" customHeight="1" thickBot="1">
      <c r="B117" s="814" t="s">
        <v>469</v>
      </c>
      <c r="C117" s="815"/>
      <c r="D117" s="816"/>
    </row>
    <row r="118" spans="2:4" ht="21" customHeight="1" thickBot="1">
      <c r="B118" s="814"/>
      <c r="C118" s="815"/>
      <c r="D118" s="816"/>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823" t="s">
        <v>5</v>
      </c>
      <c r="B1" s="824"/>
      <c r="C1" s="824"/>
      <c r="D1" s="824"/>
      <c r="E1" s="824"/>
      <c r="F1" s="824"/>
      <c r="G1" s="819" t="s">
        <v>26</v>
      </c>
      <c r="H1" s="821">
        <v>10</v>
      </c>
      <c r="T1"/>
    </row>
    <row r="2" spans="1:20" ht="16.5" customHeight="1" thickTop="1" thickBot="1">
      <c r="A2" s="824"/>
      <c r="B2" s="824"/>
      <c r="C2" s="824"/>
      <c r="D2" s="824"/>
      <c r="E2" s="824"/>
      <c r="F2" s="824"/>
      <c r="G2" s="820"/>
      <c r="H2" s="822"/>
      <c r="T2"/>
    </row>
    <row r="3" spans="1:20" ht="15" customHeight="1" thickTop="1" thickBot="1">
      <c r="A3" s="824"/>
      <c r="B3" s="824"/>
      <c r="C3" s="824"/>
      <c r="D3" s="824"/>
      <c r="E3" s="824"/>
      <c r="F3" s="824"/>
      <c r="G3" s="826" t="s">
        <v>107</v>
      </c>
      <c r="H3" s="826"/>
      <c r="I3" s="826"/>
      <c r="J3" s="826"/>
      <c r="K3" s="826"/>
      <c r="L3" s="826"/>
      <c r="T3"/>
    </row>
    <row r="4" spans="1:20" ht="15" customHeight="1" thickTop="1" thickBot="1">
      <c r="A4" s="825" t="s">
        <v>44</v>
      </c>
      <c r="B4" s="825"/>
      <c r="C4" s="825"/>
      <c r="D4" s="825"/>
      <c r="E4" s="825"/>
      <c r="F4" s="825"/>
      <c r="G4" s="826"/>
      <c r="H4" s="826"/>
      <c r="I4" s="826"/>
      <c r="J4" s="826"/>
      <c r="K4" s="826"/>
      <c r="L4" s="826"/>
      <c r="T4"/>
    </row>
    <row r="5" spans="1:20" ht="20.25" thickTop="1" thickBot="1">
      <c r="A5" s="825"/>
      <c r="B5" s="825"/>
      <c r="C5" s="825"/>
      <c r="D5" s="825"/>
      <c r="E5" s="825"/>
      <c r="F5" s="825"/>
      <c r="G5" s="182" t="s">
        <v>470</v>
      </c>
      <c r="H5" s="183" t="s">
        <v>471</v>
      </c>
      <c r="I5" s="184" t="s">
        <v>199</v>
      </c>
      <c r="J5" s="184" t="s">
        <v>200</v>
      </c>
      <c r="K5" s="184" t="s">
        <v>201</v>
      </c>
      <c r="L5" s="184" t="s">
        <v>472</v>
      </c>
      <c r="T5"/>
    </row>
    <row r="6" spans="1:20" ht="22.5" customHeight="1" thickTop="1" thickBot="1">
      <c r="A6" s="181">
        <v>1</v>
      </c>
      <c r="B6" s="818" t="s">
        <v>473</v>
      </c>
      <c r="C6" s="818"/>
      <c r="D6" s="818"/>
      <c r="E6" s="818"/>
      <c r="F6" s="818"/>
      <c r="G6" s="186">
        <v>1</v>
      </c>
      <c r="H6" s="187">
        <v>1</v>
      </c>
      <c r="I6" s="188">
        <v>2</v>
      </c>
      <c r="J6" s="188">
        <v>0</v>
      </c>
      <c r="K6" s="188">
        <v>0</v>
      </c>
      <c r="L6" s="188" t="s">
        <v>474</v>
      </c>
      <c r="T6"/>
    </row>
    <row r="7" spans="1:20" ht="22.5" customHeight="1" thickTop="1" thickBot="1">
      <c r="A7" s="181">
        <v>2</v>
      </c>
      <c r="B7" s="818" t="s">
        <v>475</v>
      </c>
      <c r="C7" s="818"/>
      <c r="D7" s="818"/>
      <c r="E7" s="818"/>
      <c r="F7" s="818"/>
      <c r="G7" s="182">
        <v>2</v>
      </c>
      <c r="H7" s="183">
        <v>2</v>
      </c>
      <c r="I7" s="185">
        <v>3</v>
      </c>
      <c r="J7" s="185">
        <v>0</v>
      </c>
      <c r="K7" s="185">
        <v>0</v>
      </c>
      <c r="L7" s="185" t="s">
        <v>474</v>
      </c>
      <c r="T7"/>
    </row>
    <row r="8" spans="1:20" ht="22.5" customHeight="1" thickTop="1" thickBot="1">
      <c r="A8" s="181">
        <v>3</v>
      </c>
      <c r="B8" s="818" t="s">
        <v>59</v>
      </c>
      <c r="C8" s="818"/>
      <c r="D8" s="818"/>
      <c r="E8" s="818"/>
      <c r="F8" s="818"/>
      <c r="G8" s="186">
        <v>3</v>
      </c>
      <c r="H8" s="187">
        <v>3</v>
      </c>
      <c r="I8" s="188">
        <v>3</v>
      </c>
      <c r="J8" s="188">
        <v>1</v>
      </c>
      <c r="K8" s="188">
        <v>1</v>
      </c>
      <c r="L8" s="189"/>
      <c r="T8"/>
    </row>
    <row r="9" spans="1:20" ht="22.5" customHeight="1" thickTop="1" thickBot="1">
      <c r="A9" s="181">
        <v>4</v>
      </c>
      <c r="B9" s="818" t="s">
        <v>476</v>
      </c>
      <c r="C9" s="818"/>
      <c r="D9" s="818"/>
      <c r="E9" s="818"/>
      <c r="F9" s="818"/>
      <c r="G9" s="182">
        <v>4</v>
      </c>
      <c r="H9" s="183">
        <v>4</v>
      </c>
      <c r="I9" s="185">
        <v>4</v>
      </c>
      <c r="J9" s="185">
        <v>1</v>
      </c>
      <c r="K9" s="185">
        <v>1</v>
      </c>
      <c r="L9" s="185" t="s">
        <v>474</v>
      </c>
      <c r="T9"/>
    </row>
    <row r="10" spans="1:20" ht="22.5" customHeight="1" thickTop="1" thickBot="1">
      <c r="A10" s="181">
        <v>5</v>
      </c>
      <c r="B10" s="818" t="s">
        <v>477</v>
      </c>
      <c r="C10" s="818"/>
      <c r="D10" s="818"/>
      <c r="E10" s="818"/>
      <c r="F10" s="818"/>
      <c r="G10" s="186">
        <v>5</v>
      </c>
      <c r="H10" s="187">
        <v>5</v>
      </c>
      <c r="I10" s="188">
        <v>4</v>
      </c>
      <c r="J10" s="188">
        <v>1</v>
      </c>
      <c r="K10" s="188">
        <v>1</v>
      </c>
      <c r="L10" s="189"/>
      <c r="T10"/>
    </row>
    <row r="11" spans="1:20" ht="22.5" customHeight="1" thickTop="1" thickBot="1">
      <c r="A11" s="181">
        <v>6</v>
      </c>
      <c r="B11" s="818" t="s">
        <v>478</v>
      </c>
      <c r="C11" s="818"/>
      <c r="D11" s="818"/>
      <c r="E11" s="818"/>
      <c r="F11" s="818"/>
      <c r="G11" s="182">
        <v>6</v>
      </c>
      <c r="H11" s="183">
        <v>6</v>
      </c>
      <c r="I11" s="185">
        <v>5</v>
      </c>
      <c r="J11" s="185">
        <v>2</v>
      </c>
      <c r="K11" s="185">
        <v>2</v>
      </c>
      <c r="L11" s="185" t="s">
        <v>474</v>
      </c>
      <c r="T11"/>
    </row>
    <row r="12" spans="1:20" ht="22.5" customHeight="1" thickTop="1" thickBot="1">
      <c r="A12" s="181">
        <v>7</v>
      </c>
      <c r="B12" s="818" t="s">
        <v>479</v>
      </c>
      <c r="C12" s="818"/>
      <c r="D12" s="818"/>
      <c r="E12" s="818"/>
      <c r="F12" s="818"/>
      <c r="G12" s="186">
        <v>7</v>
      </c>
      <c r="H12" s="187">
        <v>7</v>
      </c>
      <c r="I12" s="188">
        <v>5</v>
      </c>
      <c r="J12" s="188">
        <v>2</v>
      </c>
      <c r="K12" s="188">
        <v>2</v>
      </c>
      <c r="L12" s="189"/>
      <c r="T12"/>
    </row>
    <row r="13" spans="1:20" ht="22.5" customHeight="1" thickTop="1" thickBot="1">
      <c r="A13" s="388"/>
      <c r="B13" s="136"/>
      <c r="C13" s="136"/>
      <c r="D13" s="136"/>
      <c r="E13" s="136"/>
      <c r="F13" s="136"/>
      <c r="G13" s="183">
        <v>8</v>
      </c>
      <c r="H13" s="183">
        <v>8</v>
      </c>
      <c r="I13" s="185">
        <v>6</v>
      </c>
      <c r="J13" s="185">
        <v>2</v>
      </c>
      <c r="K13" s="185">
        <v>2</v>
      </c>
      <c r="L13" s="185" t="s">
        <v>474</v>
      </c>
      <c r="T13"/>
    </row>
    <row r="14" spans="1:20" ht="22.5" customHeight="1" thickTop="1" thickBot="1">
      <c r="A14" s="388"/>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42" t="s">
        <v>190</v>
      </c>
      <c r="B1" s="843"/>
      <c r="C1" s="843"/>
      <c r="D1" s="844"/>
      <c r="E1" s="841" t="s">
        <v>26</v>
      </c>
      <c r="F1" s="841">
        <v>6</v>
      </c>
      <c r="G1" s="827" t="s">
        <v>2</v>
      </c>
      <c r="H1" s="827" t="s">
        <v>480</v>
      </c>
      <c r="I1" s="827" t="s">
        <v>481</v>
      </c>
      <c r="J1" s="839" t="s">
        <v>482</v>
      </c>
      <c r="K1" s="839" t="s">
        <v>483</v>
      </c>
      <c r="L1" s="191" t="s">
        <v>484</v>
      </c>
      <c r="M1" s="833" t="s">
        <v>196</v>
      </c>
      <c r="N1" s="834"/>
      <c r="O1" s="834"/>
      <c r="P1" s="834"/>
      <c r="Q1" s="834"/>
      <c r="R1" s="834"/>
      <c r="S1" s="835"/>
    </row>
    <row r="2" spans="1:19" ht="25.5" customHeight="1" thickBot="1">
      <c r="A2" s="843"/>
      <c r="B2" s="843"/>
      <c r="C2" s="843"/>
      <c r="D2" s="844"/>
      <c r="E2" s="841"/>
      <c r="F2" s="841"/>
      <c r="G2" s="827"/>
      <c r="H2" s="827"/>
      <c r="I2" s="827"/>
      <c r="J2" s="840"/>
      <c r="K2" s="840"/>
      <c r="L2" s="191"/>
      <c r="M2" s="192">
        <v>0</v>
      </c>
      <c r="N2" s="192">
        <v>1</v>
      </c>
      <c r="O2" s="192">
        <v>2</v>
      </c>
      <c r="P2" s="192">
        <v>3</v>
      </c>
      <c r="Q2" s="192">
        <v>4</v>
      </c>
      <c r="R2" s="192">
        <v>5</v>
      </c>
      <c r="S2" s="192">
        <v>6</v>
      </c>
    </row>
    <row r="3" spans="1:19" ht="54.75" customHeight="1" thickBot="1">
      <c r="A3" s="143"/>
      <c r="B3" s="143"/>
      <c r="C3" s="143"/>
      <c r="D3" s="143"/>
      <c r="E3" s="143"/>
      <c r="F3" s="143"/>
      <c r="G3" s="217">
        <v>1</v>
      </c>
      <c r="H3" s="217">
        <v>0</v>
      </c>
      <c r="I3" s="217">
        <v>0</v>
      </c>
      <c r="J3" s="217">
        <v>2</v>
      </c>
      <c r="K3" s="217">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7">
        <v>3</v>
      </c>
      <c r="H5" s="217">
        <v>2</v>
      </c>
      <c r="I5" s="217">
        <v>1</v>
      </c>
      <c r="J5" s="217">
        <v>3</v>
      </c>
      <c r="K5" s="217">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7">
        <v>5</v>
      </c>
      <c r="H7" s="217">
        <v>3</v>
      </c>
      <c r="I7" s="217">
        <v>1</v>
      </c>
      <c r="J7" s="217">
        <v>4</v>
      </c>
      <c r="K7" s="217">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18">
        <v>7</v>
      </c>
      <c r="H9" s="218">
        <v>5</v>
      </c>
      <c r="I9" s="218">
        <v>2</v>
      </c>
      <c r="J9" s="218">
        <v>5</v>
      </c>
      <c r="K9" s="218">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18">
        <v>9</v>
      </c>
      <c r="H11" s="218">
        <f>6/1</f>
        <v>6</v>
      </c>
      <c r="I11" s="218">
        <v>3</v>
      </c>
      <c r="J11" s="218">
        <v>6</v>
      </c>
      <c r="K11" s="218">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7">
        <v>11</v>
      </c>
      <c r="H13" s="218">
        <v>8</v>
      </c>
      <c r="I13" s="218">
        <v>3</v>
      </c>
      <c r="J13" s="218">
        <v>7</v>
      </c>
      <c r="K13" s="218">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7">
        <v>13</v>
      </c>
      <c r="H15" s="218">
        <v>9</v>
      </c>
      <c r="I15" s="218">
        <v>4</v>
      </c>
      <c r="J15" s="218">
        <v>8</v>
      </c>
      <c r="K15" s="218">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18">
        <v>15</v>
      </c>
      <c r="H17" s="218">
        <v>11</v>
      </c>
      <c r="I17" s="218">
        <v>5</v>
      </c>
      <c r="J17" s="218">
        <v>9</v>
      </c>
      <c r="K17" s="218">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18">
        <v>17</v>
      </c>
      <c r="H19" s="218">
        <v>12</v>
      </c>
      <c r="I19" s="218">
        <v>5</v>
      </c>
      <c r="J19" s="218">
        <v>10</v>
      </c>
      <c r="K19" s="218">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7">
        <v>19</v>
      </c>
      <c r="H21" s="218">
        <v>14</v>
      </c>
      <c r="I21" s="218">
        <v>6</v>
      </c>
      <c r="J21" s="218">
        <v>11</v>
      </c>
      <c r="K21" s="218">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28" t="s">
        <v>496</v>
      </c>
      <c r="B25" s="829"/>
      <c r="C25" s="830"/>
      <c r="D25" s="377" t="s">
        <v>16</v>
      </c>
      <c r="E25" s="143"/>
      <c r="F25" s="143"/>
      <c r="L25" s="831" t="s">
        <v>2</v>
      </c>
      <c r="M25" s="832" t="s">
        <v>497</v>
      </c>
      <c r="N25" s="832"/>
      <c r="O25" s="832"/>
      <c r="P25" s="832"/>
      <c r="Q25" s="832"/>
      <c r="R25" s="832"/>
      <c r="S25" s="832"/>
    </row>
    <row r="26" spans="1:19" ht="21.75" customHeight="1" thickBot="1">
      <c r="A26" s="836" t="s">
        <v>498</v>
      </c>
      <c r="B26" s="837"/>
      <c r="C26" s="838"/>
      <c r="D26" s="377" t="s">
        <v>499</v>
      </c>
      <c r="L26" s="832"/>
      <c r="M26" s="375">
        <v>0</v>
      </c>
      <c r="N26" s="375">
        <v>1</v>
      </c>
      <c r="O26" s="375">
        <v>2</v>
      </c>
      <c r="P26" s="375">
        <v>3</v>
      </c>
      <c r="Q26" s="375">
        <v>4</v>
      </c>
      <c r="R26" s="375">
        <v>5</v>
      </c>
      <c r="S26" s="375">
        <v>6</v>
      </c>
    </row>
    <row r="27" spans="1:19" ht="23.25" customHeight="1" thickBot="1">
      <c r="A27" s="836" t="s">
        <v>500</v>
      </c>
      <c r="B27" s="837"/>
      <c r="C27" s="838"/>
      <c r="D27" s="377" t="s">
        <v>501</v>
      </c>
      <c r="L27" s="161">
        <v>1</v>
      </c>
      <c r="M27" s="161">
        <v>4</v>
      </c>
      <c r="N27" s="161" t="s">
        <v>198</v>
      </c>
      <c r="O27" s="161" t="s">
        <v>198</v>
      </c>
      <c r="P27" s="161" t="s">
        <v>198</v>
      </c>
      <c r="Q27" s="161" t="s">
        <v>198</v>
      </c>
      <c r="R27" s="161" t="s">
        <v>198</v>
      </c>
      <c r="S27" s="161" t="s">
        <v>198</v>
      </c>
    </row>
    <row r="28" spans="1:19" ht="23.25" customHeight="1" thickBot="1">
      <c r="A28" s="836" t="s">
        <v>502</v>
      </c>
      <c r="B28" s="837"/>
      <c r="C28" s="838"/>
      <c r="D28" s="377" t="s">
        <v>503</v>
      </c>
      <c r="L28" s="190">
        <v>2</v>
      </c>
      <c r="M28" s="190">
        <v>5</v>
      </c>
      <c r="N28" s="190" t="s">
        <v>504</v>
      </c>
      <c r="O28" s="190" t="s">
        <v>198</v>
      </c>
      <c r="P28" s="190" t="s">
        <v>198</v>
      </c>
      <c r="Q28" s="190" t="s">
        <v>198</v>
      </c>
      <c r="R28" s="190" t="s">
        <v>198</v>
      </c>
      <c r="S28" s="190" t="s">
        <v>198</v>
      </c>
    </row>
    <row r="29" spans="1:19" ht="45.75" customHeight="1" thickBot="1">
      <c r="A29" s="836" t="s">
        <v>505</v>
      </c>
      <c r="B29" s="837"/>
      <c r="C29" s="838"/>
      <c r="D29" s="377" t="s">
        <v>501</v>
      </c>
      <c r="L29" s="161">
        <v>3</v>
      </c>
      <c r="M29" s="161">
        <v>6</v>
      </c>
      <c r="N29" s="161">
        <v>3</v>
      </c>
      <c r="O29" s="161" t="s">
        <v>198</v>
      </c>
      <c r="P29" s="161" t="s">
        <v>198</v>
      </c>
      <c r="Q29" s="161" t="s">
        <v>198</v>
      </c>
      <c r="R29" s="161" t="s">
        <v>198</v>
      </c>
      <c r="S29" s="161" t="s">
        <v>198</v>
      </c>
    </row>
    <row r="30" spans="1:19" ht="34.5" customHeight="1" thickBot="1">
      <c r="A30" s="836" t="s">
        <v>506</v>
      </c>
      <c r="B30" s="837"/>
      <c r="C30" s="838"/>
      <c r="D30" s="377" t="s">
        <v>507</v>
      </c>
      <c r="L30" s="190">
        <v>4</v>
      </c>
      <c r="M30" s="190">
        <v>6</v>
      </c>
      <c r="N30" s="190">
        <v>3</v>
      </c>
      <c r="O30" s="190" t="s">
        <v>504</v>
      </c>
      <c r="P30" s="190" t="s">
        <v>198</v>
      </c>
      <c r="Q30" s="190" t="s">
        <v>198</v>
      </c>
      <c r="R30" s="190" t="s">
        <v>198</v>
      </c>
      <c r="S30" s="190" t="s">
        <v>198</v>
      </c>
    </row>
    <row r="31" spans="1:19" ht="23.25" customHeight="1" thickBot="1">
      <c r="A31" s="836" t="s">
        <v>508</v>
      </c>
      <c r="B31" s="837"/>
      <c r="C31" s="838"/>
      <c r="D31" s="377" t="s">
        <v>499</v>
      </c>
      <c r="L31" s="161">
        <v>5</v>
      </c>
      <c r="M31" s="161">
        <v>6</v>
      </c>
      <c r="N31" s="161">
        <v>4</v>
      </c>
      <c r="O31" s="161">
        <v>3</v>
      </c>
      <c r="P31" s="161" t="s">
        <v>198</v>
      </c>
      <c r="Q31" s="161" t="s">
        <v>198</v>
      </c>
      <c r="R31" s="161" t="s">
        <v>198</v>
      </c>
      <c r="S31" s="161" t="s">
        <v>198</v>
      </c>
    </row>
    <row r="32" spans="1:19" ht="23.25" customHeight="1" thickBot="1">
      <c r="A32" s="849" t="s">
        <v>509</v>
      </c>
      <c r="B32" s="849"/>
      <c r="C32" s="849"/>
      <c r="D32" s="377" t="s">
        <v>168</v>
      </c>
      <c r="L32" s="190">
        <v>6</v>
      </c>
      <c r="M32" s="190">
        <v>6</v>
      </c>
      <c r="N32" s="190">
        <v>4</v>
      </c>
      <c r="O32" s="190">
        <v>3</v>
      </c>
      <c r="P32" s="190" t="s">
        <v>198</v>
      </c>
      <c r="Q32" s="190" t="s">
        <v>198</v>
      </c>
      <c r="R32" s="190" t="s">
        <v>198</v>
      </c>
      <c r="S32" s="190" t="s">
        <v>198</v>
      </c>
    </row>
    <row r="33" spans="1:19" ht="23.25" customHeight="1" thickBot="1">
      <c r="A33" s="849" t="s">
        <v>510</v>
      </c>
      <c r="B33" s="849"/>
      <c r="C33" s="849"/>
      <c r="D33" s="377" t="s">
        <v>507</v>
      </c>
      <c r="L33" s="161">
        <v>7</v>
      </c>
      <c r="M33" s="161">
        <v>6</v>
      </c>
      <c r="N33" s="161">
        <v>4</v>
      </c>
      <c r="O33" s="161">
        <v>4</v>
      </c>
      <c r="P33" s="161" t="s">
        <v>504</v>
      </c>
      <c r="Q33" s="161" t="s">
        <v>198</v>
      </c>
      <c r="R33" s="161" t="s">
        <v>198</v>
      </c>
      <c r="S33" s="161" t="s">
        <v>198</v>
      </c>
    </row>
    <row r="34" spans="1:19" ht="19.5" thickBot="1">
      <c r="A34" s="848" t="s">
        <v>511</v>
      </c>
      <c r="B34" s="848"/>
      <c r="C34" s="848"/>
      <c r="D34" s="376" t="s">
        <v>499</v>
      </c>
      <c r="L34" s="190">
        <v>8</v>
      </c>
      <c r="M34" s="190">
        <v>6</v>
      </c>
      <c r="N34" s="190">
        <v>4</v>
      </c>
      <c r="O34" s="190">
        <v>4</v>
      </c>
      <c r="P34" s="190">
        <v>3</v>
      </c>
      <c r="Q34" s="190" t="s">
        <v>198</v>
      </c>
      <c r="R34" s="190" t="s">
        <v>198</v>
      </c>
      <c r="S34" s="190" t="s">
        <v>198</v>
      </c>
    </row>
    <row r="35" spans="1:19" ht="19.5" thickBot="1">
      <c r="A35" s="848" t="s">
        <v>512</v>
      </c>
      <c r="B35" s="848"/>
      <c r="C35" s="848"/>
      <c r="D35" s="376"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845" t="s">
        <v>513</v>
      </c>
      <c r="M47" s="846"/>
      <c r="N47" s="846"/>
      <c r="O47" s="846"/>
      <c r="P47" s="846"/>
      <c r="Q47" s="846"/>
      <c r="R47" s="846"/>
      <c r="S47" s="846"/>
    </row>
    <row r="48" spans="1:19">
      <c r="L48" s="847"/>
      <c r="M48" s="847"/>
      <c r="N48" s="847"/>
      <c r="O48" s="847"/>
      <c r="P48" s="847"/>
      <c r="Q48" s="847"/>
      <c r="R48" s="847"/>
      <c r="S48" s="847"/>
    </row>
  </sheetData>
  <mergeCells count="23">
    <mergeCell ref="L47:S48"/>
    <mergeCell ref="A34:C34"/>
    <mergeCell ref="A35:C35"/>
    <mergeCell ref="A32:C32"/>
    <mergeCell ref="A33:C33"/>
    <mergeCell ref="A31:C31"/>
    <mergeCell ref="A30:C30"/>
    <mergeCell ref="A29:C29"/>
    <mergeCell ref="A28:C28"/>
    <mergeCell ref="A27:C27"/>
    <mergeCell ref="G1:G2"/>
    <mergeCell ref="H1:H2"/>
    <mergeCell ref="A25:C25"/>
    <mergeCell ref="L25:L26"/>
    <mergeCell ref="M25:S25"/>
    <mergeCell ref="M1:S1"/>
    <mergeCell ref="A26:C26"/>
    <mergeCell ref="I1:I2"/>
    <mergeCell ref="J1:J2"/>
    <mergeCell ref="K1:K2"/>
    <mergeCell ref="E1:E2"/>
    <mergeCell ref="F1:F2"/>
    <mergeCell ref="A1:D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53"/>
    <col min="9" max="9" width="11.28515625" style="353" customWidth="1"/>
    <col min="10" max="11" width="9.140625" style="353"/>
    <col min="12" max="12" width="90.140625" style="353" customWidth="1"/>
    <col min="13" max="16384" width="9.140625" style="353"/>
  </cols>
  <sheetData>
    <row r="1" spans="1:12" ht="15" customHeight="1" thickBot="1">
      <c r="A1" s="852" t="s">
        <v>514</v>
      </c>
      <c r="B1" s="853"/>
      <c r="C1" s="853"/>
      <c r="D1" s="853"/>
      <c r="E1" s="853"/>
      <c r="F1" s="853"/>
      <c r="G1" s="854" t="s">
        <v>26</v>
      </c>
      <c r="H1" s="855">
        <v>12</v>
      </c>
    </row>
    <row r="2" spans="1:12" ht="40.5" customHeight="1" thickBot="1">
      <c r="A2" s="853"/>
      <c r="B2" s="853"/>
      <c r="C2" s="853"/>
      <c r="D2" s="853"/>
      <c r="E2" s="853"/>
      <c r="F2" s="853"/>
      <c r="G2" s="854"/>
      <c r="H2" s="855"/>
    </row>
    <row r="3" spans="1:12" ht="29.25" customHeight="1" thickBot="1">
      <c r="A3" s="853"/>
      <c r="B3" s="853"/>
      <c r="C3" s="853"/>
      <c r="D3" s="853"/>
      <c r="E3" s="853"/>
      <c r="F3" s="853"/>
      <c r="G3" s="858" t="s">
        <v>107</v>
      </c>
      <c r="H3" s="859"/>
      <c r="I3" s="859"/>
      <c r="J3" s="859"/>
      <c r="K3" s="859"/>
      <c r="L3" s="859"/>
    </row>
    <row r="4" spans="1:12" ht="19.5" customHeight="1" thickBot="1">
      <c r="A4" s="856" t="s">
        <v>44</v>
      </c>
      <c r="B4" s="856"/>
      <c r="C4" s="856"/>
      <c r="D4" s="856"/>
      <c r="E4" s="856"/>
      <c r="F4" s="856"/>
      <c r="G4" s="860"/>
      <c r="H4" s="861"/>
      <c r="I4" s="861"/>
      <c r="J4" s="861"/>
      <c r="K4" s="861"/>
      <c r="L4" s="861"/>
    </row>
    <row r="5" spans="1:12" ht="47.25" customHeight="1" thickTop="1" thickBot="1">
      <c r="A5" s="856"/>
      <c r="B5" s="856"/>
      <c r="C5" s="856"/>
      <c r="D5" s="856"/>
      <c r="E5" s="856"/>
      <c r="F5" s="857"/>
      <c r="G5" s="382" t="s">
        <v>470</v>
      </c>
      <c r="H5" s="382" t="s">
        <v>471</v>
      </c>
      <c r="I5" s="382" t="s">
        <v>515</v>
      </c>
      <c r="J5" s="382" t="s">
        <v>516</v>
      </c>
      <c r="K5" s="382" t="s">
        <v>517</v>
      </c>
      <c r="L5" s="200" t="s">
        <v>472</v>
      </c>
    </row>
    <row r="6" spans="1:12" ht="20.25" customHeight="1" thickTop="1" thickBot="1">
      <c r="A6" s="850" t="s">
        <v>473</v>
      </c>
      <c r="B6" s="850"/>
      <c r="C6" s="850"/>
      <c r="D6" s="850"/>
      <c r="E6" s="850" t="s">
        <v>25</v>
      </c>
      <c r="F6" s="851"/>
      <c r="G6" s="354">
        <v>1</v>
      </c>
      <c r="H6" s="354">
        <v>1</v>
      </c>
      <c r="I6" s="355">
        <v>2</v>
      </c>
      <c r="J6" s="355">
        <v>0</v>
      </c>
      <c r="K6" s="355">
        <v>0</v>
      </c>
      <c r="L6" s="219" t="s">
        <v>518</v>
      </c>
    </row>
    <row r="7" spans="1:12" ht="26.25" customHeight="1" thickTop="1" thickBot="1">
      <c r="A7" s="850"/>
      <c r="B7" s="850"/>
      <c r="C7" s="850"/>
      <c r="D7" s="850"/>
      <c r="E7" s="850"/>
      <c r="F7" s="851"/>
      <c r="G7" s="356">
        <v>2</v>
      </c>
      <c r="H7" s="356">
        <v>2</v>
      </c>
      <c r="I7" s="357">
        <v>3</v>
      </c>
      <c r="J7" s="357">
        <v>0</v>
      </c>
      <c r="K7" s="357">
        <v>0</v>
      </c>
      <c r="L7" s="380" t="s">
        <v>519</v>
      </c>
    </row>
    <row r="8" spans="1:12" ht="26.25" customHeight="1" thickTop="1" thickBot="1">
      <c r="A8" s="850" t="s">
        <v>520</v>
      </c>
      <c r="B8" s="850"/>
      <c r="C8" s="850"/>
      <c r="D8" s="850"/>
      <c r="E8" s="850" t="s">
        <v>166</v>
      </c>
      <c r="F8" s="851"/>
      <c r="G8" s="354">
        <v>3</v>
      </c>
      <c r="H8" s="354">
        <v>3</v>
      </c>
      <c r="I8" s="355">
        <v>3</v>
      </c>
      <c r="J8" s="355">
        <v>1</v>
      </c>
      <c r="K8" s="355">
        <v>1</v>
      </c>
      <c r="L8" s="219" t="s">
        <v>521</v>
      </c>
    </row>
    <row r="9" spans="1:12" ht="26.25" customHeight="1" thickTop="1" thickBot="1">
      <c r="A9" s="850"/>
      <c r="B9" s="850"/>
      <c r="C9" s="850"/>
      <c r="D9" s="850"/>
      <c r="E9" s="850"/>
      <c r="F9" s="851"/>
      <c r="G9" s="356">
        <v>4</v>
      </c>
      <c r="H9" s="356">
        <v>4</v>
      </c>
      <c r="I9" s="357">
        <v>4</v>
      </c>
      <c r="J9" s="357">
        <v>1</v>
      </c>
      <c r="K9" s="357">
        <v>1</v>
      </c>
      <c r="L9" s="380" t="s">
        <v>522</v>
      </c>
    </row>
    <row r="10" spans="1:12" ht="39" customHeight="1" thickTop="1" thickBot="1">
      <c r="A10" s="850" t="s">
        <v>523</v>
      </c>
      <c r="B10" s="850"/>
      <c r="C10" s="850"/>
      <c r="D10" s="850"/>
      <c r="E10" s="850" t="s">
        <v>168</v>
      </c>
      <c r="F10" s="851"/>
      <c r="G10" s="354">
        <v>5</v>
      </c>
      <c r="H10" s="354">
        <v>5</v>
      </c>
      <c r="I10" s="355">
        <v>4</v>
      </c>
      <c r="J10" s="355">
        <v>1</v>
      </c>
      <c r="K10" s="355">
        <v>1</v>
      </c>
      <c r="L10" s="219" t="s">
        <v>524</v>
      </c>
    </row>
    <row r="11" spans="1:12" ht="26.25" customHeight="1" thickTop="1" thickBot="1">
      <c r="A11" s="850"/>
      <c r="B11" s="850"/>
      <c r="C11" s="850"/>
      <c r="D11" s="850"/>
      <c r="E11" s="850"/>
      <c r="F11" s="851"/>
      <c r="G11" s="356">
        <v>6</v>
      </c>
      <c r="H11" s="356">
        <v>6</v>
      </c>
      <c r="I11" s="357">
        <v>5</v>
      </c>
      <c r="J11" s="357">
        <v>2</v>
      </c>
      <c r="K11" s="357">
        <v>2</v>
      </c>
      <c r="L11" s="380" t="s">
        <v>525</v>
      </c>
    </row>
    <row r="12" spans="1:12" ht="26.25" customHeight="1" thickTop="1" thickBot="1">
      <c r="A12" s="850" t="s">
        <v>59</v>
      </c>
      <c r="B12" s="850"/>
      <c r="C12" s="850"/>
      <c r="D12" s="850"/>
      <c r="E12" s="850" t="s">
        <v>499</v>
      </c>
      <c r="F12" s="851"/>
      <c r="G12" s="354">
        <v>7</v>
      </c>
      <c r="H12" s="354">
        <v>7</v>
      </c>
      <c r="I12" s="355">
        <v>5</v>
      </c>
      <c r="J12" s="355">
        <v>2</v>
      </c>
      <c r="K12" s="355">
        <v>2</v>
      </c>
      <c r="L12" s="219" t="s">
        <v>526</v>
      </c>
    </row>
    <row r="13" spans="1:12" ht="26.25" customHeight="1" thickTop="1" thickBot="1">
      <c r="A13" s="850"/>
      <c r="B13" s="850"/>
      <c r="C13" s="850"/>
      <c r="D13" s="850"/>
      <c r="E13" s="850"/>
      <c r="F13" s="851"/>
      <c r="G13" s="356">
        <v>8</v>
      </c>
      <c r="H13" s="356">
        <v>8</v>
      </c>
      <c r="I13" s="357">
        <v>6</v>
      </c>
      <c r="J13" s="357">
        <v>2</v>
      </c>
      <c r="K13" s="357">
        <v>2</v>
      </c>
      <c r="L13" s="380" t="s">
        <v>527</v>
      </c>
    </row>
    <row r="14" spans="1:12" ht="26.25" customHeight="1" thickTop="1" thickBot="1">
      <c r="A14" s="850" t="s">
        <v>76</v>
      </c>
      <c r="B14" s="850"/>
      <c r="C14" s="850"/>
      <c r="D14" s="850"/>
      <c r="E14" s="850" t="s">
        <v>25</v>
      </c>
      <c r="F14" s="851"/>
      <c r="G14" s="354">
        <v>9</v>
      </c>
      <c r="H14" s="354">
        <v>9</v>
      </c>
      <c r="I14" s="355">
        <v>6</v>
      </c>
      <c r="J14" s="355">
        <v>3</v>
      </c>
      <c r="K14" s="355">
        <v>3</v>
      </c>
      <c r="L14" s="219" t="s">
        <v>528</v>
      </c>
    </row>
    <row r="15" spans="1:12" ht="26.25" customHeight="1" thickTop="1" thickBot="1">
      <c r="A15" s="850"/>
      <c r="B15" s="850"/>
      <c r="C15" s="850"/>
      <c r="D15" s="850"/>
      <c r="E15" s="850"/>
      <c r="F15" s="851"/>
      <c r="G15" s="356">
        <v>10</v>
      </c>
      <c r="H15" s="356">
        <v>10</v>
      </c>
      <c r="I15" s="357">
        <v>7</v>
      </c>
      <c r="J15" s="357">
        <v>3</v>
      </c>
      <c r="K15" s="357">
        <v>3</v>
      </c>
      <c r="L15" s="380" t="s">
        <v>529</v>
      </c>
    </row>
    <row r="16" spans="1:12" ht="26.25" customHeight="1" thickTop="1" thickBot="1">
      <c r="A16" s="850" t="s">
        <v>530</v>
      </c>
      <c r="B16" s="850"/>
      <c r="C16" s="850"/>
      <c r="D16" s="850"/>
      <c r="E16" s="850" t="s">
        <v>499</v>
      </c>
      <c r="F16" s="851"/>
      <c r="G16" s="354">
        <v>11</v>
      </c>
      <c r="H16" s="354">
        <v>11</v>
      </c>
      <c r="I16" s="355">
        <v>7</v>
      </c>
      <c r="J16" s="355">
        <v>3</v>
      </c>
      <c r="K16" s="355">
        <v>3</v>
      </c>
      <c r="L16" s="219" t="s">
        <v>531</v>
      </c>
    </row>
    <row r="17" spans="1:12" ht="26.25" customHeight="1" thickTop="1" thickBot="1">
      <c r="A17" s="850"/>
      <c r="B17" s="850"/>
      <c r="C17" s="850"/>
      <c r="D17" s="850"/>
      <c r="E17" s="850"/>
      <c r="F17" s="851"/>
      <c r="G17" s="356">
        <v>12</v>
      </c>
      <c r="H17" s="356">
        <v>12</v>
      </c>
      <c r="I17" s="357">
        <v>8</v>
      </c>
      <c r="J17" s="357">
        <v>4</v>
      </c>
      <c r="K17" s="357">
        <v>4</v>
      </c>
      <c r="L17" s="380" t="s">
        <v>532</v>
      </c>
    </row>
    <row r="18" spans="1:12" ht="26.25" customHeight="1" thickTop="1" thickBot="1">
      <c r="A18" s="850" t="s">
        <v>533</v>
      </c>
      <c r="B18" s="850"/>
      <c r="C18" s="850"/>
      <c r="D18" s="850"/>
      <c r="E18" s="850" t="s">
        <v>168</v>
      </c>
      <c r="F18" s="851"/>
      <c r="G18" s="354">
        <v>13</v>
      </c>
      <c r="H18" s="354">
        <v>13</v>
      </c>
      <c r="I18" s="355">
        <v>8</v>
      </c>
      <c r="J18" s="355">
        <v>4</v>
      </c>
      <c r="K18" s="355">
        <v>4</v>
      </c>
      <c r="L18" s="219" t="s">
        <v>534</v>
      </c>
    </row>
    <row r="19" spans="1:12" ht="26.25" customHeight="1" thickTop="1" thickBot="1">
      <c r="A19" s="850"/>
      <c r="B19" s="850"/>
      <c r="C19" s="850"/>
      <c r="D19" s="850"/>
      <c r="E19" s="850"/>
      <c r="F19" s="851"/>
      <c r="G19" s="356">
        <v>14</v>
      </c>
      <c r="H19" s="356">
        <v>14</v>
      </c>
      <c r="I19" s="357">
        <v>9</v>
      </c>
      <c r="J19" s="357">
        <v>4</v>
      </c>
      <c r="K19" s="357">
        <v>4</v>
      </c>
      <c r="L19" s="380" t="s">
        <v>535</v>
      </c>
    </row>
    <row r="20" spans="1:12" ht="26.25" customHeight="1" thickTop="1" thickBot="1">
      <c r="A20" s="850" t="s">
        <v>477</v>
      </c>
      <c r="B20" s="850"/>
      <c r="C20" s="850"/>
      <c r="D20" s="850"/>
      <c r="E20" s="850" t="s">
        <v>25</v>
      </c>
      <c r="F20" s="851"/>
      <c r="G20" s="354">
        <v>15</v>
      </c>
      <c r="H20" s="354">
        <v>15</v>
      </c>
      <c r="I20" s="355">
        <v>9</v>
      </c>
      <c r="J20" s="355">
        <v>5</v>
      </c>
      <c r="K20" s="355">
        <v>5</v>
      </c>
      <c r="L20" s="219" t="s">
        <v>536</v>
      </c>
    </row>
    <row r="21" spans="1:12" ht="26.25" customHeight="1" thickTop="1" thickBot="1">
      <c r="A21" s="850"/>
      <c r="B21" s="850"/>
      <c r="C21" s="850"/>
      <c r="D21" s="850"/>
      <c r="E21" s="850"/>
      <c r="F21" s="851"/>
      <c r="G21" s="356">
        <v>16</v>
      </c>
      <c r="H21" s="356">
        <v>16</v>
      </c>
      <c r="I21" s="357">
        <v>10</v>
      </c>
      <c r="J21" s="357">
        <v>5</v>
      </c>
      <c r="K21" s="357">
        <v>5</v>
      </c>
      <c r="L21" s="380" t="s">
        <v>537</v>
      </c>
    </row>
    <row r="22" spans="1:12" ht="26.25" customHeight="1" thickTop="1" thickBot="1">
      <c r="A22" s="850" t="s">
        <v>479</v>
      </c>
      <c r="B22" s="850"/>
      <c r="C22" s="850"/>
      <c r="D22" s="850"/>
      <c r="E22" s="850" t="s">
        <v>507</v>
      </c>
      <c r="F22" s="851"/>
      <c r="G22" s="354">
        <v>17</v>
      </c>
      <c r="H22" s="354">
        <v>17</v>
      </c>
      <c r="I22" s="355">
        <v>10</v>
      </c>
      <c r="J22" s="355">
        <v>5</v>
      </c>
      <c r="K22" s="355">
        <v>5</v>
      </c>
      <c r="L22" s="219" t="s">
        <v>538</v>
      </c>
    </row>
    <row r="23" spans="1:12" ht="21.75" thickTop="1" thickBot="1">
      <c r="A23" s="850"/>
      <c r="B23" s="850"/>
      <c r="C23" s="850"/>
      <c r="D23" s="850"/>
      <c r="E23" s="850"/>
      <c r="F23" s="851"/>
      <c r="G23" s="356">
        <v>18</v>
      </c>
      <c r="H23" s="356">
        <v>18</v>
      </c>
      <c r="I23" s="357">
        <v>11</v>
      </c>
      <c r="J23" s="357">
        <v>6</v>
      </c>
      <c r="K23" s="357">
        <v>6</v>
      </c>
      <c r="L23" s="380" t="s">
        <v>539</v>
      </c>
    </row>
    <row r="24" spans="1:12" ht="21.75" thickTop="1" thickBot="1">
      <c r="G24" s="354">
        <v>19</v>
      </c>
      <c r="H24" s="354">
        <v>19</v>
      </c>
      <c r="I24" s="355">
        <v>11</v>
      </c>
      <c r="J24" s="355">
        <v>6</v>
      </c>
      <c r="K24" s="355">
        <v>6</v>
      </c>
      <c r="L24" s="219" t="s">
        <v>540</v>
      </c>
    </row>
    <row r="25" spans="1:12" ht="21.75" thickTop="1" thickBot="1">
      <c r="G25" s="356">
        <v>20</v>
      </c>
      <c r="H25" s="356">
        <v>20</v>
      </c>
      <c r="I25" s="357">
        <v>12</v>
      </c>
      <c r="J25" s="357">
        <v>6</v>
      </c>
      <c r="K25" s="357">
        <v>6</v>
      </c>
      <c r="L25" s="380" t="s">
        <v>541</v>
      </c>
    </row>
    <row r="26" spans="1:12" ht="15.75" thickTop="1"/>
  </sheetData>
  <mergeCells count="23">
    <mergeCell ref="A14:D15"/>
    <mergeCell ref="A16:D17"/>
    <mergeCell ref="A1:F3"/>
    <mergeCell ref="G1:G2"/>
    <mergeCell ref="H1:H2"/>
    <mergeCell ref="A4:F5"/>
    <mergeCell ref="G3:L4"/>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64" t="s">
        <v>542</v>
      </c>
      <c r="B1" s="865"/>
      <c r="C1" s="865"/>
      <c r="D1" s="865"/>
      <c r="E1" s="865"/>
      <c r="F1" s="866"/>
      <c r="G1" s="873" t="s">
        <v>26</v>
      </c>
      <c r="H1" s="875">
        <v>6</v>
      </c>
    </row>
    <row r="2" spans="1:12" ht="28.5" customHeight="1" thickTop="1" thickBot="1">
      <c r="A2" s="867"/>
      <c r="B2" s="868"/>
      <c r="C2" s="868"/>
      <c r="D2" s="868"/>
      <c r="E2" s="868"/>
      <c r="F2" s="869"/>
      <c r="G2" s="874"/>
      <c r="H2" s="876"/>
    </row>
    <row r="3" spans="1:12" ht="16.5" customHeight="1" thickTop="1" thickBot="1">
      <c r="A3" s="870"/>
      <c r="B3" s="871"/>
      <c r="C3" s="871"/>
      <c r="D3" s="871"/>
      <c r="E3" s="871"/>
      <c r="F3" s="872"/>
      <c r="G3" s="881" t="s">
        <v>107</v>
      </c>
      <c r="H3" s="881"/>
      <c r="I3" s="881"/>
      <c r="J3" s="881"/>
      <c r="K3" s="881"/>
      <c r="L3" s="881"/>
    </row>
    <row r="4" spans="1:12" ht="16.5" customHeight="1" thickTop="1" thickBot="1">
      <c r="A4" s="877" t="s">
        <v>44</v>
      </c>
      <c r="B4" s="877"/>
      <c r="C4" s="877"/>
      <c r="D4" s="877"/>
      <c r="E4" s="877"/>
      <c r="F4" s="878"/>
      <c r="G4" s="881"/>
      <c r="H4" s="881"/>
      <c r="I4" s="881"/>
      <c r="J4" s="881"/>
      <c r="K4" s="881"/>
      <c r="L4" s="881"/>
    </row>
    <row r="5" spans="1:12" ht="47.25" customHeight="1" thickTop="1" thickBot="1">
      <c r="A5" s="879"/>
      <c r="B5" s="879"/>
      <c r="C5" s="879"/>
      <c r="D5" s="879"/>
      <c r="E5" s="879"/>
      <c r="F5" s="880"/>
      <c r="G5" s="378" t="s">
        <v>470</v>
      </c>
      <c r="H5" s="378" t="s">
        <v>471</v>
      </c>
      <c r="I5" s="198" t="s">
        <v>543</v>
      </c>
      <c r="J5" s="198" t="s">
        <v>544</v>
      </c>
      <c r="K5" s="198" t="s">
        <v>545</v>
      </c>
      <c r="L5" s="199" t="s">
        <v>472</v>
      </c>
    </row>
    <row r="6" spans="1:12" ht="20.25" thickTop="1" thickBot="1">
      <c r="A6" s="862" t="s">
        <v>498</v>
      </c>
      <c r="B6" s="862"/>
      <c r="C6" s="862"/>
      <c r="D6" s="862"/>
      <c r="E6" s="862" t="s">
        <v>499</v>
      </c>
      <c r="F6" s="863"/>
      <c r="G6" s="220">
        <v>1</v>
      </c>
      <c r="H6" s="220">
        <v>0</v>
      </c>
      <c r="I6" s="220">
        <v>0</v>
      </c>
      <c r="J6" s="220">
        <v>2</v>
      </c>
      <c r="K6" s="220">
        <v>0</v>
      </c>
      <c r="L6" s="220" t="s">
        <v>546</v>
      </c>
    </row>
    <row r="7" spans="1:12" ht="20.25" thickTop="1" thickBot="1">
      <c r="A7" s="862" t="s">
        <v>547</v>
      </c>
      <c r="B7" s="862"/>
      <c r="C7" s="862"/>
      <c r="D7" s="862"/>
      <c r="E7" s="862" t="s">
        <v>166</v>
      </c>
      <c r="F7" s="863"/>
      <c r="G7" s="183">
        <v>2</v>
      </c>
      <c r="H7" s="183">
        <v>1</v>
      </c>
      <c r="I7" s="183">
        <v>0</v>
      </c>
      <c r="J7" s="183">
        <v>3</v>
      </c>
      <c r="K7" s="183">
        <v>0</v>
      </c>
      <c r="L7" s="183" t="s">
        <v>548</v>
      </c>
    </row>
    <row r="8" spans="1:12" ht="34.5" customHeight="1" thickTop="1" thickBot="1">
      <c r="A8" s="862" t="s">
        <v>549</v>
      </c>
      <c r="B8" s="862"/>
      <c r="C8" s="862"/>
      <c r="D8" s="862"/>
      <c r="E8" s="862" t="s">
        <v>550</v>
      </c>
      <c r="F8" s="863"/>
      <c r="G8" s="220">
        <v>3</v>
      </c>
      <c r="H8" s="220">
        <v>2</v>
      </c>
      <c r="I8" s="220">
        <v>1</v>
      </c>
      <c r="J8" s="220">
        <v>3</v>
      </c>
      <c r="K8" s="220">
        <v>1</v>
      </c>
      <c r="L8" s="220" t="s">
        <v>551</v>
      </c>
    </row>
    <row r="9" spans="1:12" ht="20.25" thickTop="1" thickBot="1">
      <c r="A9" s="862" t="s">
        <v>552</v>
      </c>
      <c r="B9" s="862"/>
      <c r="C9" s="862"/>
      <c r="D9" s="862"/>
      <c r="E9" s="862" t="s">
        <v>501</v>
      </c>
      <c r="F9" s="863"/>
      <c r="G9" s="183">
        <v>4</v>
      </c>
      <c r="H9" s="183">
        <v>3</v>
      </c>
      <c r="I9" s="183">
        <v>1</v>
      </c>
      <c r="J9" s="183">
        <v>4</v>
      </c>
      <c r="K9" s="183">
        <v>1</v>
      </c>
      <c r="L9" s="183" t="s">
        <v>519</v>
      </c>
    </row>
    <row r="10" spans="1:12" ht="20.25" thickTop="1" thickBot="1">
      <c r="A10" s="862" t="s">
        <v>553</v>
      </c>
      <c r="B10" s="862"/>
      <c r="C10" s="862"/>
      <c r="D10" s="862"/>
      <c r="E10" s="862" t="s">
        <v>25</v>
      </c>
      <c r="F10" s="863"/>
      <c r="G10" s="220">
        <v>5</v>
      </c>
      <c r="H10" s="220">
        <v>3</v>
      </c>
      <c r="I10" s="220">
        <v>1</v>
      </c>
      <c r="J10" s="220">
        <v>4</v>
      </c>
      <c r="K10" s="220">
        <v>1</v>
      </c>
      <c r="L10" s="220" t="s">
        <v>554</v>
      </c>
    </row>
    <row r="11" spans="1:12" ht="23.25" customHeight="1" thickTop="1" thickBot="1">
      <c r="A11" s="862" t="s">
        <v>555</v>
      </c>
      <c r="B11" s="862"/>
      <c r="C11" s="862"/>
      <c r="D11" s="862"/>
      <c r="E11" s="862" t="s">
        <v>166</v>
      </c>
      <c r="F11" s="863"/>
      <c r="G11" s="183">
        <v>6</v>
      </c>
      <c r="H11" s="183">
        <v>4</v>
      </c>
      <c r="I11" s="183">
        <v>2</v>
      </c>
      <c r="J11" s="183">
        <v>5</v>
      </c>
      <c r="K11" s="183">
        <v>2</v>
      </c>
      <c r="L11" s="183" t="s">
        <v>525</v>
      </c>
    </row>
    <row r="12" spans="1:12" ht="23.25" customHeight="1" thickTop="1" thickBot="1">
      <c r="A12" s="862" t="s">
        <v>500</v>
      </c>
      <c r="B12" s="862"/>
      <c r="C12" s="862"/>
      <c r="D12" s="862"/>
      <c r="E12" s="862" t="s">
        <v>499</v>
      </c>
      <c r="F12" s="863"/>
      <c r="G12" s="220">
        <v>7</v>
      </c>
      <c r="H12" s="220">
        <v>5</v>
      </c>
      <c r="I12" s="220">
        <v>2</v>
      </c>
      <c r="J12" s="220">
        <v>5</v>
      </c>
      <c r="K12" s="220">
        <v>2</v>
      </c>
      <c r="L12" s="220" t="s">
        <v>556</v>
      </c>
    </row>
    <row r="13" spans="1:12" ht="31.5" customHeight="1" thickTop="1" thickBot="1">
      <c r="A13" s="862" t="s">
        <v>557</v>
      </c>
      <c r="B13" s="862"/>
      <c r="C13" s="862"/>
      <c r="D13" s="862"/>
      <c r="E13" s="862" t="s">
        <v>501</v>
      </c>
      <c r="F13" s="863"/>
      <c r="G13" s="183">
        <v>8</v>
      </c>
      <c r="H13" s="183">
        <v>6</v>
      </c>
      <c r="I13" s="183">
        <v>2</v>
      </c>
      <c r="J13" s="183">
        <v>6</v>
      </c>
      <c r="K13" s="183">
        <v>2</v>
      </c>
      <c r="L13" s="183" t="s">
        <v>524</v>
      </c>
    </row>
    <row r="14" spans="1:12" ht="34.5" customHeight="1" thickTop="1" thickBot="1">
      <c r="A14" s="862" t="s">
        <v>558</v>
      </c>
      <c r="B14" s="862"/>
      <c r="C14" s="862"/>
      <c r="D14" s="862"/>
      <c r="E14" s="862" t="s">
        <v>550</v>
      </c>
      <c r="F14" s="863"/>
      <c r="G14" s="220">
        <v>9</v>
      </c>
      <c r="H14" s="220">
        <v>6</v>
      </c>
      <c r="I14" s="220">
        <v>3</v>
      </c>
      <c r="J14" s="220">
        <v>6</v>
      </c>
      <c r="K14" s="220">
        <v>3</v>
      </c>
      <c r="L14" s="220" t="s">
        <v>559</v>
      </c>
    </row>
    <row r="15" spans="1:12" ht="43.5" customHeight="1" thickTop="1" thickBot="1">
      <c r="A15" s="862" t="s">
        <v>560</v>
      </c>
      <c r="B15" s="862"/>
      <c r="C15" s="862"/>
      <c r="D15" s="862"/>
      <c r="E15" s="862" t="s">
        <v>499</v>
      </c>
      <c r="F15" s="863"/>
      <c r="G15" s="183">
        <v>10</v>
      </c>
      <c r="H15" s="183">
        <v>7</v>
      </c>
      <c r="I15" s="183">
        <v>3</v>
      </c>
      <c r="J15" s="183">
        <v>7</v>
      </c>
      <c r="K15" s="183">
        <v>3</v>
      </c>
      <c r="L15" s="183" t="s">
        <v>561</v>
      </c>
    </row>
    <row r="16" spans="1:12" ht="23.25" customHeight="1" thickTop="1" thickBot="1">
      <c r="A16" s="862" t="s">
        <v>562</v>
      </c>
      <c r="B16" s="862"/>
      <c r="C16" s="862"/>
      <c r="D16" s="862"/>
      <c r="E16" s="862" t="s">
        <v>166</v>
      </c>
      <c r="F16" s="863"/>
      <c r="G16" s="220">
        <v>11</v>
      </c>
      <c r="H16" s="220">
        <v>8</v>
      </c>
      <c r="I16" s="220">
        <v>3</v>
      </c>
      <c r="J16" s="220">
        <v>7</v>
      </c>
      <c r="K16" s="220">
        <v>3</v>
      </c>
      <c r="L16" s="220" t="s">
        <v>563</v>
      </c>
    </row>
    <row r="17" spans="1:12" ht="23.25" customHeight="1" thickTop="1" thickBot="1">
      <c r="A17" s="862" t="s">
        <v>508</v>
      </c>
      <c r="B17" s="862"/>
      <c r="C17" s="862"/>
      <c r="D17" s="862"/>
      <c r="E17" s="862" t="s">
        <v>499</v>
      </c>
      <c r="F17" s="863"/>
      <c r="G17" s="183">
        <v>12</v>
      </c>
      <c r="H17" s="183">
        <v>9</v>
      </c>
      <c r="I17" s="183">
        <v>4</v>
      </c>
      <c r="J17" s="183">
        <v>8</v>
      </c>
      <c r="K17" s="183">
        <v>4</v>
      </c>
      <c r="L17" s="183" t="s">
        <v>564</v>
      </c>
    </row>
    <row r="18" spans="1:12" ht="23.25" customHeight="1" thickTop="1" thickBot="1">
      <c r="A18" s="862" t="s">
        <v>565</v>
      </c>
      <c r="B18" s="862"/>
      <c r="C18" s="862"/>
      <c r="D18" s="862"/>
      <c r="E18" s="862" t="s">
        <v>566</v>
      </c>
      <c r="F18" s="863"/>
      <c r="G18" s="220">
        <v>13</v>
      </c>
      <c r="H18" s="220">
        <v>9</v>
      </c>
      <c r="I18" s="220">
        <v>4</v>
      </c>
      <c r="J18" s="220">
        <v>8</v>
      </c>
      <c r="K18" s="220">
        <v>4</v>
      </c>
      <c r="L18" s="220" t="s">
        <v>567</v>
      </c>
    </row>
    <row r="19" spans="1:12" ht="20.25" thickTop="1" thickBot="1">
      <c r="A19" s="862" t="s">
        <v>568</v>
      </c>
      <c r="B19" s="862"/>
      <c r="C19" s="862"/>
      <c r="D19" s="862"/>
      <c r="E19" s="862" t="s">
        <v>503</v>
      </c>
      <c r="F19" s="863"/>
      <c r="G19" s="183">
        <v>14</v>
      </c>
      <c r="H19" s="183">
        <v>10</v>
      </c>
      <c r="I19" s="183">
        <v>4</v>
      </c>
      <c r="J19" s="183">
        <v>9</v>
      </c>
      <c r="K19" s="183">
        <v>4</v>
      </c>
      <c r="L19" s="183" t="s">
        <v>198</v>
      </c>
    </row>
    <row r="20" spans="1:12" ht="23.25" customHeight="1" thickTop="1" thickBot="1">
      <c r="A20" s="862" t="s">
        <v>569</v>
      </c>
      <c r="B20" s="862"/>
      <c r="C20" s="862"/>
      <c r="D20" s="862"/>
      <c r="E20" s="862" t="s">
        <v>166</v>
      </c>
      <c r="F20" s="863"/>
      <c r="G20" s="220">
        <v>15</v>
      </c>
      <c r="H20" s="220">
        <v>11</v>
      </c>
      <c r="I20" s="220">
        <v>5</v>
      </c>
      <c r="J20" s="220">
        <v>9</v>
      </c>
      <c r="K20" s="220">
        <v>5</v>
      </c>
      <c r="L20" s="220" t="s">
        <v>570</v>
      </c>
    </row>
    <row r="21" spans="1:12" ht="20.25" thickTop="1" thickBot="1">
      <c r="A21" s="862" t="s">
        <v>478</v>
      </c>
      <c r="B21" s="862"/>
      <c r="C21" s="862"/>
      <c r="D21" s="862"/>
      <c r="E21" s="862" t="s">
        <v>25</v>
      </c>
      <c r="F21" s="863"/>
      <c r="G21" s="183">
        <v>16</v>
      </c>
      <c r="H21" s="183">
        <v>12</v>
      </c>
      <c r="I21" s="183">
        <v>5</v>
      </c>
      <c r="J21" s="183">
        <v>10</v>
      </c>
      <c r="K21" s="183">
        <v>5</v>
      </c>
      <c r="L21" s="183" t="s">
        <v>561</v>
      </c>
    </row>
    <row r="22" spans="1:12" ht="20.25" thickTop="1" thickBot="1">
      <c r="A22" s="862" t="s">
        <v>571</v>
      </c>
      <c r="B22" s="862"/>
      <c r="C22" s="862"/>
      <c r="D22" s="862"/>
      <c r="E22" s="862" t="s">
        <v>507</v>
      </c>
      <c r="F22" s="863"/>
      <c r="G22" s="220">
        <v>17</v>
      </c>
      <c r="H22" s="220">
        <v>12</v>
      </c>
      <c r="I22" s="220">
        <v>5</v>
      </c>
      <c r="J22" s="220">
        <v>10</v>
      </c>
      <c r="K22" s="220">
        <v>5</v>
      </c>
      <c r="L22" s="220" t="s">
        <v>572</v>
      </c>
    </row>
    <row r="23" spans="1:12" ht="20.25" thickTop="1" thickBot="1">
      <c r="A23" s="862" t="s">
        <v>573</v>
      </c>
      <c r="B23" s="862"/>
      <c r="C23" s="862"/>
      <c r="D23" s="862"/>
      <c r="E23" s="862" t="s">
        <v>503</v>
      </c>
      <c r="F23" s="863"/>
      <c r="G23" s="183">
        <v>18</v>
      </c>
      <c r="H23" s="183">
        <v>13</v>
      </c>
      <c r="I23" s="183">
        <v>6</v>
      </c>
      <c r="J23" s="183">
        <v>11</v>
      </c>
      <c r="K23" s="183">
        <v>6</v>
      </c>
      <c r="L23" s="183" t="s">
        <v>539</v>
      </c>
    </row>
    <row r="24" spans="1:12" ht="23.25" customHeight="1" thickTop="1" thickBot="1">
      <c r="A24" s="862" t="s">
        <v>533</v>
      </c>
      <c r="B24" s="862"/>
      <c r="C24" s="862"/>
      <c r="D24" s="862"/>
      <c r="E24" s="862" t="s">
        <v>566</v>
      </c>
      <c r="F24" s="863"/>
      <c r="G24" s="220">
        <v>19</v>
      </c>
      <c r="H24" s="220">
        <v>14</v>
      </c>
      <c r="I24" s="220">
        <v>6</v>
      </c>
      <c r="J24" s="220">
        <v>11</v>
      </c>
      <c r="K24" s="220">
        <v>6</v>
      </c>
      <c r="L24" s="220" t="s">
        <v>574</v>
      </c>
    </row>
    <row r="25" spans="1:12" ht="20.25" thickTop="1" thickBot="1">
      <c r="A25" s="862" t="s">
        <v>575</v>
      </c>
      <c r="B25" s="862"/>
      <c r="C25" s="862"/>
      <c r="D25" s="862"/>
      <c r="E25" s="862" t="s">
        <v>566</v>
      </c>
      <c r="F25" s="863"/>
      <c r="G25" s="183">
        <v>20</v>
      </c>
      <c r="H25" s="183">
        <v>15</v>
      </c>
      <c r="I25" s="183">
        <v>6</v>
      </c>
      <c r="J25" s="183">
        <v>12</v>
      </c>
      <c r="K25" s="183">
        <v>6</v>
      </c>
      <c r="L25" s="183" t="s">
        <v>198</v>
      </c>
    </row>
    <row r="26" spans="1:12" ht="19.5" thickBot="1">
      <c r="A26" s="862" t="s">
        <v>576</v>
      </c>
      <c r="B26" s="862"/>
      <c r="C26" s="862"/>
      <c r="D26" s="862"/>
      <c r="E26" s="862" t="s">
        <v>25</v>
      </c>
      <c r="F26" s="862"/>
    </row>
    <row r="27" spans="1:12" ht="34.5" customHeight="1" thickBot="1">
      <c r="A27" s="862" t="s">
        <v>577</v>
      </c>
      <c r="B27" s="862"/>
      <c r="C27" s="862"/>
      <c r="D27" s="862"/>
      <c r="E27" s="862" t="s">
        <v>503</v>
      </c>
      <c r="F27" s="862"/>
    </row>
    <row r="28" spans="1:12" ht="19.5" thickBot="1">
      <c r="A28" s="862" t="s">
        <v>578</v>
      </c>
      <c r="B28" s="862"/>
      <c r="C28" s="862"/>
      <c r="D28" s="862"/>
      <c r="E28" s="862" t="s">
        <v>503</v>
      </c>
      <c r="F28" s="862"/>
    </row>
    <row r="29" spans="1:12" ht="34.5" customHeight="1" thickBot="1">
      <c r="A29" s="862" t="s">
        <v>579</v>
      </c>
      <c r="B29" s="862"/>
      <c r="C29" s="862"/>
      <c r="D29" s="862"/>
      <c r="E29" s="862" t="s">
        <v>499</v>
      </c>
      <c r="F29" s="862"/>
    </row>
    <row r="30" spans="1:12" ht="23.25" customHeight="1" thickBot="1">
      <c r="A30" s="862" t="s">
        <v>580</v>
      </c>
      <c r="B30" s="862"/>
      <c r="C30" s="862"/>
      <c r="D30" s="862"/>
      <c r="E30" s="862" t="s">
        <v>503</v>
      </c>
      <c r="F30" s="862"/>
    </row>
    <row r="31" spans="1:12" ht="19.5" thickBot="1">
      <c r="A31" s="862" t="s">
        <v>581</v>
      </c>
      <c r="B31" s="862"/>
      <c r="C31" s="862"/>
      <c r="D31" s="862"/>
      <c r="E31" s="862" t="s">
        <v>166</v>
      </c>
      <c r="F31" s="862"/>
    </row>
    <row r="32" spans="1:12" ht="23.25" customHeight="1" thickBot="1">
      <c r="A32" s="862" t="s">
        <v>582</v>
      </c>
      <c r="B32" s="862"/>
      <c r="C32" s="862"/>
      <c r="D32" s="862"/>
      <c r="E32" s="862" t="s">
        <v>550</v>
      </c>
      <c r="F32" s="862"/>
    </row>
    <row r="33" spans="1:6" ht="23.25" customHeight="1" thickBot="1">
      <c r="A33" s="862" t="s">
        <v>583</v>
      </c>
      <c r="B33" s="862"/>
      <c r="C33" s="862"/>
      <c r="D33" s="862"/>
      <c r="E33" s="862" t="s">
        <v>168</v>
      </c>
      <c r="F33" s="862"/>
    </row>
  </sheetData>
  <mergeCells count="61">
    <mergeCell ref="A6:D6"/>
    <mergeCell ref="E6:F6"/>
    <mergeCell ref="A1:F3"/>
    <mergeCell ref="G1:G2"/>
    <mergeCell ref="H1:H2"/>
    <mergeCell ref="A4:F5"/>
    <mergeCell ref="G3:L4"/>
    <mergeCell ref="A7:D7"/>
    <mergeCell ref="E7:F7"/>
    <mergeCell ref="A8:D8"/>
    <mergeCell ref="E8:F8"/>
    <mergeCell ref="A9:D9"/>
    <mergeCell ref="E9:F9"/>
    <mergeCell ref="A10:D10"/>
    <mergeCell ref="E10:F10"/>
    <mergeCell ref="A11:D11"/>
    <mergeCell ref="E11:F11"/>
    <mergeCell ref="A12:D12"/>
    <mergeCell ref="E12:F12"/>
    <mergeCell ref="A13:D13"/>
    <mergeCell ref="E13:F13"/>
    <mergeCell ref="A14:D14"/>
    <mergeCell ref="E14:F14"/>
    <mergeCell ref="A15:D15"/>
    <mergeCell ref="E15:F15"/>
    <mergeCell ref="A16:D16"/>
    <mergeCell ref="E16:F16"/>
    <mergeCell ref="A17:D17"/>
    <mergeCell ref="E17:F17"/>
    <mergeCell ref="A18:D18"/>
    <mergeCell ref="E18:F18"/>
    <mergeCell ref="A19:D19"/>
    <mergeCell ref="E19:F19"/>
    <mergeCell ref="A20:D20"/>
    <mergeCell ref="E20:F20"/>
    <mergeCell ref="A21:D21"/>
    <mergeCell ref="E21:F21"/>
    <mergeCell ref="A22:D22"/>
    <mergeCell ref="E22:F22"/>
    <mergeCell ref="A23:D23"/>
    <mergeCell ref="E23:F23"/>
    <mergeCell ref="A24:D24"/>
    <mergeCell ref="E24:F24"/>
    <mergeCell ref="A25:D25"/>
    <mergeCell ref="E25:F25"/>
    <mergeCell ref="A26:D26"/>
    <mergeCell ref="E26:F26"/>
    <mergeCell ref="A27:D27"/>
    <mergeCell ref="E27:F27"/>
    <mergeCell ref="A28:D28"/>
    <mergeCell ref="E28:F28"/>
    <mergeCell ref="A29:D29"/>
    <mergeCell ref="E29:F29"/>
    <mergeCell ref="A30:D30"/>
    <mergeCell ref="E30:F30"/>
    <mergeCell ref="A31:D31"/>
    <mergeCell ref="E31:F31"/>
    <mergeCell ref="A32:D32"/>
    <mergeCell ref="E32:F32"/>
    <mergeCell ref="A33:D33"/>
    <mergeCell ref="E33:F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2025-01-18T17:25:42Z</dcterms:modified>
  <cp:category/>
  <cp:contentStatus/>
</cp:coreProperties>
</file>