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filterPrivacy="1" autoCompressPictures="0" defaultThemeVersion="124226"/>
  <xr:revisionPtr revIDLastSave="0" documentId="13_ncr:1_{350AF118-EFB3-4739-A24B-93D1C1202647}" xr6:coauthVersionLast="47" xr6:coauthVersionMax="47" xr10:uidLastSave="{00000000-0000-0000-0000-000000000000}"/>
  <bookViews>
    <workbookView xWindow="28680" yWindow="-120" windowWidth="29040" windowHeight="15720" activeTab="1" xr2:uid="{00000000-000D-0000-FFFF-FFFF00000000}"/>
  </bookViews>
  <sheets>
    <sheet name="Summary " sheetId="2" r:id="rId1"/>
    <sheet name="BOQ-Fitout" sheetId="1" r:id="rId2"/>
    <sheet name="Furniture" sheetId="3" state="hidden" r:id="rId3"/>
  </sheets>
  <definedNames>
    <definedName name="_xlnm.Print_Area" localSheetId="1">'BOQ-Fitout'!$A$1:$F$127</definedName>
    <definedName name="_xlnm.Print_Area" localSheetId="2">Furniture!$A$1:$F$41</definedName>
    <definedName name="_xlnm.Print_Area" localSheetId="0">'Summary '!$A$1:$C$52</definedName>
    <definedName name="_xlnm.Print_Titles" localSheetId="1">'BOQ-Fitout'!$7:$8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1" l="1"/>
  <c r="K114" i="1"/>
  <c r="L114" i="1" s="1"/>
  <c r="K18" i="1"/>
  <c r="K16" i="1"/>
  <c r="K12" i="1"/>
  <c r="K11" i="1"/>
  <c r="K30" i="1" l="1"/>
  <c r="G104" i="1" l="1"/>
  <c r="G105" i="1"/>
  <c r="G106" i="1"/>
  <c r="G107" i="1"/>
  <c r="G108" i="1"/>
  <c r="G109" i="1"/>
  <c r="G110" i="1"/>
  <c r="G111" i="1"/>
  <c r="G112" i="1"/>
  <c r="G113" i="1"/>
  <c r="G114" i="1"/>
  <c r="G115" i="1"/>
  <c r="G116" i="1"/>
  <c r="G117" i="1"/>
  <c r="G118" i="1"/>
  <c r="G119" i="1"/>
  <c r="G103" i="1"/>
  <c r="I51" i="1"/>
  <c r="F51" i="1"/>
  <c r="J51" i="1" s="1"/>
  <c r="I50" i="1"/>
  <c r="F50" i="1"/>
  <c r="I44" i="1"/>
  <c r="F44" i="1"/>
  <c r="F80" i="1"/>
  <c r="I80" i="1"/>
  <c r="H108" i="1"/>
  <c r="I108" i="1" s="1"/>
  <c r="H103" i="1"/>
  <c r="I94" i="1"/>
  <c r="I107" i="1"/>
  <c r="I105" i="1"/>
  <c r="I112" i="1"/>
  <c r="F112" i="1"/>
  <c r="I102" i="1"/>
  <c r="F102" i="1"/>
  <c r="F121" i="1" s="1"/>
  <c r="F103" i="1"/>
  <c r="F104" i="1"/>
  <c r="F105" i="1"/>
  <c r="F106" i="1"/>
  <c r="F107" i="1"/>
  <c r="F108" i="1"/>
  <c r="F109" i="1"/>
  <c r="F110" i="1"/>
  <c r="F111" i="1"/>
  <c r="F114" i="1"/>
  <c r="F115" i="1"/>
  <c r="F116" i="1"/>
  <c r="F113" i="1"/>
  <c r="F117" i="1"/>
  <c r="F118" i="1"/>
  <c r="I119" i="1"/>
  <c r="F119" i="1"/>
  <c r="I118" i="1"/>
  <c r="I113" i="1"/>
  <c r="I116" i="1"/>
  <c r="I115" i="1"/>
  <c r="I114" i="1"/>
  <c r="I106" i="1"/>
  <c r="A35" i="1"/>
  <c r="A40" i="1" s="1"/>
  <c r="A48" i="1" s="1"/>
  <c r="A54" i="1" s="1"/>
  <c r="A58" i="1" s="1"/>
  <c r="A71" i="1" s="1"/>
  <c r="F26" i="1"/>
  <c r="F33" i="1" s="1"/>
  <c r="I26" i="1"/>
  <c r="I33" i="1" s="1"/>
  <c r="I37" i="1"/>
  <c r="F37" i="1"/>
  <c r="I36" i="1"/>
  <c r="F36" i="1"/>
  <c r="I72" i="1"/>
  <c r="I73" i="1" s="1"/>
  <c r="I67" i="1"/>
  <c r="F67" i="1"/>
  <c r="I65" i="1"/>
  <c r="F65" i="1"/>
  <c r="J65" i="1" s="1"/>
  <c r="I64" i="1"/>
  <c r="F64" i="1"/>
  <c r="I63" i="1"/>
  <c r="F63" i="1"/>
  <c r="J63" i="1" s="1"/>
  <c r="F60" i="1"/>
  <c r="F61" i="1"/>
  <c r="I60" i="1"/>
  <c r="I61" i="1"/>
  <c r="A49" i="1" l="1"/>
  <c r="I52" i="1"/>
  <c r="J64" i="1"/>
  <c r="J44" i="1"/>
  <c r="K102" i="1"/>
  <c r="J50" i="1"/>
  <c r="F52" i="1"/>
  <c r="F38" i="1"/>
  <c r="J119" i="1"/>
  <c r="I38" i="1"/>
  <c r="J107" i="1"/>
  <c r="J105" i="1"/>
  <c r="J112" i="1"/>
  <c r="J102" i="1"/>
  <c r="J108" i="1"/>
  <c r="J115" i="1"/>
  <c r="J106" i="1"/>
  <c r="J36" i="1"/>
  <c r="J37" i="1"/>
  <c r="J67" i="1"/>
  <c r="J61" i="1"/>
  <c r="J60" i="1"/>
  <c r="I103" i="1"/>
  <c r="I104" i="1"/>
  <c r="I109" i="1"/>
  <c r="I110" i="1"/>
  <c r="I117" i="1"/>
  <c r="I16" i="1"/>
  <c r="I11" i="1"/>
  <c r="I12" i="1"/>
  <c r="I42" i="1"/>
  <c r="F94" i="1"/>
  <c r="J94" i="1" s="1"/>
  <c r="F72" i="1"/>
  <c r="F73" i="1" s="1"/>
  <c r="J73" i="1" s="1"/>
  <c r="J116" i="1"/>
  <c r="J113" i="1"/>
  <c r="J118" i="1"/>
  <c r="J114" i="1"/>
  <c r="F55" i="1"/>
  <c r="I55" i="1"/>
  <c r="F42" i="1"/>
  <c r="F45" i="1"/>
  <c r="J103" i="1" l="1"/>
  <c r="J38" i="1"/>
  <c r="J72" i="1"/>
  <c r="J109" i="1"/>
  <c r="J110" i="1"/>
  <c r="J117" i="1"/>
  <c r="J104" i="1"/>
  <c r="J42" i="1"/>
  <c r="J55" i="1"/>
  <c r="I45" i="1"/>
  <c r="J45" i="1" l="1"/>
  <c r="F125" i="1" l="1"/>
  <c r="I124" i="1"/>
  <c r="I125" i="1" s="1"/>
  <c r="I90" i="1"/>
  <c r="F90" i="1"/>
  <c r="I111" i="1"/>
  <c r="I121" i="1" s="1"/>
  <c r="J121" i="1" s="1"/>
  <c r="J90" i="1" l="1"/>
  <c r="J111" i="1"/>
  <c r="F12" i="1" l="1"/>
  <c r="I92" i="1"/>
  <c r="F92" i="1"/>
  <c r="J92" i="1" l="1"/>
  <c r="I86" i="1" l="1"/>
  <c r="F86" i="1"/>
  <c r="J80" i="1" l="1"/>
  <c r="A26" i="1" l="1"/>
  <c r="A27" i="1" s="1"/>
  <c r="A28" i="1" s="1"/>
  <c r="A29" i="1" s="1"/>
  <c r="A30" i="1" s="1"/>
  <c r="A31" i="1" s="1"/>
  <c r="I56" i="1" l="1"/>
  <c r="F56" i="1"/>
  <c r="J26" i="1" l="1"/>
  <c r="A59" i="1" l="1"/>
  <c r="A62" i="1" s="1"/>
  <c r="A66" i="1" s="1"/>
  <c r="J33" i="1" l="1"/>
  <c r="I91" i="1" l="1"/>
  <c r="F91" i="1"/>
  <c r="I93" i="1"/>
  <c r="F93" i="1"/>
  <c r="J91" i="1" l="1"/>
  <c r="J93" i="1"/>
  <c r="I69" i="1" l="1"/>
  <c r="F69" i="1"/>
  <c r="A12" i="1" l="1"/>
  <c r="A13" i="1" l="1"/>
  <c r="A14" i="1" s="1"/>
  <c r="A15" i="1" s="1"/>
  <c r="I41" i="1"/>
  <c r="I46" i="1" s="1"/>
  <c r="F41" i="1"/>
  <c r="F46" i="1" l="1"/>
  <c r="F75" i="1" s="1"/>
  <c r="A16" i="1"/>
  <c r="A17" i="1" s="1"/>
  <c r="J41" i="1"/>
  <c r="I95" i="1"/>
  <c r="F95" i="1"/>
  <c r="I96" i="1"/>
  <c r="F96" i="1"/>
  <c r="J95" i="1" l="1"/>
  <c r="J96" i="1"/>
  <c r="A41" i="2" l="1"/>
  <c r="A42" i="2" s="1"/>
  <c r="A43" i="2" l="1"/>
  <c r="A44" i="2" s="1"/>
  <c r="J12" i="1" l="1"/>
  <c r="B3" i="1" l="1"/>
  <c r="B2" i="1"/>
  <c r="I98" i="1"/>
  <c r="I127" i="1" s="1"/>
  <c r="F98" i="1"/>
  <c r="F127" i="1" s="1"/>
  <c r="I75" i="1" l="1"/>
  <c r="F16" i="1"/>
  <c r="F11" i="1"/>
  <c r="F21" i="1" s="1"/>
  <c r="F131" i="1" s="1"/>
  <c r="F2" i="1"/>
  <c r="K44" i="3"/>
  <c r="K43" i="3"/>
  <c r="K42" i="3"/>
  <c r="K40" i="3"/>
  <c r="F40" i="3"/>
  <c r="K39" i="3"/>
  <c r="F39" i="3"/>
  <c r="K38" i="3"/>
  <c r="H38" i="3"/>
  <c r="F38" i="3"/>
  <c r="K37" i="3"/>
  <c r="H37" i="3"/>
  <c r="F37" i="3"/>
  <c r="K36" i="3"/>
  <c r="H36" i="3"/>
  <c r="F36" i="3"/>
  <c r="K35" i="3"/>
  <c r="H35" i="3"/>
  <c r="F35" i="3"/>
  <c r="K34" i="3"/>
  <c r="H34" i="3"/>
  <c r="F34" i="3"/>
  <c r="K33" i="3"/>
  <c r="I33" i="3"/>
  <c r="H33" i="3"/>
  <c r="F33" i="3"/>
  <c r="K32" i="3"/>
  <c r="H32" i="3"/>
  <c r="K31" i="3"/>
  <c r="H31" i="3"/>
  <c r="F31" i="3"/>
  <c r="K30" i="3"/>
  <c r="H30" i="3"/>
  <c r="F30" i="3"/>
  <c r="L29" i="3"/>
  <c r="K29" i="3"/>
  <c r="H29" i="3"/>
  <c r="F29" i="3"/>
  <c r="L28" i="3"/>
  <c r="K28" i="3"/>
  <c r="H28" i="3"/>
  <c r="F28" i="3"/>
  <c r="L27" i="3"/>
  <c r="K27" i="3"/>
  <c r="I27" i="3"/>
  <c r="H27" i="3"/>
  <c r="F27" i="3"/>
  <c r="L25" i="3"/>
  <c r="K25" i="3"/>
  <c r="H25" i="3"/>
  <c r="F25" i="3"/>
  <c r="L24" i="3"/>
  <c r="K24" i="3"/>
  <c r="H24" i="3"/>
  <c r="F24" i="3"/>
  <c r="L23" i="3"/>
  <c r="K23" i="3"/>
  <c r="H23" i="3"/>
  <c r="F23" i="3"/>
  <c r="L22" i="3"/>
  <c r="K22" i="3"/>
  <c r="H22" i="3"/>
  <c r="F22" i="3"/>
  <c r="L21" i="3"/>
  <c r="K21" i="3"/>
  <c r="I21" i="3"/>
  <c r="H21" i="3"/>
  <c r="F21" i="3"/>
  <c r="K20" i="3"/>
  <c r="H20" i="3"/>
  <c r="F19" i="3"/>
  <c r="F18" i="3"/>
  <c r="F17" i="3"/>
  <c r="F16" i="3"/>
  <c r="L15" i="3"/>
  <c r="K15" i="3"/>
  <c r="K10" i="3"/>
  <c r="I15" i="3"/>
  <c r="H15" i="3"/>
  <c r="F15" i="3"/>
  <c r="F14" i="3"/>
  <c r="F13" i="3"/>
  <c r="F12" i="3"/>
  <c r="F11" i="3"/>
  <c r="L10" i="3"/>
  <c r="I10" i="3"/>
  <c r="H10" i="3"/>
  <c r="F10" i="3"/>
  <c r="I21" i="1" l="1"/>
  <c r="E10" i="2" s="1"/>
  <c r="J16" i="1"/>
  <c r="H41" i="3"/>
  <c r="F41" i="3"/>
  <c r="I41" i="3" s="1"/>
  <c r="K41" i="3"/>
  <c r="J11" i="1"/>
  <c r="J86" i="1"/>
  <c r="A41" i="1" l="1"/>
  <c r="A36" i="1"/>
  <c r="A37" i="1" s="1"/>
  <c r="C10" i="2"/>
  <c r="C12" i="2"/>
  <c r="J98" i="1"/>
  <c r="E12" i="2"/>
  <c r="L41" i="3"/>
  <c r="A55" i="1"/>
  <c r="J52" i="1"/>
  <c r="J56" i="1"/>
  <c r="J46" i="1"/>
  <c r="J21" i="1"/>
  <c r="A42" i="1" l="1"/>
  <c r="A43" i="1" s="1"/>
  <c r="J127" i="1"/>
  <c r="F10" i="2"/>
  <c r="F12" i="2"/>
  <c r="A72" i="1" l="1"/>
  <c r="A79" i="1"/>
  <c r="C11" i="2"/>
  <c r="C13" i="2" s="1"/>
  <c r="A80" i="1" l="1"/>
  <c r="A81" i="1" s="1"/>
  <c r="A88" i="1"/>
  <c r="A100" i="1" s="1"/>
  <c r="J75" i="1"/>
  <c r="J69" i="1"/>
  <c r="A82" i="1" l="1"/>
  <c r="A85" i="1" s="1"/>
  <c r="A84" i="1"/>
  <c r="A101" i="1"/>
  <c r="A112" i="1" s="1"/>
  <c r="A113" i="1" s="1"/>
  <c r="A114" i="1" s="1"/>
  <c r="A115" i="1" s="1"/>
  <c r="A116" i="1" s="1"/>
  <c r="A117" i="1" s="1"/>
  <c r="A118" i="1" s="1"/>
  <c r="A119" i="1" s="1"/>
  <c r="A123" i="1"/>
  <c r="A89" i="1"/>
  <c r="A91" i="1" s="1"/>
  <c r="A92" i="1" s="1"/>
  <c r="A93" i="1" s="1"/>
  <c r="A94" i="1" s="1"/>
  <c r="A95" i="1" s="1"/>
  <c r="A96" i="1" s="1"/>
  <c r="E11" i="2"/>
  <c r="A124" i="1" l="1"/>
  <c r="F11" i="2"/>
  <c r="E13" i="2"/>
  <c r="F13" i="2" s="1"/>
</calcChain>
</file>

<file path=xl/sharedStrings.xml><?xml version="1.0" encoding="utf-8"?>
<sst xmlns="http://schemas.openxmlformats.org/spreadsheetml/2006/main" count="311" uniqueCount="220">
  <si>
    <t>Project:</t>
  </si>
  <si>
    <t>Client:</t>
  </si>
  <si>
    <t>Location:</t>
  </si>
  <si>
    <t>Attn:</t>
  </si>
  <si>
    <t>QUOTATION</t>
  </si>
  <si>
    <t xml:space="preserve"> </t>
  </si>
  <si>
    <t>Arabian Automobiles</t>
  </si>
  <si>
    <t>Deira, Dubai.</t>
  </si>
  <si>
    <t>Sl No.</t>
  </si>
  <si>
    <t>DESCRIPTION</t>
  </si>
  <si>
    <t xml:space="preserve">Completion : </t>
  </si>
  <si>
    <t>EXCLUSIONS</t>
  </si>
  <si>
    <t>Item</t>
  </si>
  <si>
    <t>Mr. N.R Kannan</t>
  </si>
  <si>
    <t>Deputy  General Manager- Parts</t>
  </si>
  <si>
    <t>S.No.</t>
  </si>
  <si>
    <t>ITEM CODE</t>
  </si>
  <si>
    <t>PRODUCT DESCRIPTION</t>
  </si>
  <si>
    <t>QTY.</t>
  </si>
  <si>
    <t>P.UNIT (AED)</t>
  </si>
  <si>
    <t>P.TOTAL (AED)</t>
  </si>
  <si>
    <t>ARMCHAIR &amp; CENTRE TABLE</t>
  </si>
  <si>
    <t>LS-039-1</t>
  </si>
  <si>
    <t>ARMCHAIR</t>
  </si>
  <si>
    <t>&gt; BLACK LEATHER FINISH</t>
  </si>
  <si>
    <t>&gt; STAINLESS STEEL LEGS</t>
  </si>
  <si>
    <t>&gt; DIMENSION: W82*D71*H67.5 cm</t>
  </si>
  <si>
    <t>LC-005-1</t>
  </si>
  <si>
    <t>RECTANGULAR COFFEE TABLE</t>
  </si>
  <si>
    <t>&gt; TEMPERED CLEAR GLASS TABLE TOP</t>
  </si>
  <si>
    <t>&gt; STAINLESS STEEL LEG AND FRAME</t>
  </si>
  <si>
    <t>&gt; DIMENSION: W120*D60*H38 cm</t>
  </si>
  <si>
    <t>MEETING TABLE</t>
  </si>
  <si>
    <t>ML-MT10</t>
  </si>
  <si>
    <t>B1 ROUND MEETING TABLE</t>
  </si>
  <si>
    <t>&gt; WHITE MELAMINE TOP</t>
  </si>
  <si>
    <t>&gt; COLUMN STEEL LEGS</t>
  </si>
  <si>
    <r>
      <t xml:space="preserve">&gt; DIMENSION: </t>
    </r>
    <r>
      <rPr>
        <sz val="8"/>
        <rFont val="Calibri"/>
        <family val="2"/>
      </rPr>
      <t>Ø</t>
    </r>
    <r>
      <rPr>
        <sz val="8"/>
        <rFont val="Arial"/>
        <family val="2"/>
      </rPr>
      <t>100X74 cm</t>
    </r>
  </si>
  <si>
    <t>LS-024-1</t>
  </si>
  <si>
    <t>LATTE ARMCHAIR</t>
  </si>
  <si>
    <t>&gt; STAINLESS TUBE LEGS</t>
  </si>
  <si>
    <t>&gt; DIMENSION: W74.5*D76*H77 cm</t>
  </si>
  <si>
    <t>RECEPTION</t>
  </si>
  <si>
    <t>D00216MF</t>
  </si>
  <si>
    <t>TASK CHAIR</t>
  </si>
  <si>
    <r>
      <t>&gt; BLACK FRAME WITH BLACK MESH BACK REST</t>
    </r>
    <r>
      <rPr>
        <sz val="8"/>
        <rFont val="Century Gothic"/>
        <family val="2"/>
      </rPr>
      <t/>
    </r>
  </si>
  <si>
    <t>&gt; SYNCHRO MECHANISM WITH GAS LIFT HEIGHT ADJUSTMENT</t>
  </si>
  <si>
    <t>&gt; ADJUSTABLE ARMREST</t>
  </si>
  <si>
    <t>&gt; BLACK NYLON BASE ON CASTERS</t>
  </si>
  <si>
    <t>&gt; UPHOSTERED IN BLACK FABRIC SEAT</t>
  </si>
  <si>
    <r>
      <t>&gt; DIMENSION: Ø</t>
    </r>
    <r>
      <rPr>
        <sz val="8"/>
        <rFont val="Century Gothic"/>
        <family val="2"/>
      </rPr>
      <t>68*H96-103 cm</t>
    </r>
  </si>
  <si>
    <t>TOTAL AMOUNT</t>
  </si>
  <si>
    <t>Furniture for Showroom</t>
  </si>
  <si>
    <t>REF: LD/13/078/QTN01/REV10</t>
  </si>
  <si>
    <t>DATE: 29/04/2014</t>
  </si>
  <si>
    <t>Payment terms</t>
  </si>
  <si>
    <t>The site needs to be made accessible to the contractor at all times during the construction period.</t>
  </si>
  <si>
    <t>AMOUNT (AED)</t>
  </si>
  <si>
    <t>Power and water need to be made freely available to the site at all times for construction, by the client. If temporary power supply needs to be paid for, the cost for the same shall be borne by the client.</t>
  </si>
  <si>
    <t>Any other items not mentioned in the attached BOQ.</t>
  </si>
  <si>
    <t>Validity of quotation:</t>
  </si>
  <si>
    <t>One month</t>
  </si>
  <si>
    <t>All works including MEP are subject to approval from Municipality / Building landlord.</t>
  </si>
  <si>
    <t>All fees and deposits to concerned authorities to be paid by client at actual.</t>
  </si>
  <si>
    <t>Green Curve will not be held responsible for the delays caused due to the following:</t>
  </si>
  <si>
    <t>- Delays in obtaining  approvals from the statutory authorities.</t>
  </si>
  <si>
    <t>- Changes/ modifications done by the client at the site after completion of site measurements and commencement of works (Variations will apply in such cases).</t>
  </si>
  <si>
    <t>Note: The above price is exclusive of Value Added Tax (VAT), 5% VAT shall be payable as an addition to the invoice value.</t>
  </si>
  <si>
    <t>CIVIL WORKS</t>
  </si>
  <si>
    <t>Cost</t>
  </si>
  <si>
    <r>
      <rPr>
        <b/>
        <sz val="11"/>
        <rFont val="Calibri"/>
        <family val="2"/>
        <scheme val="minor"/>
      </rPr>
      <t>Variations</t>
    </r>
    <r>
      <rPr>
        <sz val="11"/>
        <rFont val="Calibri"/>
        <family val="2"/>
        <scheme val="minor"/>
      </rPr>
      <t xml:space="preserve"> to the project shall be carried out with additional time and cost, as per mutual agreement.</t>
    </r>
  </si>
  <si>
    <t>Margin</t>
  </si>
  <si>
    <t>A</t>
  </si>
  <si>
    <t>B</t>
  </si>
  <si>
    <t>C</t>
  </si>
  <si>
    <t>Total amount for PRELIMINARIES &amp; APPROVALS</t>
  </si>
  <si>
    <t>Total amount for CIVIL WORK</t>
  </si>
  <si>
    <t>Total amount for MEP WORK</t>
  </si>
  <si>
    <t>Terms and Conditions:</t>
  </si>
  <si>
    <t>- Any delays in the payment due to the contractor, as per the agreed terms of payment.</t>
  </si>
  <si>
    <t>Security system, access control, CCTV etc.</t>
  </si>
  <si>
    <t>ITEMS</t>
  </si>
  <si>
    <t>ITEM DESCRIPTION</t>
  </si>
  <si>
    <t>UNIT</t>
  </si>
  <si>
    <t>UNIT PRICE</t>
  </si>
  <si>
    <t>AMOUNT</t>
  </si>
  <si>
    <t>Project management for fit out works including site supervision, attending snagging and handing over, defect liability period and other time related cost.</t>
  </si>
  <si>
    <t>Allow sum for removal of debris and site cleaning including the skip charges as per the Building Management rules and regulations and final cleaning prior to handing over project.</t>
  </si>
  <si>
    <t>Charges for temporary power and water.</t>
  </si>
  <si>
    <t>PRELIMINARIES AND APPROVALS</t>
  </si>
  <si>
    <t>FLOORING WORK</t>
  </si>
  <si>
    <t>a</t>
  </si>
  <si>
    <t>CEILING WORK</t>
  </si>
  <si>
    <t>WALL FINISH</t>
  </si>
  <si>
    <t>b</t>
  </si>
  <si>
    <t>MEP WORKS</t>
  </si>
  <si>
    <t>c</t>
  </si>
  <si>
    <t>Total amount for MEP WORKS</t>
  </si>
  <si>
    <t>Total amount for CIVIL WORKS</t>
  </si>
  <si>
    <t>Nos</t>
  </si>
  <si>
    <t>By Client</t>
  </si>
  <si>
    <t>Sqm</t>
  </si>
  <si>
    <t>Zameer Abdul Wahab</t>
  </si>
  <si>
    <t>Managing Director</t>
  </si>
  <si>
    <t>Insurance for fit out work during the execution of works. (CAR)</t>
  </si>
  <si>
    <t>By Client:</t>
  </si>
  <si>
    <t>General - Contractor’s preliminaries for mobilization, site preparation, setting out, small tools and equipment's, protection of finished products in on-going site, general cleaning throughout the project duration, site attendance and call out attendance.</t>
  </si>
  <si>
    <t>Testing and Commissioning Charges</t>
  </si>
  <si>
    <t xml:space="preserve">ELECTRICAL WORKS </t>
  </si>
  <si>
    <t>To be discussed.</t>
  </si>
  <si>
    <t>Internal &amp; External Signages.</t>
  </si>
  <si>
    <t>Nos.</t>
  </si>
  <si>
    <t>QTY</t>
  </si>
  <si>
    <t>DEMOLITION WORKS</t>
  </si>
  <si>
    <t>CIVIL DEFENSE WORKS</t>
  </si>
  <si>
    <t>BILL OF QUANTITIES (BOQ)</t>
  </si>
  <si>
    <t>SUMMARY OF INTERIOR FIT OUT</t>
  </si>
  <si>
    <t>Sub total</t>
  </si>
  <si>
    <t>- Any delays caused by Building Management towards execution of works; like stoppage of works</t>
  </si>
  <si>
    <t>- Delays in works carried out by other agencies (of the client), which impacts the works at site.</t>
  </si>
  <si>
    <t>Supply and installation of control switches (PVC, white) for above fixtures</t>
  </si>
  <si>
    <t>Au-Finja</t>
  </si>
  <si>
    <t>JLT, Dubai.</t>
  </si>
  <si>
    <t>Fit out works at Au-Finja Staff Accomodation</t>
  </si>
  <si>
    <t>All Fees and deposits to all relevant authorities (Including Building Management, DM, Civil Defence etc.)</t>
  </si>
  <si>
    <t>Supply and installation of floor traps in WC area, shower area, and common area, including all necessary accessories and proper connection to the drainage system.</t>
  </si>
  <si>
    <t>Fire Alarm Works and Fire Fighting Works, including submission and preparation of drawings; and all necessary approvals from DCD, 24x7</t>
  </si>
  <si>
    <t>DEWA deposits and fees</t>
  </si>
  <si>
    <t>HPL CUBICLE SYSTEM</t>
  </si>
  <si>
    <r>
      <t xml:space="preserve">Supply and Installation of </t>
    </r>
    <r>
      <rPr>
        <b/>
        <sz val="11"/>
        <rFont val="Calibri"/>
        <family val="2"/>
      </rPr>
      <t>13A Double socket</t>
    </r>
    <r>
      <rPr>
        <sz val="11"/>
        <rFont val="Calibri"/>
        <family val="2"/>
      </rPr>
      <t xml:space="preserve"> with PVC conduiting and wiring. Including necessary fittings, and supports.</t>
    </r>
  </si>
  <si>
    <t>Preparation and submission of all Architectural, and MEP drawings for submissions to Building Management, DCD, Dubai Municipality and DEWA.</t>
  </si>
  <si>
    <t>DOORS</t>
  </si>
  <si>
    <t>Supply and installation of MDF laminated doors.</t>
  </si>
  <si>
    <t>Supply and installation of Isolation valve (IV) with all fittings and accessories, etc.</t>
  </si>
  <si>
    <t>Excluded</t>
  </si>
  <si>
    <t>Demolition of existing entire floor tiles, including top level screed</t>
  </si>
  <si>
    <t>Demolition of existing block walls</t>
  </si>
  <si>
    <t>Demolition of existing entire wall tiles</t>
  </si>
  <si>
    <t>sets</t>
  </si>
  <si>
    <r>
      <rPr>
        <b/>
        <sz val="11"/>
        <rFont val="Calibri"/>
        <family val="2"/>
        <scheme val="minor"/>
      </rPr>
      <t>Note:</t>
    </r>
    <r>
      <rPr>
        <i/>
        <sz val="11"/>
        <rFont val="Calibri"/>
        <family val="2"/>
        <scheme val="minor"/>
      </rPr>
      <t xml:space="preserve">
Materials will be transported from and to the floors via staircase, as lift is not available in the building.</t>
    </r>
  </si>
  <si>
    <t>Demolition of existing entire 60x60 ceiling tiles, remobal of light fixtures.</t>
  </si>
  <si>
    <t>Floors 1 to 4: Toilet cubicles
Total Size: 6900W x 2000H</t>
  </si>
  <si>
    <t>Floors 1 to 4: Shower cubicles
Total Size: 5000W x 2000H</t>
  </si>
  <si>
    <t>Floors 1 to 4: Shower cubicles
Total Size: 2000W x 2000H</t>
  </si>
  <si>
    <t>Ground to 4th Floors: Urinal Partitions
Total Size: 450W x 900H</t>
  </si>
  <si>
    <t>Ground Floor Shower cubicles
Total Size: 2950W x 2000H</t>
  </si>
  <si>
    <t>Ground Floor Toilet cubicles
Total Size: 3950W x 2000H</t>
  </si>
  <si>
    <r>
      <t xml:space="preserve">Supply and apply </t>
    </r>
    <r>
      <rPr>
        <b/>
        <sz val="11"/>
        <color theme="1"/>
        <rFont val="Calibri"/>
        <family val="2"/>
        <scheme val="minor"/>
      </rPr>
      <t>2 coats of Fenomastic paint (black colour)</t>
    </r>
    <r>
      <rPr>
        <sz val="11"/>
        <color theme="1"/>
        <rFont val="Calibri"/>
        <family val="2"/>
        <scheme val="minor"/>
      </rPr>
      <t xml:space="preserve"> for the </t>
    </r>
    <r>
      <rPr>
        <b/>
        <sz val="11"/>
        <color theme="1"/>
        <rFont val="Calibri"/>
        <family val="2"/>
        <scheme val="minor"/>
      </rPr>
      <t>Open Area</t>
    </r>
    <r>
      <rPr>
        <sz val="11"/>
        <color theme="1"/>
        <rFont val="Calibri"/>
        <family val="2"/>
        <scheme val="minor"/>
      </rPr>
      <t xml:space="preserve"> ceiling.</t>
    </r>
  </si>
  <si>
    <t>BLOCKWORK</t>
  </si>
  <si>
    <t>Removal and disconnection of all sanitary fixtures and all MEP points as required, and proper termination of the same.</t>
  </si>
  <si>
    <t>Cart away the above debris to approved Municipality dumpyard. Labour, transportation and DM fees is included.</t>
  </si>
  <si>
    <t>Mr. Ajay Sobhraj</t>
  </si>
  <si>
    <r>
      <rPr>
        <b/>
        <sz val="11"/>
        <rFont val="Calibri"/>
        <family val="2"/>
        <scheme val="minor"/>
      </rPr>
      <t>Note: T</t>
    </r>
    <r>
      <rPr>
        <sz val="11"/>
        <rFont val="Calibri"/>
        <family val="2"/>
        <scheme val="minor"/>
      </rPr>
      <t>he following accessories are included:
- Hinges, lockset, knob, coat hook, legs.
- Aluminium profile headrail and U-channel</t>
    </r>
  </si>
  <si>
    <t>Site survey and Preparation of Existing layout.
Preparation of shop drawings for construction.</t>
  </si>
  <si>
    <t>Included</t>
  </si>
  <si>
    <t>WC (RAK, White, Standard ceramic type)</t>
  </si>
  <si>
    <t>Shataff / Health faucet (Stainless steel, Standard, with bracket)</t>
  </si>
  <si>
    <t>Showerhead (Stainless steel, rain type, with all fittings)</t>
  </si>
  <si>
    <t>d</t>
  </si>
  <si>
    <t>e</t>
  </si>
  <si>
    <t>f</t>
  </si>
  <si>
    <t>g</t>
  </si>
  <si>
    <t>h</t>
  </si>
  <si>
    <t>Mirror (6mm thick, 600x1200mm size, fixed on wall with sylicone)</t>
  </si>
  <si>
    <t>SANITARY FIXTURES &amp; PLUMBING WORKS</t>
  </si>
  <si>
    <t>Accessories like wall mounted soap holder, towel holder, etc. in the shower area</t>
  </si>
  <si>
    <t>Shower area mixers (RAK, Stainless steel, standard type, wall mounted hot/cold water)</t>
  </si>
  <si>
    <t>Supply, Installation, of water heater (50L capacity), with all fittings and accessories.</t>
  </si>
  <si>
    <t>nos.</t>
  </si>
  <si>
    <t>i</t>
  </si>
  <si>
    <t>j</t>
  </si>
  <si>
    <t>lot</t>
  </si>
  <si>
    <t>Testing and commissioning of the entire water supply and drainage system.</t>
  </si>
  <si>
    <r>
      <t xml:space="preserve">Supply and installation of </t>
    </r>
    <r>
      <rPr>
        <b/>
        <sz val="11"/>
        <color theme="1"/>
        <rFont val="Calibri"/>
        <family val="2"/>
        <scheme val="minor"/>
      </rPr>
      <t>cold</t>
    </r>
    <r>
      <rPr>
        <sz val="11"/>
        <color theme="1"/>
        <rFont val="Calibri"/>
        <family val="2"/>
        <scheme val="minor"/>
      </rPr>
      <t xml:space="preserve"> water supply system including connections, fittings, supports, accessories, all valves, flexible connectors, interconnecting piping and services etc.
(Note: Cold water supply to all WC, shower, WB, urinals, janitor)</t>
    </r>
  </si>
  <si>
    <r>
      <t xml:space="preserve">Supply and installation of </t>
    </r>
    <r>
      <rPr>
        <b/>
        <sz val="11"/>
        <color theme="1"/>
        <rFont val="Calibri"/>
        <family val="2"/>
        <scheme val="minor"/>
      </rPr>
      <t>hot</t>
    </r>
    <r>
      <rPr>
        <sz val="11"/>
        <color theme="1"/>
        <rFont val="Calibri"/>
        <family val="2"/>
        <scheme val="minor"/>
      </rPr>
      <t xml:space="preserve"> water supply system including connections, fittings, supports, accessories, all valves, flexible connectors, interconnecting piping and services etc.
(Note: Hot water supply in shower areas only)</t>
    </r>
  </si>
  <si>
    <t>Note: All pipes used are PVC, with standard accessories.</t>
  </si>
  <si>
    <t>Supply and installation of HPL (12mm thick, plain mono colour) Shower cubicles, including partition and doors with accessories.</t>
  </si>
  <si>
    <t>Supply and installation of HPL (12mm thick, plain mono colour) Urinal partition, with brackets.</t>
  </si>
  <si>
    <t>Supply and installation of HPL (12mm thick, plain mono colour) Toilet cubicles, including partition and doors with accessories.</t>
  </si>
  <si>
    <t>Supply and installation of Light fittings</t>
  </si>
  <si>
    <t>Installation charges for the above mentioned light fittings, using PVC conduiting and standard wiring.</t>
  </si>
  <si>
    <t>Supply and installation of isolators for water heater.</t>
  </si>
  <si>
    <t>Note:
01. It is assumed that the existing electrical load is sufficient for the area, with all equipments.
02. DEWA approval fee, Deposit and connection fee, if any, is to be paid by the client to the authorities directly.</t>
  </si>
  <si>
    <t>Modification of existing DB as per requirement</t>
  </si>
  <si>
    <t>Wash basin counter, made of black absolute granite, fixed with steel brackets and marine plywood.
Size: 3000mm x 600mm, with 250mm facia</t>
  </si>
  <si>
    <t>Supply of following Sanitary fixtures, including all accessories:</t>
  </si>
  <si>
    <t>Installation of the above accessories, including the required accessories.</t>
  </si>
  <si>
    <t>Wash basin (RAK, white, counter sunk, standard ceramic finish), including bottle trap</t>
  </si>
  <si>
    <t>Mixer (RAK, stainless steel, standard type, cold water only, wall mounted)</t>
  </si>
  <si>
    <t>Supply and installation of new exhaust fans 10" S&amp;P (Spain)</t>
  </si>
  <si>
    <t>Urinals (RAK, White, Standard ceramic type), including bottle trap, flush fittings</t>
  </si>
  <si>
    <t>Supply and installation of Drainage system, including drain pipes, clean out, etc.</t>
  </si>
  <si>
    <t>EXTRACT WORKS:</t>
  </si>
  <si>
    <t>25% Advance payment on confirmation of order.</t>
  </si>
  <si>
    <t>15% Progressive payment upon approvals from all authorities, and mobilization at site.</t>
  </si>
  <si>
    <t>10% Final payment on  100% completion and receipt of all authority approvals and completion certificate.</t>
  </si>
  <si>
    <t>50% Progressive payment on stage wise completion at site (including material purchased).</t>
  </si>
  <si>
    <t>Removal of old extract fans</t>
  </si>
  <si>
    <t>Supply and installation of 200mm thick hollow block (To close the existing door entrances only)</t>
  </si>
  <si>
    <t>Supply and apply internal plastering 12 to 15 mm thick to the new blockwall only, in line, level, and plumb, Cement , Sand Ratio (as per Specification)</t>
  </si>
  <si>
    <t>Block all duct openings</t>
  </si>
  <si>
    <t>Make new openings</t>
  </si>
  <si>
    <t>Supply and installation of VCD 4"</t>
  </si>
  <si>
    <t>Supply and installation of Round rings 4"</t>
  </si>
  <si>
    <t>Sets</t>
  </si>
  <si>
    <r>
      <t xml:space="preserve">Standard LED Linear lights (1200mm long, standard type)
</t>
    </r>
    <r>
      <rPr>
        <i/>
        <sz val="11"/>
        <color theme="1"/>
        <rFont val="Calibri"/>
        <family val="2"/>
        <scheme val="minor"/>
      </rPr>
      <t>Location: Open ceiling areas</t>
    </r>
  </si>
  <si>
    <t>DATE: 15-06-2025</t>
  </si>
  <si>
    <t>REF: GC25-018_AFJLT_STAFF_ACCO_QTN01-Rev02</t>
  </si>
  <si>
    <t>Supply and installation of porcelain tiles to the toilet floor.</t>
  </si>
  <si>
    <t>Supply of 600mm x 300mm porcelain tiles (RAK, grey colour, matt finish), including transportation to site</t>
  </si>
  <si>
    <t>Installation of the above tiles in the toilet floor, using tile glue; including epoxy grouting.</t>
  </si>
  <si>
    <t>Supply and installation of porcelain tiles to the toilet walls.</t>
  </si>
  <si>
    <t>Supply of 600mm x 300mm porcelain tiles (RAK, grey colour, matt finish), including transportation to site.</t>
  </si>
  <si>
    <t>Installation of the above tiles in the toilet walls, using tile glue; including epoxy grouting.</t>
  </si>
  <si>
    <r>
      <t xml:space="preserve">Rectification of existing floor screeding as required for the installation of floor tiles. 
</t>
    </r>
    <r>
      <rPr>
        <i/>
        <sz val="11"/>
        <rFont val="Calibri"/>
        <family val="2"/>
        <scheme val="minor"/>
      </rPr>
      <t>Note: Complete screeding is not considered.</t>
    </r>
  </si>
  <si>
    <r>
      <t xml:space="preserve">Supply and application of FOSROC liquid waterproofing coating, to ensure a complete, watertight system.
</t>
    </r>
    <r>
      <rPr>
        <i/>
        <sz val="11"/>
        <color theme="1"/>
        <rFont val="Calibri"/>
        <family val="2"/>
        <scheme val="minor"/>
      </rPr>
      <t>Note: The waterproofing is extended to an area of 450mm on the walls</t>
    </r>
  </si>
  <si>
    <t>Fire Alarm and Fire Fighting Works</t>
  </si>
  <si>
    <t>Sensor / electric based taps, fittings and accessories</t>
  </si>
  <si>
    <t>REF: GC25-018_AFJLT_STAFF_ACCO_QTN01-REV-05</t>
  </si>
  <si>
    <t>AED SEVEN HUNDRED EIGHTEEN THOUSAND SEVEN HUNDRED AND TWENTY TWO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</si>
</sst>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_-;\-* #,##0.00_-;_-* &quot;-&quot;??_-;_-@_-"/>
    <numFmt numFmtId="166" formatCode="_(* #,##0.00_);_(* \(#,##0.00\);_(* \-??_);_(@_)"/>
    <numFmt numFmtId="167" formatCode="0.0"/>
    <numFmt numFmtId="168" formatCode="[$-409]mmmm\ d\,\ yyyy;@"/>
    <numFmt numFmtId="169" formatCode="00"/>
    <numFmt numFmtId="170" formatCode="_([$AED]\ * #,##0.00_);_([$AED]\ * \(#,##0.00\);_([$AED]\ * &quot;-&quot;??_);_(@_)"/>
    <numFmt numFmtId="171" formatCode="_-* #,##0.00_-;_-* #,##0.00\-;_-* &quot;-&quot;??_-;_-@_-"/>
  </numFmts>
  <fonts count="41">
    <font>
      <sz val="11"/>
      <color theme="1"/>
      <name val="Calibri"/>
      <family val="2"/>
      <scheme val="minor"/>
    </font>
    <font>
      <sz val="11"/>
      <color theme="1"/>
      <name val="Calibri"/>
      <family val="2"/>
      <scheme val="minor"/>
    </font>
    <font>
      <sz val="10"/>
      <name val="Arial Unicode MS"/>
      <family val="2"/>
    </font>
    <font>
      <b/>
      <sz val="10"/>
      <name val="Arial"/>
      <family val="2"/>
    </font>
    <font>
      <sz val="10"/>
      <name val="Arial"/>
      <family val="2"/>
    </font>
    <font>
      <sz val="9"/>
      <name val="Arial"/>
      <family val="2"/>
    </font>
    <font>
      <b/>
      <sz val="9"/>
      <name val="Arial"/>
      <family val="2"/>
    </font>
    <font>
      <sz val="9"/>
      <color indexed="8"/>
      <name val="Arial"/>
      <family val="2"/>
    </font>
    <font>
      <b/>
      <sz val="14"/>
      <color rgb="FFFF0000"/>
      <name val="Century Gothic"/>
      <family val="2"/>
    </font>
    <font>
      <b/>
      <sz val="10"/>
      <name val="Century Gothic"/>
      <family val="2"/>
    </font>
    <font>
      <b/>
      <sz val="8"/>
      <color indexed="8"/>
      <name val="Arial"/>
      <family val="2"/>
    </font>
    <font>
      <b/>
      <sz val="8"/>
      <name val="Arial"/>
      <family val="2"/>
    </font>
    <font>
      <sz val="8"/>
      <color indexed="8"/>
      <name val="Arial"/>
      <family val="2"/>
    </font>
    <font>
      <sz val="8"/>
      <name val="Arial"/>
      <family val="2"/>
    </font>
    <font>
      <sz val="8"/>
      <name val="Calibri"/>
      <family val="2"/>
    </font>
    <font>
      <b/>
      <sz val="8"/>
      <color rgb="FFFF0000"/>
      <name val="Arial"/>
      <family val="2"/>
    </font>
    <font>
      <sz val="8"/>
      <name val="Century Gothic"/>
      <family val="2"/>
    </font>
    <font>
      <b/>
      <sz val="9"/>
      <color indexed="8"/>
      <name val="Arial"/>
      <family val="2"/>
    </font>
    <font>
      <sz val="9"/>
      <color theme="0"/>
      <name val="Arial"/>
      <family val="2"/>
    </font>
    <font>
      <b/>
      <sz val="8"/>
      <color theme="0"/>
      <name val="Arial"/>
      <family val="2"/>
    </font>
    <font>
      <sz val="11"/>
      <name val="Calibri"/>
      <family val="2"/>
      <scheme val="minor"/>
    </font>
    <font>
      <u/>
      <sz val="11"/>
      <color theme="10"/>
      <name val="Calibri"/>
      <family val="2"/>
      <scheme val="minor"/>
    </font>
    <font>
      <u/>
      <sz val="11"/>
      <color theme="11"/>
      <name val="Calibri"/>
      <family val="2"/>
      <scheme val="minor"/>
    </font>
    <font>
      <sz val="8"/>
      <name val="Calibri"/>
      <family val="2"/>
      <scheme val="minor"/>
    </font>
    <font>
      <b/>
      <sz val="11"/>
      <color theme="1"/>
      <name val="Calibri"/>
      <family val="2"/>
      <scheme val="minor"/>
    </font>
    <font>
      <i/>
      <sz val="11"/>
      <name val="Calibri"/>
      <family val="2"/>
      <scheme val="minor"/>
    </font>
    <font>
      <b/>
      <sz val="11"/>
      <name val="Calibri"/>
      <family val="2"/>
      <scheme val="minor"/>
    </font>
    <font>
      <b/>
      <i/>
      <sz val="11"/>
      <name val="Calibri"/>
      <family val="2"/>
      <scheme val="minor"/>
    </font>
    <font>
      <b/>
      <u/>
      <sz val="11"/>
      <name val="Calibri"/>
      <family val="2"/>
      <scheme val="minor"/>
    </font>
    <font>
      <sz val="11"/>
      <color indexed="13"/>
      <name val="Calibri"/>
      <family val="2"/>
      <scheme val="minor"/>
    </font>
    <font>
      <i/>
      <sz val="10"/>
      <color rgb="FF222222"/>
      <name val="Arial"/>
      <family val="2"/>
    </font>
    <font>
      <sz val="11"/>
      <color indexed="8"/>
      <name val="Calibri"/>
      <family val="2"/>
    </font>
    <font>
      <i/>
      <sz val="11"/>
      <color theme="1"/>
      <name val="Calibri"/>
      <family val="2"/>
      <scheme val="minor"/>
    </font>
    <font>
      <u/>
      <sz val="11"/>
      <name val="Calibri"/>
      <family val="2"/>
      <scheme val="minor"/>
    </font>
    <font>
      <u/>
      <sz val="11"/>
      <color theme="10"/>
      <name val="Calibri"/>
      <family val="2"/>
    </font>
    <font>
      <sz val="10"/>
      <name val="Arial Unicode MS"/>
      <family val="2"/>
    </font>
    <font>
      <u/>
      <sz val="10"/>
      <color indexed="12"/>
      <name val="Arial"/>
      <family val="2"/>
    </font>
    <font>
      <sz val="10"/>
      <name val="MS Sans Serif"/>
      <family val="2"/>
    </font>
    <font>
      <sz val="11"/>
      <name val="Calibri"/>
      <family val="2"/>
    </font>
    <font>
      <b/>
      <sz val="11"/>
      <name val="Calibri"/>
      <family val="2"/>
    </font>
    <font>
      <b/>
      <sz val="1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92D050"/>
        <bgColor indexed="64"/>
      </patternFill>
    </fill>
  </fills>
  <borders count="48">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double">
        <color auto="1"/>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auto="1"/>
      </right>
      <top style="thin">
        <color auto="1"/>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auto="1"/>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64"/>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auto="1"/>
      </right>
      <top style="thin">
        <color auto="1"/>
      </top>
      <bottom style="thin">
        <color auto="1"/>
      </bottom>
      <diagonal/>
    </border>
    <border>
      <left style="thin">
        <color indexed="64"/>
      </left>
      <right style="thin">
        <color auto="1"/>
      </right>
      <top style="thin">
        <color auto="1"/>
      </top>
      <bottom style="thin">
        <color auto="1"/>
      </bottom>
      <diagonal/>
    </border>
    <border>
      <left/>
      <right/>
      <top style="thin">
        <color indexed="64"/>
      </top>
      <bottom style="thin">
        <color indexed="64"/>
      </bottom>
      <diagonal/>
    </border>
    <border>
      <left/>
      <right style="thin">
        <color indexed="8"/>
      </right>
      <top style="thin">
        <color indexed="64"/>
      </top>
      <bottom style="thin">
        <color indexed="8"/>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auto="1"/>
      </top>
      <bottom style="thin">
        <color auto="1"/>
      </bottom>
      <diagonal/>
    </border>
    <border>
      <left style="thin">
        <color indexed="64"/>
      </left>
      <right style="thin">
        <color indexed="64"/>
      </right>
      <top/>
      <bottom/>
      <diagonal/>
    </border>
    <border>
      <left style="thin">
        <color indexed="64"/>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auto="1"/>
      </bottom>
      <diagonal/>
    </border>
    <border>
      <left style="thin">
        <color indexed="64"/>
      </left>
      <right/>
      <top/>
      <bottom style="thin">
        <color indexed="64"/>
      </bottom>
      <diagonal/>
    </border>
    <border>
      <left/>
      <right/>
      <top style="thin">
        <color auto="1"/>
      </top>
      <bottom style="thin">
        <color auto="1"/>
      </bottom>
      <diagonal/>
    </border>
    <border>
      <left style="thin">
        <color indexed="64"/>
      </left>
      <right style="thin">
        <color auto="1"/>
      </right>
      <top style="thin">
        <color auto="1"/>
      </top>
      <bottom style="thin">
        <color auto="1"/>
      </bottom>
      <diagonal/>
    </border>
    <border>
      <left style="thin">
        <color indexed="64"/>
      </left>
      <right/>
      <top style="thin">
        <color auto="1"/>
      </top>
      <bottom style="thin">
        <color auto="1"/>
      </bottom>
      <diagonal/>
    </border>
    <border>
      <left/>
      <right style="thin">
        <color auto="1"/>
      </right>
      <top style="thin">
        <color auto="1"/>
      </top>
      <bottom style="thin">
        <color auto="1"/>
      </bottom>
      <diagonal/>
    </border>
  </borders>
  <cellStyleXfs count="404">
    <xf numFmtId="0" fontId="0" fillId="0" borderId="0"/>
    <xf numFmtId="164" fontId="1" fillId="0" borderId="0" applyFont="0" applyFill="0" applyBorder="0" applyAlignment="0" applyProtection="0"/>
    <xf numFmtId="0" fontId="2" fillId="0" borderId="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 fillId="0" borderId="0"/>
    <xf numFmtId="164" fontId="3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4" fillId="0" borderId="0"/>
    <xf numFmtId="0" fontId="4" fillId="0" borderId="0"/>
    <xf numFmtId="0" fontId="31" fillId="0" borderId="0" applyFont="0" applyFill="0" applyBorder="0" applyAlignment="0" applyProtection="0"/>
    <xf numFmtId="164" fontId="4" fillId="0" borderId="0" applyFont="0" applyFill="0" applyBorder="0" applyAlignment="0" applyProtection="0"/>
    <xf numFmtId="0" fontId="34"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1" fillId="0" borderId="0"/>
    <xf numFmtId="0" fontId="1" fillId="0" borderId="0"/>
    <xf numFmtId="0" fontId="4" fillId="0" borderId="0"/>
    <xf numFmtId="0" fontId="1" fillId="0" borderId="0" applyFont="0" applyFill="0" applyBorder="0" applyAlignment="0" applyProtection="0"/>
    <xf numFmtId="0" fontId="1" fillId="0" borderId="0"/>
    <xf numFmtId="0" fontId="1" fillId="0" borderId="0"/>
    <xf numFmtId="0" fontId="35" fillId="0" borderId="0" applyFill="0" applyBorder="0" applyAlignment="0" applyProtection="0"/>
    <xf numFmtId="164" fontId="1" fillId="0" borderId="0" applyFont="0" applyFill="0" applyBorder="0" applyAlignment="0" applyProtection="0"/>
    <xf numFmtId="0" fontId="1" fillId="0" borderId="0"/>
    <xf numFmtId="164" fontId="4" fillId="0" borderId="0" applyFont="0" applyFill="0" applyBorder="0" applyAlignment="0" applyProtection="0"/>
    <xf numFmtId="164" fontId="1" fillId="0" borderId="0" applyFont="0" applyFill="0" applyBorder="0" applyAlignment="0" applyProtection="0"/>
    <xf numFmtId="0" fontId="1" fillId="0" borderId="0"/>
    <xf numFmtId="0" fontId="4" fillId="0" borderId="0"/>
    <xf numFmtId="0" fontId="1" fillId="0" borderId="0"/>
    <xf numFmtId="0" fontId="37" fillId="0" borderId="0"/>
    <xf numFmtId="164" fontId="31" fillId="0" borderId="0" applyFont="0" applyFill="0" applyBorder="0" applyAlignment="0" applyProtection="0"/>
    <xf numFmtId="0" fontId="1" fillId="0" borderId="0"/>
    <xf numFmtId="171" fontId="4" fillId="0" borderId="0" applyFont="0" applyFill="0" applyBorder="0" applyAlignment="0" applyProtection="0"/>
    <xf numFmtId="0" fontId="36" fillId="0" borderId="0" applyNumberFormat="0" applyFill="0" applyBorder="0" applyAlignment="0" applyProtection="0">
      <alignment vertical="top"/>
      <protection locked="0"/>
    </xf>
    <xf numFmtId="0" fontId="4" fillId="0" borderId="0"/>
    <xf numFmtId="0" fontId="4" fillId="0" borderId="0"/>
    <xf numFmtId="164" fontId="31" fillId="0" borderId="0" applyFont="0" applyFill="0" applyBorder="0" applyAlignment="0" applyProtection="0"/>
    <xf numFmtId="0" fontId="31" fillId="0" borderId="0" applyFont="0" applyFill="0" applyBorder="0" applyAlignment="0" applyProtection="0"/>
    <xf numFmtId="164" fontId="31" fillId="0" borderId="0" applyFont="0" applyFill="0" applyBorder="0" applyAlignment="0" applyProtection="0"/>
    <xf numFmtId="0" fontId="2" fillId="0" borderId="0" applyFill="0" applyBorder="0" applyAlignment="0" applyProtection="0"/>
    <xf numFmtId="0" fontId="2" fillId="0" borderId="0" applyFill="0" applyBorder="0" applyAlignment="0" applyProtection="0"/>
    <xf numFmtId="0" fontId="35" fillId="0" borderId="0" applyFill="0" applyBorder="0" applyAlignment="0" applyProtection="0"/>
    <xf numFmtId="165" fontId="3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5" fontId="31" fillId="0" borderId="0" applyFont="0" applyFill="0" applyBorder="0" applyAlignment="0" applyProtection="0"/>
  </cellStyleXfs>
  <cellXfs count="385">
    <xf numFmtId="0" fontId="0" fillId="0" borderId="0" xfId="0"/>
    <xf numFmtId="0" fontId="4" fillId="0" borderId="0" xfId="0" applyFont="1" applyAlignment="1">
      <alignment horizontal="left" vertical="top" wrapText="1"/>
    </xf>
    <xf numFmtId="0" fontId="5" fillId="0" borderId="0" xfId="0" applyFont="1" applyAlignment="1">
      <alignment wrapText="1"/>
    </xf>
    <xf numFmtId="0" fontId="5" fillId="0" borderId="0" xfId="0" applyFont="1"/>
    <xf numFmtId="0" fontId="6" fillId="0" borderId="0" xfId="0" applyFont="1"/>
    <xf numFmtId="0" fontId="6" fillId="0" borderId="0" xfId="0" applyFont="1" applyAlignment="1">
      <alignment horizontal="left"/>
    </xf>
    <xf numFmtId="0" fontId="6" fillId="0" borderId="0" xfId="0" applyFont="1" applyAlignment="1">
      <alignment horizontal="left" vertical="top"/>
    </xf>
    <xf numFmtId="0" fontId="4" fillId="3" borderId="0" xfId="0" applyFont="1" applyFill="1" applyAlignment="1">
      <alignment horizontal="left" vertical="top" wrapText="1"/>
    </xf>
    <xf numFmtId="164" fontId="7" fillId="0" borderId="0" xfId="1" applyFont="1"/>
    <xf numFmtId="0" fontId="7" fillId="0" borderId="0" xfId="0" applyFont="1"/>
    <xf numFmtId="0" fontId="8" fillId="0" borderId="0" xfId="0" applyFont="1" applyAlignment="1">
      <alignment vertical="center" wrapText="1"/>
    </xf>
    <xf numFmtId="0" fontId="9" fillId="0" borderId="0" xfId="0" applyFont="1"/>
    <xf numFmtId="0" fontId="10" fillId="0" borderId="0" xfId="0" applyFont="1" applyProtection="1">
      <protection hidden="1"/>
    </xf>
    <xf numFmtId="168" fontId="10" fillId="0" borderId="0" xfId="0" quotePrefix="1" applyNumberFormat="1" applyFont="1" applyAlignment="1" applyProtection="1">
      <alignment horizontal="left"/>
      <protection hidden="1"/>
    </xf>
    <xf numFmtId="0" fontId="6" fillId="0" borderId="0" xfId="0" applyFont="1" applyAlignment="1" applyProtection="1">
      <alignment horizontal="center"/>
      <protection hidden="1"/>
    </xf>
    <xf numFmtId="0" fontId="7" fillId="0" borderId="0" xfId="0" applyFont="1" applyProtection="1">
      <protection hidden="1"/>
    </xf>
    <xf numFmtId="164" fontId="7" fillId="0" borderId="0" xfId="1" applyFont="1" applyProtection="1">
      <protection hidden="1"/>
    </xf>
    <xf numFmtId="0" fontId="7" fillId="4" borderId="9" xfId="0" applyFont="1" applyFill="1" applyBorder="1"/>
    <xf numFmtId="0" fontId="10" fillId="4" borderId="5" xfId="0" applyFont="1" applyFill="1" applyBorder="1"/>
    <xf numFmtId="0" fontId="11" fillId="4" borderId="5" xfId="0" applyFont="1" applyFill="1" applyBorder="1" applyAlignment="1">
      <alignment horizontal="center"/>
    </xf>
    <xf numFmtId="0" fontId="10" fillId="4" borderId="6" xfId="0" applyFont="1" applyFill="1" applyBorder="1"/>
    <xf numFmtId="167" fontId="10" fillId="0" borderId="1" xfId="0" applyNumberFormat="1"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left"/>
    </xf>
    <xf numFmtId="0" fontId="12" fillId="0" borderId="1" xfId="0" applyFont="1" applyBorder="1" applyAlignment="1">
      <alignment horizontal="center"/>
    </xf>
    <xf numFmtId="164" fontId="12" fillId="0" borderId="1" xfId="0" applyNumberFormat="1" applyFont="1" applyBorder="1"/>
    <xf numFmtId="0" fontId="13" fillId="0" borderId="7" xfId="0" applyFont="1" applyBorder="1" applyAlignment="1">
      <alignment horizontal="left" vertical="center" wrapText="1"/>
    </xf>
    <xf numFmtId="0" fontId="10" fillId="0" borderId="0" xfId="0" applyFont="1" applyAlignment="1">
      <alignment horizontal="center"/>
    </xf>
    <xf numFmtId="1" fontId="12" fillId="0" borderId="1" xfId="0" applyNumberFormat="1" applyFont="1" applyBorder="1" applyAlignment="1">
      <alignment horizontal="center"/>
    </xf>
    <xf numFmtId="0" fontId="11" fillId="0" borderId="0" xfId="0" applyFont="1"/>
    <xf numFmtId="164" fontId="13" fillId="0" borderId="1" xfId="0" applyNumberFormat="1" applyFont="1" applyBorder="1"/>
    <xf numFmtId="0" fontId="13" fillId="0" borderId="0" xfId="0" applyFont="1"/>
    <xf numFmtId="0" fontId="11" fillId="0" borderId="1" xfId="0" applyFont="1" applyBorder="1" applyAlignment="1">
      <alignment horizontal="center"/>
    </xf>
    <xf numFmtId="167" fontId="15" fillId="0" borderId="2" xfId="0" applyNumberFormat="1" applyFont="1" applyBorder="1" applyAlignment="1">
      <alignment horizontal="center"/>
    </xf>
    <xf numFmtId="0" fontId="10" fillId="0" borderId="2" xfId="0" applyFont="1" applyBorder="1" applyAlignment="1">
      <alignment horizontal="center"/>
    </xf>
    <xf numFmtId="0" fontId="12" fillId="0" borderId="3" xfId="0" applyFont="1" applyBorder="1" applyAlignment="1">
      <alignment horizontal="left" vertical="center" wrapText="1"/>
    </xf>
    <xf numFmtId="0" fontId="12" fillId="0" borderId="2" xfId="0" applyFont="1" applyBorder="1" applyAlignment="1">
      <alignment horizontal="center"/>
    </xf>
    <xf numFmtId="164" fontId="12" fillId="0" borderId="2" xfId="0" applyNumberFormat="1" applyFont="1" applyBorder="1"/>
    <xf numFmtId="0" fontId="10" fillId="0" borderId="1" xfId="0" applyFont="1" applyBorder="1" applyAlignment="1">
      <alignment horizontal="left"/>
    </xf>
    <xf numFmtId="0" fontId="13" fillId="0" borderId="1" xfId="0" applyFont="1" applyBorder="1" applyAlignment="1">
      <alignment horizontal="left" vertical="center" wrapText="1"/>
    </xf>
    <xf numFmtId="0" fontId="11" fillId="0" borderId="0" xfId="0" applyFont="1" applyAlignment="1">
      <alignment horizontal="center"/>
    </xf>
    <xf numFmtId="0" fontId="11" fillId="0" borderId="7" xfId="0" applyFont="1" applyBorder="1" applyAlignment="1">
      <alignment horizontal="left"/>
    </xf>
    <xf numFmtId="164" fontId="7" fillId="0" borderId="0" xfId="1" applyFont="1" applyAlignment="1">
      <alignment vertical="center"/>
    </xf>
    <xf numFmtId="164" fontId="17" fillId="0" borderId="0" xfId="1" applyFont="1" applyAlignment="1">
      <alignment vertical="center"/>
    </xf>
    <xf numFmtId="170" fontId="7" fillId="0" borderId="0" xfId="0" applyNumberFormat="1" applyFont="1" applyAlignment="1">
      <alignment vertical="center"/>
    </xf>
    <xf numFmtId="0" fontId="7" fillId="0" borderId="0" xfId="0" applyFont="1" applyAlignment="1">
      <alignment vertical="center"/>
    </xf>
    <xf numFmtId="0" fontId="0" fillId="0" borderId="0" xfId="0" applyAlignment="1">
      <alignment horizontal="left" vertical="center"/>
    </xf>
    <xf numFmtId="0" fontId="7" fillId="0" borderId="0" xfId="0"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0" fontId="20" fillId="0" borderId="0" xfId="0" applyFont="1" applyAlignment="1">
      <alignment horizontal="left" vertical="center"/>
    </xf>
    <xf numFmtId="0" fontId="10" fillId="2" borderId="8" xfId="0" applyFont="1" applyFill="1" applyBorder="1" applyAlignment="1">
      <alignment horizontal="center"/>
    </xf>
    <xf numFmtId="0" fontId="11" fillId="2" borderId="8" xfId="0" applyFont="1" applyFill="1" applyBorder="1" applyAlignment="1">
      <alignment horizontal="center"/>
    </xf>
    <xf numFmtId="169" fontId="17" fillId="2" borderId="9" xfId="0" applyNumberFormat="1" applyFont="1" applyFill="1" applyBorder="1" applyAlignment="1">
      <alignment horizontal="center" vertical="center"/>
    </xf>
    <xf numFmtId="0" fontId="18" fillId="2" borderId="5" xfId="0" applyFont="1" applyFill="1" applyBorder="1" applyAlignment="1">
      <alignment vertical="center"/>
    </xf>
    <xf numFmtId="0" fontId="6" fillId="2" borderId="5" xfId="0" applyFont="1" applyFill="1" applyBorder="1" applyAlignment="1">
      <alignment vertical="center"/>
    </xf>
    <xf numFmtId="0" fontId="19" fillId="2" borderId="6" xfId="0" applyFont="1" applyFill="1" applyBorder="1" applyAlignment="1">
      <alignment horizontal="center" vertical="center"/>
    </xf>
    <xf numFmtId="164" fontId="17" fillId="2" borderId="4" xfId="0" applyNumberFormat="1" applyFont="1" applyFill="1" applyBorder="1" applyAlignment="1">
      <alignment vertical="center"/>
    </xf>
    <xf numFmtId="170" fontId="17" fillId="2" borderId="4" xfId="0" applyNumberFormat="1" applyFont="1" applyFill="1" applyBorder="1" applyAlignment="1">
      <alignment vertical="center"/>
    </xf>
    <xf numFmtId="166" fontId="3" fillId="0" borderId="0" xfId="1" applyNumberFormat="1" applyFont="1" applyFill="1" applyBorder="1" applyAlignment="1" applyProtection="1">
      <alignment horizontal="right"/>
    </xf>
    <xf numFmtId="164" fontId="20" fillId="0" borderId="10" xfId="1" applyFont="1" applyBorder="1" applyAlignment="1">
      <alignment horizontal="right" vertical="center"/>
    </xf>
    <xf numFmtId="0" fontId="20" fillId="0" borderId="10" xfId="0" applyFont="1" applyBorder="1" applyAlignment="1">
      <alignment horizontal="center" vertical="center"/>
    </xf>
    <xf numFmtId="0" fontId="0" fillId="0" borderId="0" xfId="0" applyAlignment="1">
      <alignment vertical="center"/>
    </xf>
    <xf numFmtId="166" fontId="26" fillId="0" borderId="0" xfId="1" applyNumberFormat="1" applyFont="1" applyFill="1" applyBorder="1" applyAlignment="1" applyProtection="1"/>
    <xf numFmtId="0" fontId="20" fillId="0" borderId="0" xfId="0" applyFont="1"/>
    <xf numFmtId="164" fontId="20" fillId="0" borderId="0" xfId="1" applyFont="1" applyFill="1" applyBorder="1" applyAlignment="1" applyProtection="1">
      <alignment horizontal="center" vertical="center"/>
    </xf>
    <xf numFmtId="164" fontId="27" fillId="5" borderId="19" xfId="1" applyFont="1" applyFill="1" applyBorder="1" applyAlignment="1" applyProtection="1">
      <alignment horizontal="center" vertical="center"/>
    </xf>
    <xf numFmtId="164" fontId="27" fillId="5" borderId="20" xfId="1" applyFont="1" applyFill="1" applyBorder="1" applyAlignment="1" applyProtection="1">
      <alignment horizontal="center" vertical="center"/>
    </xf>
    <xf numFmtId="0" fontId="20" fillId="5" borderId="16" xfId="0" applyFont="1" applyFill="1" applyBorder="1" applyAlignment="1">
      <alignment horizontal="center" vertical="center"/>
    </xf>
    <xf numFmtId="0" fontId="26" fillId="5" borderId="17" xfId="0" applyFont="1" applyFill="1" applyBorder="1" applyAlignment="1">
      <alignment vertical="center" wrapText="1"/>
    </xf>
    <xf numFmtId="0" fontId="26" fillId="5" borderId="12" xfId="0" applyFont="1" applyFill="1" applyBorder="1" applyAlignment="1">
      <alignment horizontal="center" vertical="center" wrapText="1"/>
    </xf>
    <xf numFmtId="0" fontId="20" fillId="0" borderId="21" xfId="0" applyFont="1" applyBorder="1" applyAlignment="1">
      <alignment horizontal="center" vertical="center" wrapText="1"/>
    </xf>
    <xf numFmtId="164" fontId="20" fillId="0" borderId="21" xfId="1" applyFont="1" applyFill="1" applyBorder="1" applyAlignment="1">
      <alignment vertical="center" wrapText="1"/>
    </xf>
    <xf numFmtId="0" fontId="20" fillId="0" borderId="0" xfId="0" applyFont="1" applyAlignment="1">
      <alignment vertical="center"/>
    </xf>
    <xf numFmtId="164" fontId="0" fillId="0" borderId="21" xfId="1" applyFont="1" applyFill="1" applyBorder="1" applyAlignment="1">
      <alignment horizontal="center" vertical="center"/>
    </xf>
    <xf numFmtId="164" fontId="27" fillId="5" borderId="21" xfId="1" applyFont="1" applyFill="1" applyBorder="1" applyAlignment="1">
      <alignment horizontal="right" vertical="center"/>
    </xf>
    <xf numFmtId="0" fontId="24" fillId="5" borderId="21" xfId="0" applyFont="1" applyFill="1" applyBorder="1" applyAlignment="1">
      <alignment horizontal="center" vertical="center"/>
    </xf>
    <xf numFmtId="0" fontId="0" fillId="5" borderId="21" xfId="0" applyFill="1" applyBorder="1" applyAlignment="1">
      <alignment horizontal="center" vertical="center"/>
    </xf>
    <xf numFmtId="0" fontId="20" fillId="0" borderId="0" xfId="0" applyFont="1" applyAlignment="1">
      <alignment horizontal="center" vertical="center"/>
    </xf>
    <xf numFmtId="0" fontId="27" fillId="5" borderId="18" xfId="0" applyFont="1" applyFill="1" applyBorder="1" applyAlignment="1">
      <alignment horizontal="center" vertical="center"/>
    </xf>
    <xf numFmtId="0" fontId="26" fillId="5" borderId="16" xfId="0" applyFont="1" applyFill="1" applyBorder="1" applyAlignment="1">
      <alignment horizontal="center" vertical="center"/>
    </xf>
    <xf numFmtId="0" fontId="26" fillId="5" borderId="21" xfId="0" applyFont="1" applyFill="1" applyBorder="1" applyAlignment="1">
      <alignment horizontal="center" vertical="center"/>
    </xf>
    <xf numFmtId="164" fontId="26" fillId="0" borderId="0" xfId="1" applyFont="1" applyFill="1" applyBorder="1" applyAlignment="1" applyProtection="1">
      <alignment horizontal="right" vertical="center"/>
    </xf>
    <xf numFmtId="164" fontId="20" fillId="0" borderId="0" xfId="1" applyFont="1"/>
    <xf numFmtId="0" fontId="20" fillId="0" borderId="0" xfId="0" applyFont="1" applyAlignment="1">
      <alignment horizontal="center"/>
    </xf>
    <xf numFmtId="0" fontId="20" fillId="0" borderId="0" xfId="0" applyFont="1" applyAlignment="1">
      <alignment wrapText="1"/>
    </xf>
    <xf numFmtId="165" fontId="20" fillId="0" borderId="0" xfId="0" applyNumberFormat="1" applyFont="1"/>
    <xf numFmtId="164" fontId="20" fillId="0" borderId="0" xfId="1" applyFont="1" applyFill="1" applyBorder="1"/>
    <xf numFmtId="4" fontId="20" fillId="0" borderId="0" xfId="0" applyNumberFormat="1" applyFont="1" applyAlignment="1">
      <alignment horizontal="right" vertical="center"/>
    </xf>
    <xf numFmtId="4" fontId="20" fillId="0" borderId="0" xfId="0" applyNumberFormat="1" applyFont="1" applyAlignment="1">
      <alignment horizontal="center"/>
    </xf>
    <xf numFmtId="165" fontId="20" fillId="0" borderId="0" xfId="0" applyNumberFormat="1" applyFont="1" applyAlignment="1">
      <alignment horizontal="left" wrapText="1" indent="1"/>
    </xf>
    <xf numFmtId="164" fontId="20" fillId="0" borderId="0" xfId="1" applyFont="1" applyAlignment="1"/>
    <xf numFmtId="165" fontId="20" fillId="0" borderId="0" xfId="0" applyNumberFormat="1" applyFont="1" applyAlignment="1">
      <alignment horizontal="left" wrapText="1"/>
    </xf>
    <xf numFmtId="0" fontId="29" fillId="0" borderId="0" xfId="0" applyFont="1"/>
    <xf numFmtId="0" fontId="20" fillId="0" borderId="0" xfId="0" applyFont="1" applyAlignment="1">
      <alignment horizontal="left" vertical="top"/>
    </xf>
    <xf numFmtId="0" fontId="26" fillId="0" borderId="0" xfId="0" applyFont="1" applyAlignment="1">
      <alignment horizontal="left" vertical="center" wrapText="1"/>
    </xf>
    <xf numFmtId="3" fontId="20" fillId="0" borderId="0" xfId="0" applyNumberFormat="1" applyFont="1"/>
    <xf numFmtId="164" fontId="20" fillId="0" borderId="0" xfId="1" applyFont="1" applyBorder="1" applyAlignment="1">
      <alignment vertical="center"/>
    </xf>
    <xf numFmtId="164" fontId="20" fillId="0" borderId="0" xfId="1" applyFont="1" applyBorder="1" applyAlignment="1">
      <alignment horizontal="center" vertical="center"/>
    </xf>
    <xf numFmtId="0" fontId="26" fillId="5" borderId="12" xfId="0" applyFont="1" applyFill="1" applyBorder="1" applyAlignment="1">
      <alignment horizontal="center" vertical="center"/>
    </xf>
    <xf numFmtId="164" fontId="26" fillId="5" borderId="12" xfId="1" applyFont="1" applyFill="1" applyBorder="1" applyAlignment="1">
      <alignment horizontal="center" vertical="center" wrapText="1"/>
    </xf>
    <xf numFmtId="0" fontId="20" fillId="0" borderId="0" xfId="0" applyFont="1" applyAlignment="1">
      <alignment horizontal="left" vertical="center" wrapText="1"/>
    </xf>
    <xf numFmtId="0" fontId="27" fillId="5" borderId="19" xfId="0" applyFont="1" applyFill="1" applyBorder="1" applyAlignment="1">
      <alignment horizontal="center" vertical="center" wrapText="1"/>
    </xf>
    <xf numFmtId="0" fontId="26" fillId="5" borderId="17" xfId="0" applyFont="1" applyFill="1" applyBorder="1" applyAlignment="1">
      <alignment vertical="center"/>
    </xf>
    <xf numFmtId="164" fontId="26" fillId="5" borderId="13" xfId="1" applyFont="1" applyFill="1" applyBorder="1" applyAlignment="1">
      <alignment vertical="center" wrapText="1"/>
    </xf>
    <xf numFmtId="164" fontId="20" fillId="0" borderId="0" xfId="1" applyFont="1" applyAlignment="1">
      <alignment horizontal="center" vertical="center"/>
    </xf>
    <xf numFmtId="164" fontId="20" fillId="0" borderId="0" xfId="1" applyFont="1" applyAlignment="1">
      <alignment horizontal="center"/>
    </xf>
    <xf numFmtId="164" fontId="26" fillId="5" borderId="12" xfId="1" applyFont="1" applyFill="1" applyBorder="1" applyAlignment="1">
      <alignment horizontal="center" vertical="center"/>
    </xf>
    <xf numFmtId="164" fontId="26" fillId="5" borderId="13" xfId="1" applyFont="1" applyFill="1" applyBorder="1" applyAlignment="1">
      <alignment vertical="center"/>
    </xf>
    <xf numFmtId="164" fontId="24" fillId="5" borderId="21" xfId="1" applyFont="1" applyFill="1" applyBorder="1" applyAlignment="1">
      <alignment vertical="center"/>
    </xf>
    <xf numFmtId="164" fontId="26" fillId="0" borderId="0" xfId="1" applyFont="1" applyAlignment="1">
      <alignment horizontal="center"/>
    </xf>
    <xf numFmtId="164" fontId="26" fillId="0" borderId="0" xfId="1" applyFont="1" applyAlignment="1">
      <alignment horizontal="center" vertical="center"/>
    </xf>
    <xf numFmtId="164" fontId="26" fillId="0" borderId="0" xfId="1" applyFont="1" applyBorder="1" applyAlignment="1">
      <alignment horizontal="center"/>
    </xf>
    <xf numFmtId="0" fontId="20" fillId="0" borderId="0" xfId="0" applyFont="1" applyAlignment="1">
      <alignment horizontal="center" wrapText="1"/>
    </xf>
    <xf numFmtId="164" fontId="20" fillId="0" borderId="0" xfId="1" applyFont="1" applyFill="1" applyBorder="1" applyAlignment="1">
      <alignment horizontal="center" vertical="center"/>
    </xf>
    <xf numFmtId="0" fontId="0" fillId="0" borderId="0" xfId="0" applyAlignment="1">
      <alignment horizontal="center" vertical="center"/>
    </xf>
    <xf numFmtId="0" fontId="25" fillId="0" borderId="0" xfId="0" applyFont="1" applyAlignment="1">
      <alignment vertical="center" wrapText="1"/>
    </xf>
    <xf numFmtId="0" fontId="0" fillId="3" borderId="23" xfId="0" applyFill="1" applyBorder="1" applyAlignment="1">
      <alignment horizontal="left" vertical="top" wrapText="1"/>
    </xf>
    <xf numFmtId="0" fontId="20" fillId="0" borderId="11" xfId="0" applyFont="1" applyBorder="1" applyAlignment="1">
      <alignment horizontal="center" vertical="center"/>
    </xf>
    <xf numFmtId="164" fontId="20" fillId="0" borderId="0" xfId="1" applyFont="1" applyFill="1" applyAlignment="1">
      <alignment horizontal="center" vertical="center"/>
    </xf>
    <xf numFmtId="164" fontId="20" fillId="3" borderId="0" xfId="1" applyFont="1" applyFill="1" applyBorder="1" applyAlignment="1">
      <alignment vertical="center"/>
    </xf>
    <xf numFmtId="164" fontId="20" fillId="3" borderId="0" xfId="1" applyFont="1" applyFill="1" applyBorder="1" applyAlignment="1">
      <alignment horizontal="center" vertical="center"/>
    </xf>
    <xf numFmtId="0" fontId="20" fillId="0" borderId="23" xfId="0" applyFont="1" applyBorder="1" applyAlignment="1">
      <alignment horizontal="center" vertical="center"/>
    </xf>
    <xf numFmtId="164" fontId="20" fillId="0" borderId="0" xfId="1" applyFont="1" applyBorder="1"/>
    <xf numFmtId="4" fontId="25" fillId="0" borderId="0" xfId="0" applyNumberFormat="1" applyFont="1" applyAlignment="1">
      <alignment vertical="center" wrapText="1"/>
    </xf>
    <xf numFmtId="0" fontId="27" fillId="5" borderId="26" xfId="0" applyFont="1" applyFill="1" applyBorder="1" applyAlignment="1">
      <alignment horizontal="center" vertical="center"/>
    </xf>
    <xf numFmtId="0" fontId="20" fillId="0" borderId="27" xfId="0" applyFont="1" applyBorder="1" applyAlignment="1">
      <alignment horizontal="center" vertical="center"/>
    </xf>
    <xf numFmtId="0" fontId="27" fillId="5" borderId="20" xfId="0" applyFont="1" applyFill="1" applyBorder="1" applyAlignment="1">
      <alignment horizontal="center" vertical="center"/>
    </xf>
    <xf numFmtId="0" fontId="20" fillId="0" borderId="24" xfId="0" applyFont="1" applyBorder="1" applyAlignment="1">
      <alignment horizontal="center" vertical="center"/>
    </xf>
    <xf numFmtId="0" fontId="26" fillId="0" borderId="0" xfId="0" applyFont="1" applyAlignment="1">
      <alignment horizontal="center" vertical="center"/>
    </xf>
    <xf numFmtId="0" fontId="26" fillId="3" borderId="0" xfId="0" applyFont="1" applyFill="1" applyAlignment="1">
      <alignment horizontal="left"/>
    </xf>
    <xf numFmtId="0" fontId="20" fillId="3" borderId="0" xfId="0" applyFont="1" applyFill="1" applyAlignment="1">
      <alignment horizontal="left" vertical="top" wrapText="1"/>
    </xf>
    <xf numFmtId="166" fontId="26" fillId="3" borderId="0" xfId="1" applyNumberFormat="1" applyFont="1" applyFill="1" applyBorder="1" applyAlignment="1" applyProtection="1">
      <alignment horizontal="right"/>
    </xf>
    <xf numFmtId="164" fontId="26" fillId="3" borderId="0" xfId="1" applyFont="1" applyFill="1" applyBorder="1" applyAlignment="1" applyProtection="1">
      <alignment horizontal="right" vertical="center"/>
    </xf>
    <xf numFmtId="0" fontId="26" fillId="3" borderId="0" xfId="0" applyFont="1" applyFill="1" applyAlignment="1">
      <alignment horizontal="left" vertical="top"/>
    </xf>
    <xf numFmtId="0" fontId="20" fillId="3" borderId="0" xfId="0" applyFont="1" applyFill="1"/>
    <xf numFmtId="0" fontId="26" fillId="3" borderId="0" xfId="0" applyFont="1" applyFill="1" applyAlignment="1">
      <alignment vertical="center"/>
    </xf>
    <xf numFmtId="0" fontId="26" fillId="5" borderId="0" xfId="0" applyFont="1" applyFill="1" applyAlignment="1">
      <alignment horizontal="left" vertical="center" wrapText="1"/>
    </xf>
    <xf numFmtId="164" fontId="20" fillId="0" borderId="0" xfId="1" applyFont="1" applyBorder="1" applyAlignment="1">
      <alignment horizontal="right" vertical="center"/>
    </xf>
    <xf numFmtId="164" fontId="27" fillId="5" borderId="0" xfId="1" applyFont="1" applyFill="1" applyBorder="1" applyAlignment="1">
      <alignment horizontal="right" vertical="center"/>
    </xf>
    <xf numFmtId="164" fontId="26" fillId="5" borderId="0" xfId="1" applyFont="1" applyFill="1" applyBorder="1" applyAlignment="1">
      <alignment vertical="center"/>
    </xf>
    <xf numFmtId="164" fontId="26" fillId="5" borderId="0" xfId="1" applyFont="1" applyFill="1" applyBorder="1" applyAlignment="1">
      <alignment vertical="center" wrapText="1"/>
    </xf>
    <xf numFmtId="164" fontId="20" fillId="0" borderId="0" xfId="1" applyFont="1" applyFill="1" applyBorder="1" applyAlignment="1">
      <alignment vertical="center" wrapText="1"/>
    </xf>
    <xf numFmtId="164" fontId="0" fillId="0" borderId="0" xfId="1" applyFont="1" applyBorder="1" applyAlignment="1">
      <alignment vertical="center"/>
    </xf>
    <xf numFmtId="164" fontId="24" fillId="5" borderId="0" xfId="1" applyFont="1" applyFill="1" applyBorder="1" applyAlignment="1">
      <alignment vertical="center"/>
    </xf>
    <xf numFmtId="164" fontId="20" fillId="3" borderId="0" xfId="1" applyFont="1" applyFill="1" applyBorder="1" applyAlignment="1" applyProtection="1">
      <alignment horizontal="center" vertical="center"/>
    </xf>
    <xf numFmtId="0" fontId="26" fillId="3" borderId="0" xfId="0" applyFont="1" applyFill="1" applyAlignment="1">
      <alignment horizontal="right" vertical="center"/>
    </xf>
    <xf numFmtId="0" fontId="20" fillId="3" borderId="0" xfId="0" applyFont="1" applyFill="1" applyAlignment="1">
      <alignment horizontal="center" vertical="center"/>
    </xf>
    <xf numFmtId="166" fontId="26" fillId="3" borderId="0" xfId="1" applyNumberFormat="1" applyFont="1" applyFill="1" applyBorder="1" applyAlignment="1" applyProtection="1">
      <alignment horizontal="center" vertical="center"/>
    </xf>
    <xf numFmtId="164" fontId="26" fillId="3" borderId="0" xfId="1" applyFont="1" applyFill="1" applyBorder="1" applyAlignment="1" applyProtection="1">
      <alignment horizontal="center" vertical="center"/>
    </xf>
    <xf numFmtId="0" fontId="20" fillId="3" borderId="0" xfId="0" applyFont="1" applyFill="1" applyAlignment="1">
      <alignment horizontal="center" vertical="center" wrapText="1"/>
    </xf>
    <xf numFmtId="164" fontId="20" fillId="3" borderId="0" xfId="1" applyFont="1" applyFill="1" applyAlignment="1">
      <alignment horizontal="center" vertical="center" wrapText="1"/>
    </xf>
    <xf numFmtId="0" fontId="26" fillId="3" borderId="0" xfId="0" applyFont="1" applyFill="1" applyAlignment="1">
      <alignment horizontal="center" vertical="center"/>
    </xf>
    <xf numFmtId="0" fontId="20" fillId="3" borderId="0" xfId="0" applyFont="1" applyFill="1" applyAlignment="1">
      <alignment horizontal="left" vertical="center" wrapText="1"/>
    </xf>
    <xf numFmtId="10" fontId="26" fillId="0" borderId="16" xfId="3" applyNumberFormat="1" applyFont="1" applyFill="1" applyBorder="1" applyAlignment="1">
      <alignment horizontal="center" vertical="center"/>
    </xf>
    <xf numFmtId="0" fontId="20" fillId="0" borderId="0" xfId="0" applyFont="1" applyAlignment="1">
      <alignment horizontal="left" vertical="top" wrapText="1"/>
    </xf>
    <xf numFmtId="0" fontId="20" fillId="3" borderId="0" xfId="0" applyFont="1" applyFill="1" applyAlignment="1">
      <alignment horizontal="center" wrapText="1"/>
    </xf>
    <xf numFmtId="0" fontId="20" fillId="0" borderId="0" xfId="0" quotePrefix="1" applyFont="1" applyAlignment="1">
      <alignment wrapText="1"/>
    </xf>
    <xf numFmtId="0" fontId="26" fillId="5" borderId="0" xfId="0" applyFont="1" applyFill="1" applyAlignment="1">
      <alignment horizontal="right"/>
    </xf>
    <xf numFmtId="4" fontId="20" fillId="6" borderId="0" xfId="0" applyNumberFormat="1" applyFont="1" applyFill="1" applyAlignment="1">
      <alignment horizontal="right"/>
    </xf>
    <xf numFmtId="0" fontId="25" fillId="0" borderId="0" xfId="0" applyFont="1" applyAlignment="1">
      <alignment horizontal="center" vertical="center" wrapText="1"/>
    </xf>
    <xf numFmtId="164" fontId="26" fillId="0" borderId="29" xfId="1" applyFont="1" applyFill="1" applyBorder="1" applyAlignment="1">
      <alignment horizontal="center"/>
    </xf>
    <xf numFmtId="164" fontId="26" fillId="0" borderId="29" xfId="1" applyFont="1" applyBorder="1" applyAlignment="1">
      <alignment horizontal="center"/>
    </xf>
    <xf numFmtId="10" fontId="20" fillId="0" borderId="29" xfId="3" applyNumberFormat="1" applyFont="1" applyBorder="1" applyAlignment="1">
      <alignment horizontal="center" vertical="center"/>
    </xf>
    <xf numFmtId="10" fontId="26" fillId="0" borderId="29" xfId="3" applyNumberFormat="1" applyFont="1" applyBorder="1" applyAlignment="1">
      <alignment horizontal="center" vertical="center"/>
    </xf>
    <xf numFmtId="4" fontId="26" fillId="5" borderId="0" xfId="0" applyNumberFormat="1" applyFont="1" applyFill="1" applyAlignment="1">
      <alignment horizontal="right"/>
    </xf>
    <xf numFmtId="164" fontId="26" fillId="0" borderId="0" xfId="1" applyFont="1" applyFill="1" applyBorder="1" applyAlignment="1">
      <alignment horizontal="center" vertical="center"/>
    </xf>
    <xf numFmtId="164" fontId="26" fillId="0" borderId="0" xfId="1" applyFont="1" applyFill="1" applyAlignment="1">
      <alignment horizontal="center" vertical="center"/>
    </xf>
    <xf numFmtId="0" fontId="28" fillId="3" borderId="0" xfId="0" applyFont="1" applyFill="1" applyAlignment="1">
      <alignment horizontal="center" vertical="center" wrapText="1"/>
    </xf>
    <xf numFmtId="164" fontId="20" fillId="0" borderId="11" xfId="1" applyFont="1" applyFill="1" applyBorder="1" applyAlignment="1">
      <alignment horizontal="center" vertical="center"/>
    </xf>
    <xf numFmtId="0" fontId="20" fillId="3" borderId="0" xfId="0" applyFont="1" applyFill="1" applyAlignment="1">
      <alignment horizontal="center"/>
    </xf>
    <xf numFmtId="0" fontId="20" fillId="3" borderId="0" xfId="0" applyFont="1" applyFill="1" applyAlignment="1">
      <alignment wrapText="1"/>
    </xf>
    <xf numFmtId="0" fontId="28" fillId="3" borderId="0" xfId="0" applyFont="1" applyFill="1"/>
    <xf numFmtId="4" fontId="20" fillId="3" borderId="0" xfId="0" applyNumberFormat="1" applyFont="1" applyFill="1" applyAlignment="1">
      <alignment horizontal="right" vertical="center"/>
    </xf>
    <xf numFmtId="0" fontId="20" fillId="3" borderId="0" xfId="0" applyFont="1" applyFill="1" applyAlignment="1">
      <alignment horizontal="center" vertical="top"/>
    </xf>
    <xf numFmtId="0" fontId="28" fillId="3" borderId="0" xfId="0" applyFont="1" applyFill="1" applyAlignment="1">
      <alignment wrapText="1"/>
    </xf>
    <xf numFmtId="4" fontId="20" fillId="3" borderId="0" xfId="0" applyNumberFormat="1" applyFont="1" applyFill="1" applyAlignment="1">
      <alignment horizontal="center"/>
    </xf>
    <xf numFmtId="0" fontId="28" fillId="3" borderId="0" xfId="0" applyFont="1" applyFill="1" applyAlignment="1">
      <alignment horizontal="left" wrapText="1"/>
    </xf>
    <xf numFmtId="0" fontId="29" fillId="3" borderId="0" xfId="0" applyFont="1" applyFill="1"/>
    <xf numFmtId="0" fontId="20" fillId="3" borderId="0" xfId="0" applyFont="1" applyFill="1" applyAlignment="1">
      <alignment horizontal="left" wrapText="1"/>
    </xf>
    <xf numFmtId="0" fontId="20" fillId="3" borderId="0" xfId="0" quotePrefix="1" applyFont="1" applyFill="1"/>
    <xf numFmtId="0" fontId="20" fillId="3" borderId="0" xfId="0" quotePrefix="1" applyFont="1" applyFill="1" applyAlignment="1">
      <alignment wrapText="1"/>
    </xf>
    <xf numFmtId="0" fontId="26" fillId="3" borderId="0" xfId="0" applyFont="1" applyFill="1" applyAlignment="1">
      <alignment horizontal="left" vertical="center" wrapText="1"/>
    </xf>
    <xf numFmtId="0" fontId="20" fillId="3" borderId="0" xfId="0" applyFont="1" applyFill="1" applyAlignment="1">
      <alignment horizontal="left" vertical="top"/>
    </xf>
    <xf numFmtId="0" fontId="26" fillId="3" borderId="0" xfId="0" applyFont="1" applyFill="1" applyAlignment="1">
      <alignment horizontal="left" vertical="top" wrapText="1"/>
    </xf>
    <xf numFmtId="0" fontId="30" fillId="3" borderId="0" xfId="0" applyFont="1" applyFill="1" applyAlignment="1">
      <alignment vertical="center"/>
    </xf>
    <xf numFmtId="164" fontId="20" fillId="0" borderId="34" xfId="1" applyFont="1" applyBorder="1" applyAlignment="1">
      <alignment horizontal="center" vertical="center"/>
    </xf>
    <xf numFmtId="0" fontId="20" fillId="0" borderId="34" xfId="0" applyFont="1" applyBorder="1" applyAlignment="1">
      <alignment horizontal="left" vertical="center" wrapText="1"/>
    </xf>
    <xf numFmtId="10" fontId="26" fillId="0" borderId="34" xfId="3" applyNumberFormat="1" applyFont="1" applyFill="1" applyBorder="1" applyAlignment="1">
      <alignment horizontal="center" vertical="center"/>
    </xf>
    <xf numFmtId="10" fontId="26" fillId="0" borderId="34" xfId="3" applyNumberFormat="1" applyFont="1" applyBorder="1" applyAlignment="1">
      <alignment horizontal="center" vertical="center"/>
    </xf>
    <xf numFmtId="1" fontId="20" fillId="0" borderId="24" xfId="0" applyNumberFormat="1" applyFont="1" applyBorder="1" applyAlignment="1">
      <alignment horizontal="center" vertical="center"/>
    </xf>
    <xf numFmtId="164" fontId="20" fillId="3" borderId="34" xfId="1" applyFont="1" applyFill="1" applyBorder="1" applyAlignment="1">
      <alignment horizontal="center" vertical="center"/>
    </xf>
    <xf numFmtId="10" fontId="26" fillId="0" borderId="11" xfId="3" applyNumberFormat="1" applyFont="1" applyFill="1" applyBorder="1" applyAlignment="1">
      <alignment horizontal="center" vertical="center"/>
    </xf>
    <xf numFmtId="10" fontId="26" fillId="0" borderId="0" xfId="3" applyNumberFormat="1" applyFont="1" applyFill="1" applyAlignment="1">
      <alignment horizontal="center" vertical="center"/>
    </xf>
    <xf numFmtId="10" fontId="20" fillId="0" borderId="0" xfId="3" applyNumberFormat="1" applyFont="1" applyAlignment="1">
      <alignment horizontal="center" vertical="center"/>
    </xf>
    <xf numFmtId="10" fontId="20" fillId="0" borderId="0" xfId="3" applyNumberFormat="1" applyFont="1" applyFill="1" applyAlignment="1">
      <alignment horizontal="center" vertical="center"/>
    </xf>
    <xf numFmtId="164" fontId="20" fillId="0" borderId="34" xfId="1" applyFont="1" applyFill="1" applyBorder="1" applyAlignment="1">
      <alignment horizontal="center" vertical="center"/>
    </xf>
    <xf numFmtId="10" fontId="20" fillId="0" borderId="34" xfId="3" applyNumberFormat="1" applyFont="1" applyBorder="1" applyAlignment="1">
      <alignment horizontal="center" vertical="center"/>
    </xf>
    <xf numFmtId="164" fontId="20" fillId="3" borderId="0" xfId="1" applyFont="1" applyFill="1" applyAlignment="1">
      <alignment horizontal="left" vertical="top" wrapText="1"/>
    </xf>
    <xf numFmtId="0" fontId="20" fillId="0" borderId="29" xfId="0" applyFont="1" applyBorder="1" applyAlignment="1">
      <alignment horizontal="left" vertical="center" wrapText="1"/>
    </xf>
    <xf numFmtId="0" fontId="0" fillId="0" borderId="0" xfId="0" applyAlignment="1">
      <alignment horizontal="center"/>
    </xf>
    <xf numFmtId="164" fontId="20" fillId="0" borderId="16" xfId="1" applyFont="1" applyFill="1" applyBorder="1" applyAlignment="1">
      <alignment horizontal="center" vertical="center"/>
    </xf>
    <xf numFmtId="164" fontId="20" fillId="0" borderId="10" xfId="1" applyFont="1" applyFill="1" applyBorder="1" applyAlignment="1">
      <alignment horizontal="center" vertical="center" wrapText="1"/>
    </xf>
    <xf numFmtId="0" fontId="27" fillId="3" borderId="0" xfId="0" applyFont="1" applyFill="1" applyAlignment="1">
      <alignment horizontal="left" vertical="top"/>
    </xf>
    <xf numFmtId="0" fontId="26" fillId="5" borderId="16" xfId="0" applyFont="1" applyFill="1" applyBorder="1" applyAlignment="1">
      <alignment horizontal="center"/>
    </xf>
    <xf numFmtId="0" fontId="26" fillId="5" borderId="16" xfId="0" applyFont="1" applyFill="1" applyBorder="1" applyAlignment="1">
      <alignment horizontal="center" wrapText="1"/>
    </xf>
    <xf numFmtId="0" fontId="26" fillId="5" borderId="16" xfId="0" applyFont="1" applyFill="1" applyBorder="1" applyAlignment="1">
      <alignment horizontal="right"/>
    </xf>
    <xf numFmtId="0" fontId="20" fillId="0" borderId="16" xfId="0" applyFont="1" applyBorder="1" applyAlignment="1">
      <alignment horizontal="center"/>
    </xf>
    <xf numFmtId="0" fontId="20" fillId="0" borderId="16" xfId="0" applyFont="1" applyBorder="1" applyAlignment="1">
      <alignment horizontal="left" wrapText="1" indent="1"/>
    </xf>
    <xf numFmtId="0" fontId="20" fillId="5" borderId="16" xfId="0" applyFont="1" applyFill="1" applyBorder="1"/>
    <xf numFmtId="0" fontId="26" fillId="5" borderId="16" xfId="0" applyFont="1" applyFill="1" applyBorder="1" applyAlignment="1">
      <alignment horizontal="right" wrapText="1"/>
    </xf>
    <xf numFmtId="4" fontId="26" fillId="5" borderId="16" xfId="0" applyNumberFormat="1" applyFont="1" applyFill="1" applyBorder="1" applyAlignment="1">
      <alignment horizontal="right"/>
    </xf>
    <xf numFmtId="0" fontId="20" fillId="5" borderId="35" xfId="0" applyFont="1" applyFill="1" applyBorder="1"/>
    <xf numFmtId="0" fontId="20" fillId="3" borderId="16" xfId="0" applyFont="1" applyFill="1" applyBorder="1" applyAlignment="1">
      <alignment horizontal="left" vertical="center" wrapText="1"/>
    </xf>
    <xf numFmtId="164" fontId="0" fillId="3" borderId="23" xfId="1" applyFont="1" applyFill="1" applyBorder="1" applyAlignment="1">
      <alignment vertical="center"/>
    </xf>
    <xf numFmtId="0" fontId="0" fillId="3" borderId="23" xfId="0" applyFill="1" applyBorder="1" applyAlignment="1">
      <alignment vertical="center" wrapText="1"/>
    </xf>
    <xf numFmtId="164" fontId="20" fillId="3" borderId="14" xfId="1" applyFont="1" applyFill="1" applyBorder="1" applyAlignment="1">
      <alignment horizontal="center" vertical="center"/>
    </xf>
    <xf numFmtId="164" fontId="0" fillId="3" borderId="21" xfId="1" applyFont="1" applyFill="1" applyBorder="1" applyAlignment="1">
      <alignment horizontal="center" vertical="center"/>
    </xf>
    <xf numFmtId="1" fontId="20" fillId="3" borderId="24" xfId="0" applyNumberFormat="1" applyFont="1" applyFill="1" applyBorder="1" applyAlignment="1">
      <alignment horizontal="center" vertical="center"/>
    </xf>
    <xf numFmtId="164" fontId="20" fillId="3" borderId="21" xfId="1" applyFont="1" applyFill="1" applyBorder="1" applyAlignment="1">
      <alignment horizontal="center" vertical="center" wrapText="1"/>
    </xf>
    <xf numFmtId="0" fontId="20" fillId="3" borderId="23" xfId="0" applyFont="1" applyFill="1" applyBorder="1" applyAlignment="1">
      <alignment horizontal="center" vertical="center"/>
    </xf>
    <xf numFmtId="0" fontId="20" fillId="3" borderId="21" xfId="0" applyFont="1" applyFill="1" applyBorder="1" applyAlignment="1">
      <alignment horizontal="center" vertical="center" wrapText="1"/>
    </xf>
    <xf numFmtId="167" fontId="0" fillId="3" borderId="21" xfId="0" applyNumberFormat="1" applyFill="1" applyBorder="1" applyAlignment="1">
      <alignment horizontal="center" vertical="center"/>
    </xf>
    <xf numFmtId="164" fontId="0" fillId="0" borderId="0" xfId="1" applyFont="1" applyFill="1" applyBorder="1" applyAlignment="1">
      <alignment horizontal="center" vertical="center"/>
    </xf>
    <xf numFmtId="0" fontId="0" fillId="0" borderId="23" xfId="0" applyBorder="1" applyAlignment="1">
      <alignment horizontal="left" vertical="center" wrapText="1"/>
    </xf>
    <xf numFmtId="164" fontId="26" fillId="0" borderId="0" xfId="1" applyFont="1" applyBorder="1" applyAlignment="1">
      <alignment horizontal="center" vertical="center"/>
    </xf>
    <xf numFmtId="164" fontId="0" fillId="0" borderId="0" xfId="1" applyFont="1" applyFill="1" applyAlignment="1">
      <alignment horizontal="center" vertical="center"/>
    </xf>
    <xf numFmtId="0" fontId="0" fillId="3" borderId="23" xfId="0" applyFill="1" applyBorder="1" applyAlignment="1">
      <alignment horizontal="left" vertical="center" wrapText="1" indent="1"/>
    </xf>
    <xf numFmtId="0" fontId="26" fillId="3" borderId="0" xfId="0" applyFont="1" applyFill="1" applyAlignment="1">
      <alignment horizontal="left" vertical="center"/>
    </xf>
    <xf numFmtId="0" fontId="20" fillId="3" borderId="0" xfId="0" applyFont="1" applyFill="1" applyAlignment="1">
      <alignment vertical="center" wrapText="1"/>
    </xf>
    <xf numFmtId="164" fontId="20" fillId="0" borderId="0" xfId="1" applyFont="1" applyAlignment="1">
      <alignment vertical="center"/>
    </xf>
    <xf numFmtId="0" fontId="0" fillId="3" borderId="23" xfId="0" applyFill="1" applyBorder="1" applyAlignment="1">
      <alignment horizontal="left" vertical="center" wrapText="1"/>
    </xf>
    <xf numFmtId="0" fontId="0" fillId="0" borderId="0" xfId="0" applyAlignment="1">
      <alignment horizontal="left"/>
    </xf>
    <xf numFmtId="164" fontId="0" fillId="0" borderId="0" xfId="1" applyFont="1" applyFill="1" applyAlignment="1">
      <alignment horizontal="center"/>
    </xf>
    <xf numFmtId="1" fontId="20" fillId="3" borderId="16" xfId="0" applyNumberFormat="1" applyFont="1" applyFill="1" applyBorder="1" applyAlignment="1">
      <alignment horizontal="center" vertical="center"/>
    </xf>
    <xf numFmtId="0" fontId="20" fillId="3" borderId="16" xfId="0" applyFont="1" applyFill="1" applyBorder="1" applyAlignment="1">
      <alignment horizontal="center" vertical="center"/>
    </xf>
    <xf numFmtId="164" fontId="0" fillId="3" borderId="16" xfId="1" applyFont="1" applyFill="1" applyBorder="1" applyAlignment="1">
      <alignment horizontal="center" vertical="center"/>
    </xf>
    <xf numFmtId="10" fontId="26" fillId="0" borderId="38" xfId="3" applyNumberFormat="1" applyFont="1" applyFill="1" applyBorder="1" applyAlignment="1">
      <alignment horizontal="center" vertical="center"/>
    </xf>
    <xf numFmtId="13" fontId="0" fillId="0" borderId="0" xfId="1" applyNumberFormat="1" applyFont="1" applyFill="1" applyAlignment="1">
      <alignment horizontal="center" vertical="center"/>
    </xf>
    <xf numFmtId="0" fontId="20" fillId="0" borderId="0" xfId="0" applyFont="1" applyAlignment="1">
      <alignment vertical="center" wrapText="1"/>
    </xf>
    <xf numFmtId="0" fontId="20" fillId="3" borderId="29" xfId="0" applyFont="1" applyFill="1" applyBorder="1" applyAlignment="1">
      <alignment horizontal="left" vertical="center" wrapText="1" indent="1"/>
    </xf>
    <xf numFmtId="0" fontId="0" fillId="3" borderId="23" xfId="0" applyFill="1" applyBorder="1" applyAlignment="1">
      <alignment horizontal="left" vertical="top" wrapText="1" indent="1"/>
    </xf>
    <xf numFmtId="0" fontId="20" fillId="0" borderId="29" xfId="0" applyFont="1" applyBorder="1" applyAlignment="1">
      <alignment horizontal="left" vertical="center" wrapText="1" indent="1"/>
    </xf>
    <xf numFmtId="0" fontId="28" fillId="3" borderId="40" xfId="0" applyFont="1" applyFill="1" applyBorder="1" applyAlignment="1">
      <alignment vertical="center" wrapText="1"/>
    </xf>
    <xf numFmtId="164" fontId="20" fillId="0" borderId="29" xfId="1" applyFont="1" applyBorder="1" applyAlignment="1">
      <alignment horizontal="center" vertical="center"/>
    </xf>
    <xf numFmtId="164" fontId="26" fillId="5" borderId="16" xfId="1" applyFont="1" applyFill="1" applyBorder="1" applyAlignment="1">
      <alignment horizontal="right"/>
    </xf>
    <xf numFmtId="164" fontId="20" fillId="3" borderId="0" xfId="1" applyFont="1" applyFill="1" applyAlignment="1">
      <alignment horizontal="left" vertical="top"/>
    </xf>
    <xf numFmtId="1" fontId="20" fillId="3" borderId="41" xfId="0" applyNumberFormat="1" applyFont="1" applyFill="1" applyBorder="1" applyAlignment="1">
      <alignment vertical="center"/>
    </xf>
    <xf numFmtId="1" fontId="20" fillId="3" borderId="40" xfId="0" applyNumberFormat="1" applyFont="1" applyFill="1" applyBorder="1" applyAlignment="1">
      <alignment vertical="center"/>
    </xf>
    <xf numFmtId="1" fontId="20" fillId="3" borderId="39" xfId="0" applyNumberFormat="1" applyFont="1" applyFill="1" applyBorder="1" applyAlignment="1">
      <alignment vertical="center"/>
    </xf>
    <xf numFmtId="167" fontId="0" fillId="3" borderId="38" xfId="0" applyNumberFormat="1" applyFill="1" applyBorder="1" applyAlignment="1">
      <alignment horizontal="center" vertical="center"/>
    </xf>
    <xf numFmtId="0" fontId="20" fillId="0" borderId="38" xfId="0" applyFont="1" applyBorder="1" applyAlignment="1">
      <alignment horizontal="left" vertical="center" wrapText="1"/>
    </xf>
    <xf numFmtId="0" fontId="20" fillId="0" borderId="16" xfId="0" applyFont="1" applyBorder="1" applyAlignment="1">
      <alignment horizontal="left" vertical="center" wrapText="1"/>
    </xf>
    <xf numFmtId="0" fontId="20" fillId="0" borderId="16" xfId="0" applyFont="1" applyBorder="1" applyAlignment="1">
      <alignment horizontal="left" vertical="center" wrapText="1" indent="1"/>
    </xf>
    <xf numFmtId="0" fontId="25" fillId="3" borderId="23" xfId="0" applyFont="1" applyFill="1" applyBorder="1" applyAlignment="1">
      <alignment horizontal="left" vertical="top" wrapText="1"/>
    </xf>
    <xf numFmtId="4" fontId="20" fillId="0" borderId="16" xfId="0" applyNumberFormat="1" applyFont="1" applyBorder="1" applyAlignment="1">
      <alignment horizontal="right" vertical="center"/>
    </xf>
    <xf numFmtId="0" fontId="20" fillId="3" borderId="38" xfId="0" applyFont="1" applyFill="1" applyBorder="1" applyAlignment="1">
      <alignment horizontal="left" vertical="center" wrapText="1"/>
    </xf>
    <xf numFmtId="164" fontId="27" fillId="5" borderId="11" xfId="1" applyFont="1" applyFill="1" applyBorder="1" applyAlignment="1">
      <alignment horizontal="right" vertical="center"/>
    </xf>
    <xf numFmtId="0" fontId="28" fillId="3" borderId="42" xfId="0" applyFont="1" applyFill="1" applyBorder="1" applyAlignment="1">
      <alignment vertical="center" wrapText="1"/>
    </xf>
    <xf numFmtId="0" fontId="28" fillId="3" borderId="41" xfId="0" applyFont="1" applyFill="1" applyBorder="1" applyAlignment="1">
      <alignment vertical="center" wrapText="1"/>
    </xf>
    <xf numFmtId="1" fontId="20" fillId="3" borderId="28" xfId="0" applyNumberFormat="1" applyFont="1" applyFill="1" applyBorder="1" applyAlignment="1">
      <alignment horizontal="center" vertical="center"/>
    </xf>
    <xf numFmtId="0" fontId="20" fillId="0" borderId="28" xfId="0" applyFont="1" applyBorder="1" applyAlignment="1">
      <alignment horizontal="center" vertical="center"/>
    </xf>
    <xf numFmtId="164" fontId="0" fillId="3" borderId="28" xfId="1" applyFont="1" applyFill="1" applyBorder="1" applyAlignment="1">
      <alignment horizontal="center" vertical="center"/>
    </xf>
    <xf numFmtId="0" fontId="20" fillId="0" borderId="21" xfId="0" applyFont="1" applyBorder="1" applyAlignment="1">
      <alignment horizontal="left" vertical="center" wrapText="1"/>
    </xf>
    <xf numFmtId="0" fontId="20" fillId="0" borderId="38" xfId="0" applyFont="1" applyBorder="1" applyAlignment="1">
      <alignment horizontal="center" vertical="center"/>
    </xf>
    <xf numFmtId="10" fontId="20" fillId="0" borderId="28" xfId="3" applyNumberFormat="1" applyFont="1" applyBorder="1" applyAlignment="1">
      <alignment vertical="center"/>
    </xf>
    <xf numFmtId="164" fontId="20" fillId="0" borderId="38" xfId="1" applyFont="1" applyFill="1" applyBorder="1" applyAlignment="1">
      <alignment vertical="center"/>
    </xf>
    <xf numFmtId="165" fontId="0" fillId="0" borderId="0" xfId="0" applyNumberFormat="1" applyAlignment="1">
      <alignment horizontal="center"/>
    </xf>
    <xf numFmtId="0" fontId="20" fillId="3" borderId="34" xfId="0" applyFont="1" applyFill="1" applyBorder="1" applyAlignment="1">
      <alignment horizontal="left" vertical="center" wrapText="1"/>
    </xf>
    <xf numFmtId="0" fontId="0" fillId="3" borderId="0" xfId="0" applyFill="1" applyAlignment="1">
      <alignment horizontal="center" vertical="center"/>
    </xf>
    <xf numFmtId="164" fontId="20" fillId="3" borderId="0" xfId="1" applyFont="1" applyFill="1" applyBorder="1" applyAlignment="1">
      <alignment horizontal="right" vertical="center"/>
    </xf>
    <xf numFmtId="164" fontId="20" fillId="0" borderId="21" xfId="1" applyFont="1" applyFill="1" applyBorder="1" applyAlignment="1">
      <alignment horizontal="center" vertical="center" wrapText="1"/>
    </xf>
    <xf numFmtId="164" fontId="20" fillId="0" borderId="38" xfId="1" applyFont="1" applyFill="1" applyBorder="1" applyAlignment="1">
      <alignment horizontal="center" vertical="center"/>
    </xf>
    <xf numFmtId="0" fontId="20" fillId="0" borderId="0" xfId="1" applyNumberFormat="1" applyFont="1" applyBorder="1" applyAlignment="1">
      <alignment horizontal="center" vertical="center"/>
    </xf>
    <xf numFmtId="164" fontId="20" fillId="0" borderId="0" xfId="1" applyFont="1" applyBorder="1" applyAlignment="1">
      <alignment horizontal="center"/>
    </xf>
    <xf numFmtId="1" fontId="20" fillId="3" borderId="38" xfId="0" applyNumberFormat="1" applyFont="1" applyFill="1" applyBorder="1" applyAlignment="1">
      <alignment horizontal="center" vertical="center"/>
    </xf>
    <xf numFmtId="164" fontId="0" fillId="3" borderId="38" xfId="1" applyFont="1" applyFill="1" applyBorder="1" applyAlignment="1">
      <alignment horizontal="center" vertical="center"/>
    </xf>
    <xf numFmtId="1" fontId="20" fillId="0" borderId="38" xfId="0" applyNumberFormat="1" applyFont="1" applyBorder="1" applyAlignment="1">
      <alignment horizontal="center" vertical="center"/>
    </xf>
    <xf numFmtId="0" fontId="20" fillId="0" borderId="16" xfId="0" applyFont="1" applyBorder="1" applyAlignment="1">
      <alignment horizontal="center" vertical="center"/>
    </xf>
    <xf numFmtId="164" fontId="20" fillId="0" borderId="16" xfId="1" applyFont="1" applyBorder="1" applyAlignment="1">
      <alignment horizontal="center" vertical="center"/>
    </xf>
    <xf numFmtId="164" fontId="20" fillId="0" borderId="28" xfId="1" applyFont="1" applyBorder="1" applyAlignment="1">
      <alignment horizontal="right" vertical="center"/>
    </xf>
    <xf numFmtId="164" fontId="27" fillId="5" borderId="16" xfId="1" applyFont="1" applyFill="1" applyBorder="1" applyAlignment="1">
      <alignment horizontal="right" vertical="center"/>
    </xf>
    <xf numFmtId="0" fontId="20" fillId="3" borderId="38" xfId="0" applyFont="1" applyFill="1" applyBorder="1" applyAlignment="1">
      <alignment horizontal="center" vertical="center" wrapText="1"/>
    </xf>
    <xf numFmtId="164" fontId="20" fillId="3" borderId="38" xfId="1" applyFont="1" applyFill="1" applyBorder="1" applyAlignment="1">
      <alignment horizontal="center" vertical="center" wrapText="1"/>
    </xf>
    <xf numFmtId="0" fontId="20" fillId="0" borderId="38" xfId="0" applyFont="1" applyBorder="1" applyAlignment="1">
      <alignment horizontal="center" vertical="center" wrapText="1"/>
    </xf>
    <xf numFmtId="164" fontId="20" fillId="0" borderId="38" xfId="1" applyFont="1" applyFill="1" applyBorder="1" applyAlignment="1">
      <alignment horizontal="center" vertical="center" wrapText="1"/>
    </xf>
    <xf numFmtId="0" fontId="0" fillId="0" borderId="0" xfId="0" applyAlignment="1">
      <alignment horizontal="left" vertical="center" wrapText="1"/>
    </xf>
    <xf numFmtId="0" fontId="0" fillId="0" borderId="38" xfId="0" applyBorder="1" applyAlignment="1">
      <alignment horizontal="left" vertical="center" wrapText="1"/>
    </xf>
    <xf numFmtId="164" fontId="20" fillId="3" borderId="38" xfId="1" applyFont="1" applyFill="1" applyBorder="1" applyAlignment="1">
      <alignment vertical="center" wrapText="1"/>
    </xf>
    <xf numFmtId="164" fontId="20" fillId="0" borderId="38" xfId="1" applyFont="1" applyFill="1" applyBorder="1" applyAlignment="1">
      <alignment vertical="center" wrapText="1"/>
    </xf>
    <xf numFmtId="164" fontId="0" fillId="0" borderId="23" xfId="1" applyFont="1" applyBorder="1" applyAlignment="1">
      <alignment horizontal="center" vertical="center"/>
    </xf>
    <xf numFmtId="1" fontId="20" fillId="3" borderId="45" xfId="0" applyNumberFormat="1" applyFont="1" applyFill="1" applyBorder="1" applyAlignment="1">
      <alignment horizontal="center" vertical="center"/>
    </xf>
    <xf numFmtId="164" fontId="0" fillId="3" borderId="45" xfId="1" applyFont="1" applyFill="1" applyBorder="1" applyAlignment="1">
      <alignment horizontal="center" vertical="center"/>
    </xf>
    <xf numFmtId="164" fontId="20" fillId="0" borderId="45" xfId="1" applyFont="1" applyFill="1" applyBorder="1" applyAlignment="1">
      <alignment horizontal="center" vertical="center"/>
    </xf>
    <xf numFmtId="0" fontId="0" fillId="0" borderId="45" xfId="0" applyBorder="1" applyAlignment="1">
      <alignment horizontal="left" vertical="center" wrapText="1"/>
    </xf>
    <xf numFmtId="0" fontId="20" fillId="0" borderId="45" xfId="0" applyFont="1" applyBorder="1" applyAlignment="1">
      <alignment horizontal="center" vertical="center"/>
    </xf>
    <xf numFmtId="164" fontId="20" fillId="0" borderId="45" xfId="1" applyFont="1" applyFill="1" applyBorder="1" applyAlignment="1" applyProtection="1">
      <alignment horizontal="center" vertical="center"/>
    </xf>
    <xf numFmtId="0" fontId="20" fillId="5" borderId="45" xfId="0" applyFont="1" applyFill="1" applyBorder="1" applyAlignment="1">
      <alignment horizontal="center" vertical="center"/>
    </xf>
    <xf numFmtId="164" fontId="20" fillId="5" borderId="45" xfId="1" applyFont="1" applyFill="1" applyBorder="1" applyAlignment="1" applyProtection="1">
      <alignment horizontal="center" vertical="center"/>
    </xf>
    <xf numFmtId="10" fontId="20" fillId="0" borderId="45" xfId="3" applyNumberFormat="1" applyFont="1" applyFill="1" applyBorder="1" applyAlignment="1">
      <alignment horizontal="center" vertical="center"/>
    </xf>
    <xf numFmtId="164" fontId="20" fillId="0" borderId="45" xfId="1" applyFont="1" applyFill="1" applyBorder="1" applyAlignment="1">
      <alignment vertical="center" wrapText="1"/>
    </xf>
    <xf numFmtId="167" fontId="0" fillId="3" borderId="45" xfId="0" applyNumberFormat="1" applyFill="1" applyBorder="1" applyAlignment="1">
      <alignment horizontal="center" vertical="center"/>
    </xf>
    <xf numFmtId="0" fontId="20" fillId="3" borderId="45" xfId="0" applyFont="1" applyFill="1" applyBorder="1" applyAlignment="1">
      <alignment horizontal="center" vertical="center" wrapText="1"/>
    </xf>
    <xf numFmtId="164" fontId="20" fillId="0" borderId="45" xfId="1" applyFont="1" applyFill="1" applyBorder="1" applyAlignment="1">
      <alignment vertical="center"/>
    </xf>
    <xf numFmtId="0" fontId="20" fillId="0" borderId="44" xfId="0" applyFont="1" applyBorder="1" applyAlignment="1">
      <alignment horizontal="center" vertical="center"/>
    </xf>
    <xf numFmtId="164" fontId="20" fillId="3" borderId="45" xfId="1" applyFont="1" applyFill="1" applyBorder="1" applyAlignment="1">
      <alignment horizontal="center" vertical="center" wrapText="1"/>
    </xf>
    <xf numFmtId="0" fontId="0" fillId="0" borderId="45" xfId="0" applyBorder="1" applyAlignment="1">
      <alignment wrapText="1"/>
    </xf>
    <xf numFmtId="10" fontId="20" fillId="0" borderId="45" xfId="3" applyNumberFormat="1" applyFont="1" applyBorder="1" applyAlignment="1">
      <alignment horizontal="center" vertical="center"/>
    </xf>
    <xf numFmtId="0" fontId="20" fillId="0" borderId="45" xfId="0" applyFont="1" applyBorder="1" applyAlignment="1">
      <alignment horizontal="left" vertical="center" wrapText="1" indent="1"/>
    </xf>
    <xf numFmtId="10" fontId="20" fillId="0" borderId="45" xfId="3" applyNumberFormat="1" applyFont="1" applyBorder="1" applyAlignment="1">
      <alignment vertical="center"/>
    </xf>
    <xf numFmtId="0" fontId="0" fillId="0" borderId="38" xfId="0" applyBorder="1" applyAlignment="1">
      <alignment horizontal="left" vertical="center" wrapText="1" indent="1"/>
    </xf>
    <xf numFmtId="0" fontId="0" fillId="0" borderId="0" xfId="0" applyAlignment="1">
      <alignment horizontal="left" vertical="center" wrapText="1" indent="1"/>
    </xf>
    <xf numFmtId="0" fontId="0" fillId="0" borderId="45" xfId="0" applyBorder="1" applyAlignment="1">
      <alignment horizontal="left" vertical="center" wrapText="1" indent="1"/>
    </xf>
    <xf numFmtId="167" fontId="20" fillId="0" borderId="45" xfId="0" applyNumberFormat="1" applyFont="1" applyBorder="1" applyAlignment="1">
      <alignment horizontal="center" vertical="center"/>
    </xf>
    <xf numFmtId="0" fontId="0" fillId="0" borderId="46" xfId="0" applyBorder="1" applyAlignment="1">
      <alignment horizontal="left" vertical="center" wrapText="1"/>
    </xf>
    <xf numFmtId="0" fontId="20" fillId="0" borderId="47" xfId="0" applyFont="1" applyBorder="1" applyAlignment="1">
      <alignment horizontal="center" vertical="center"/>
    </xf>
    <xf numFmtId="164" fontId="20" fillId="0" borderId="47" xfId="1" applyFont="1" applyFill="1" applyBorder="1" applyAlignment="1" applyProtection="1">
      <alignment horizontal="center" vertical="center"/>
    </xf>
    <xf numFmtId="164" fontId="0" fillId="0" borderId="38" xfId="1" applyFont="1" applyFill="1" applyBorder="1" applyAlignment="1">
      <alignment horizontal="center" vertical="center"/>
    </xf>
    <xf numFmtId="164" fontId="0" fillId="0" borderId="45" xfId="1" applyFont="1" applyFill="1" applyBorder="1" applyAlignment="1">
      <alignment horizontal="center" vertical="center"/>
    </xf>
    <xf numFmtId="164" fontId="0" fillId="0" borderId="16" xfId="1" applyFont="1" applyFill="1" applyBorder="1" applyAlignment="1">
      <alignment horizontal="center" vertical="center"/>
    </xf>
    <xf numFmtId="164" fontId="20" fillId="0" borderId="0" xfId="0" applyNumberFormat="1" applyFont="1" applyAlignment="1">
      <alignment vertical="center"/>
    </xf>
    <xf numFmtId="0" fontId="0" fillId="0" borderId="45" xfId="0" applyBorder="1" applyAlignment="1">
      <alignment horizontal="left" vertical="center"/>
    </xf>
    <xf numFmtId="164" fontId="24" fillId="5" borderId="11" xfId="1" applyFont="1" applyFill="1" applyBorder="1" applyAlignment="1">
      <alignment vertical="center"/>
    </xf>
    <xf numFmtId="1" fontId="20" fillId="0" borderId="45" xfId="0" applyNumberFormat="1" applyFont="1" applyBorder="1" applyAlignment="1">
      <alignment horizontal="center" vertical="center"/>
    </xf>
    <xf numFmtId="0" fontId="20" fillId="0" borderId="21" xfId="0" applyFont="1" applyBorder="1" applyAlignment="1">
      <alignment horizontal="left" vertical="center" wrapText="1" indent="1"/>
    </xf>
    <xf numFmtId="166" fontId="40" fillId="3" borderId="0" xfId="1" applyNumberFormat="1" applyFont="1" applyFill="1" applyBorder="1" applyAlignment="1" applyProtection="1">
      <alignment horizontal="right"/>
    </xf>
    <xf numFmtId="164" fontId="20" fillId="0" borderId="0" xfId="0" applyNumberFormat="1" applyFont="1" applyAlignment="1">
      <alignment vertical="center" wrapText="1"/>
    </xf>
    <xf numFmtId="0" fontId="20" fillId="3" borderId="0" xfId="0" applyFont="1" applyFill="1" applyAlignment="1">
      <alignment horizontal="left" wrapText="1" indent="1"/>
    </xf>
    <xf numFmtId="0" fontId="28" fillId="3" borderId="0" xfId="0" applyFont="1" applyFill="1" applyAlignment="1">
      <alignment wrapText="1"/>
    </xf>
    <xf numFmtId="0" fontId="33" fillId="3" borderId="0" xfId="0" applyFont="1" applyFill="1" applyAlignment="1">
      <alignment wrapText="1"/>
    </xf>
    <xf numFmtId="164" fontId="20" fillId="0" borderId="0" xfId="1" applyFont="1" applyBorder="1" applyAlignment="1">
      <alignment horizontal="left" vertical="center"/>
    </xf>
    <xf numFmtId="164" fontId="26" fillId="0" borderId="0" xfId="1" applyFont="1" applyBorder="1" applyAlignment="1">
      <alignment horizontal="left" vertical="center"/>
    </xf>
    <xf numFmtId="0" fontId="20" fillId="3" borderId="0" xfId="0" applyFont="1" applyFill="1" applyAlignment="1">
      <alignment wrapText="1"/>
    </xf>
    <xf numFmtId="0" fontId="20" fillId="3" borderId="0" xfId="0" applyFont="1" applyFill="1"/>
    <xf numFmtId="0" fontId="28" fillId="3" borderId="0" xfId="0" applyFont="1" applyFill="1" applyAlignment="1">
      <alignment horizontal="center" vertical="center" wrapText="1"/>
    </xf>
    <xf numFmtId="0" fontId="20" fillId="3" borderId="0" xfId="0" applyFont="1" applyFill="1" applyAlignment="1">
      <alignment horizontal="center" wrapText="1"/>
    </xf>
    <xf numFmtId="0" fontId="26" fillId="5" borderId="36" xfId="0" applyFont="1" applyFill="1" applyBorder="1" applyAlignment="1">
      <alignment horizontal="right" vertical="center" wrapText="1"/>
    </xf>
    <xf numFmtId="0" fontId="26" fillId="5" borderId="37" xfId="0" applyFont="1" applyFill="1" applyBorder="1" applyAlignment="1">
      <alignment horizontal="right" vertical="center" wrapText="1"/>
    </xf>
    <xf numFmtId="0" fontId="25" fillId="3" borderId="15" xfId="0" applyFont="1" applyFill="1" applyBorder="1" applyAlignment="1">
      <alignment horizontal="left" vertical="center" wrapText="1"/>
    </xf>
    <xf numFmtId="164" fontId="26" fillId="0" borderId="0" xfId="1" applyFont="1" applyBorder="1" applyAlignment="1">
      <alignment horizontal="center" vertical="center"/>
    </xf>
    <xf numFmtId="0" fontId="20" fillId="3" borderId="0" xfId="0" applyFont="1" applyFill="1" applyAlignment="1">
      <alignment horizontal="left" vertical="top" wrapText="1"/>
    </xf>
    <xf numFmtId="0" fontId="20" fillId="3" borderId="0" xfId="0" quotePrefix="1" applyFont="1" applyFill="1" applyAlignment="1">
      <alignment wrapText="1"/>
    </xf>
    <xf numFmtId="0" fontId="20" fillId="3" borderId="0" xfId="0" applyFont="1" applyFill="1" applyAlignment="1">
      <alignment horizontal="left" vertical="center" wrapText="1"/>
    </xf>
    <xf numFmtId="10" fontId="20" fillId="0" borderId="28" xfId="3" applyNumberFormat="1" applyFont="1" applyBorder="1" applyAlignment="1">
      <alignment horizontal="center" vertical="center"/>
    </xf>
    <xf numFmtId="10" fontId="20" fillId="0" borderId="30" xfId="3" applyNumberFormat="1" applyFont="1" applyBorder="1" applyAlignment="1">
      <alignment horizontal="center" vertical="center"/>
    </xf>
    <xf numFmtId="10" fontId="20" fillId="0" borderId="11" xfId="3" applyNumberFormat="1" applyFont="1" applyBorder="1" applyAlignment="1">
      <alignment horizontal="center" vertical="center"/>
    </xf>
    <xf numFmtId="1" fontId="20" fillId="3" borderId="46" xfId="0" applyNumberFormat="1" applyFont="1" applyFill="1" applyBorder="1" applyAlignment="1">
      <alignment horizontal="center" vertical="center"/>
    </xf>
    <xf numFmtId="1" fontId="20" fillId="3" borderId="44" xfId="0" applyNumberFormat="1" applyFont="1" applyFill="1" applyBorder="1" applyAlignment="1">
      <alignment horizontal="center" vertical="center"/>
    </xf>
    <xf numFmtId="1" fontId="20" fillId="3" borderId="47" xfId="0" applyNumberFormat="1" applyFont="1" applyFill="1" applyBorder="1" applyAlignment="1">
      <alignment horizontal="center" vertical="center"/>
    </xf>
    <xf numFmtId="164" fontId="20" fillId="3" borderId="28" xfId="1" applyFont="1" applyFill="1" applyBorder="1" applyAlignment="1">
      <alignment horizontal="center" vertical="center" wrapText="1"/>
    </xf>
    <xf numFmtId="164" fontId="20" fillId="3" borderId="30" xfId="1" applyFont="1" applyFill="1" applyBorder="1" applyAlignment="1">
      <alignment horizontal="center" vertical="center" wrapText="1"/>
    </xf>
    <xf numFmtId="164" fontId="20" fillId="3" borderId="11" xfId="1" applyFont="1" applyFill="1" applyBorder="1" applyAlignment="1">
      <alignment horizontal="center" vertical="center" wrapText="1"/>
    </xf>
    <xf numFmtId="164" fontId="20" fillId="0" borderId="28" xfId="1" applyFont="1" applyFill="1" applyBorder="1" applyAlignment="1">
      <alignment horizontal="center" vertical="center" wrapText="1"/>
    </xf>
    <xf numFmtId="164" fontId="20" fillId="0" borderId="30" xfId="1" applyFont="1" applyFill="1" applyBorder="1" applyAlignment="1">
      <alignment horizontal="center" vertical="center" wrapText="1"/>
    </xf>
    <xf numFmtId="164" fontId="20" fillId="0" borderId="11" xfId="1" applyFont="1" applyFill="1" applyBorder="1" applyAlignment="1">
      <alignment horizontal="center" vertical="center" wrapText="1"/>
    </xf>
    <xf numFmtId="164" fontId="20" fillId="0" borderId="28" xfId="1" applyFont="1" applyFill="1" applyBorder="1" applyAlignment="1">
      <alignment horizontal="center" vertical="center"/>
    </xf>
    <xf numFmtId="164" fontId="20" fillId="0" borderId="30" xfId="1" applyFont="1" applyFill="1" applyBorder="1" applyAlignment="1">
      <alignment horizontal="center" vertical="center"/>
    </xf>
    <xf numFmtId="164" fontId="20" fillId="0" borderId="11" xfId="1" applyFont="1" applyFill="1" applyBorder="1" applyAlignment="1">
      <alignment horizontal="center" vertical="center"/>
    </xf>
    <xf numFmtId="164" fontId="20" fillId="0" borderId="45" xfId="1" applyFont="1" applyFill="1" applyBorder="1" applyAlignment="1">
      <alignment horizontal="center" vertical="center"/>
    </xf>
    <xf numFmtId="0" fontId="27" fillId="5" borderId="17" xfId="0" applyFont="1" applyFill="1" applyBorder="1" applyAlignment="1">
      <alignment horizontal="right" vertical="center" wrapText="1"/>
    </xf>
    <xf numFmtId="0" fontId="27" fillId="5" borderId="13" xfId="0" applyFont="1" applyFill="1" applyBorder="1" applyAlignment="1">
      <alignment horizontal="right" vertical="center" wrapText="1"/>
    </xf>
    <xf numFmtId="0" fontId="27" fillId="5" borderId="25" xfId="0" applyFont="1" applyFill="1" applyBorder="1" applyAlignment="1">
      <alignment horizontal="right" vertical="center" wrapText="1"/>
    </xf>
    <xf numFmtId="0" fontId="24" fillId="5" borderId="31" xfId="0" applyFont="1" applyFill="1" applyBorder="1" applyAlignment="1">
      <alignment horizontal="left" vertical="center"/>
    </xf>
    <xf numFmtId="0" fontId="24" fillId="5" borderId="32" xfId="0" applyFont="1" applyFill="1" applyBorder="1" applyAlignment="1">
      <alignment horizontal="left" vertical="center"/>
    </xf>
    <xf numFmtId="0" fontId="24" fillId="5" borderId="33" xfId="0" applyFont="1" applyFill="1" applyBorder="1" applyAlignment="1">
      <alignment horizontal="left" vertical="center"/>
    </xf>
    <xf numFmtId="0" fontId="27" fillId="5" borderId="39" xfId="0" applyFont="1" applyFill="1" applyBorder="1" applyAlignment="1">
      <alignment horizontal="right" vertical="center" wrapText="1"/>
    </xf>
    <xf numFmtId="0" fontId="27" fillId="5" borderId="40" xfId="0" applyFont="1" applyFill="1" applyBorder="1" applyAlignment="1">
      <alignment horizontal="right" vertical="center" wrapText="1"/>
    </xf>
    <xf numFmtId="0" fontId="27" fillId="5" borderId="41" xfId="0" applyFont="1" applyFill="1" applyBorder="1" applyAlignment="1">
      <alignment horizontal="right" vertical="center" wrapText="1"/>
    </xf>
    <xf numFmtId="0" fontId="20" fillId="3" borderId="28" xfId="0" applyFont="1" applyFill="1" applyBorder="1" applyAlignment="1">
      <alignment horizontal="center" vertical="center"/>
    </xf>
    <xf numFmtId="0" fontId="20" fillId="3" borderId="30" xfId="0" applyFont="1" applyFill="1" applyBorder="1" applyAlignment="1">
      <alignment horizontal="center" vertical="center"/>
    </xf>
    <xf numFmtId="0" fontId="20" fillId="3" borderId="11" xfId="0" applyFont="1" applyFill="1" applyBorder="1" applyAlignment="1">
      <alignment horizontal="center" vertical="center"/>
    </xf>
    <xf numFmtId="164" fontId="20" fillId="0" borderId="28" xfId="1" applyFont="1" applyBorder="1" applyAlignment="1">
      <alignment horizontal="center" vertical="center"/>
    </xf>
    <xf numFmtId="164" fontId="20" fillId="0" borderId="30" xfId="1" applyFont="1" applyBorder="1" applyAlignment="1">
      <alignment horizontal="center" vertical="center"/>
    </xf>
    <xf numFmtId="164" fontId="20" fillId="0" borderId="11" xfId="1" applyFont="1" applyBorder="1" applyAlignment="1">
      <alignment horizontal="center" vertical="center"/>
    </xf>
    <xf numFmtId="166" fontId="40" fillId="3" borderId="0" xfId="1" applyNumberFormat="1" applyFont="1" applyFill="1" applyBorder="1" applyAlignment="1" applyProtection="1">
      <alignment horizontal="center" vertical="center"/>
    </xf>
    <xf numFmtId="0" fontId="27" fillId="5" borderId="12" xfId="0" applyFont="1" applyFill="1" applyBorder="1" applyAlignment="1">
      <alignment horizontal="right" vertical="center" wrapText="1"/>
    </xf>
    <xf numFmtId="164" fontId="20" fillId="0" borderId="7" xfId="1" applyFont="1" applyFill="1" applyBorder="1" applyAlignment="1">
      <alignment horizontal="center" vertical="center"/>
    </xf>
    <xf numFmtId="164" fontId="20" fillId="0" borderId="43" xfId="1" applyFont="1" applyFill="1" applyBorder="1" applyAlignment="1">
      <alignment horizontal="center" vertical="center"/>
    </xf>
    <xf numFmtId="164" fontId="0" fillId="0" borderId="28" xfId="1" applyFont="1" applyFill="1" applyBorder="1" applyAlignment="1">
      <alignment horizontal="center" vertical="center"/>
    </xf>
    <xf numFmtId="164" fontId="0" fillId="0" borderId="30" xfId="1" applyFont="1" applyFill="1" applyBorder="1" applyAlignment="1">
      <alignment horizontal="center" vertical="center"/>
    </xf>
    <xf numFmtId="164" fontId="0" fillId="0" borderId="11" xfId="1" applyFont="1" applyFill="1" applyBorder="1" applyAlignment="1">
      <alignment horizontal="center" vertical="center"/>
    </xf>
    <xf numFmtId="0" fontId="28" fillId="3" borderId="0" xfId="0" applyFont="1" applyFill="1" applyAlignment="1">
      <alignment horizontal="center" vertical="center"/>
    </xf>
    <xf numFmtId="0" fontId="26" fillId="5" borderId="16" xfId="0" applyFont="1" applyFill="1" applyBorder="1" applyAlignment="1">
      <alignment horizontal="left" vertical="center" wrapText="1"/>
    </xf>
    <xf numFmtId="0" fontId="26" fillId="5" borderId="24" xfId="0" applyFont="1" applyFill="1" applyBorder="1" applyAlignment="1">
      <alignment horizontal="left" vertical="center" wrapText="1"/>
    </xf>
    <xf numFmtId="0" fontId="26" fillId="5" borderId="22" xfId="0" applyFont="1" applyFill="1" applyBorder="1" applyAlignment="1">
      <alignment horizontal="left" vertical="center" wrapText="1"/>
    </xf>
  </cellXfs>
  <cellStyles count="404">
    <cellStyle name="Comma" xfId="1" builtinId="3"/>
    <cellStyle name="Comma 187" xfId="384" xr:uid="{13630EDB-AC50-4265-B948-99B2FD7AC8BD}"/>
    <cellStyle name="Comma 187 2" xfId="390" xr:uid="{CD697E58-1F79-40D7-BCA9-747C6B37C5A9}"/>
    <cellStyle name="Comma 187 3" xfId="403" xr:uid="{4770E508-7AF1-4E2F-9AED-041F43A36324}"/>
    <cellStyle name="Comma 2" xfId="2" xr:uid="{00000000-0005-0000-0000-000001000000}"/>
    <cellStyle name="Comma 2 2" xfId="359" xr:uid="{00000000-0005-0000-0000-000002000000}"/>
    <cellStyle name="Comma 2 2 2" xfId="364" xr:uid="{175FECD4-B50F-4067-A0CA-A84D0BF680D8}"/>
    <cellStyle name="Comma 2 2 2 2" xfId="391" xr:uid="{BBE893D7-B703-4BE9-9F5F-8A3147D8C2A1}"/>
    <cellStyle name="Comma 2 2 3" xfId="378" xr:uid="{491D1BCA-A769-4327-8D27-51C2AFBFAB56}"/>
    <cellStyle name="Comma 2 2 3 2" xfId="401" xr:uid="{3C541FE1-309E-497F-B404-69B8BB9F0651}"/>
    <cellStyle name="Comma 2 2 4" xfId="392" xr:uid="{3E7C2C1C-FC3F-439E-B976-905CD97FC7AA}"/>
    <cellStyle name="Comma 2 2 5" xfId="396" xr:uid="{80F9E0E4-A2FA-49CE-A7ED-7F1D464D6193}"/>
    <cellStyle name="Comma 2 3" xfId="375" xr:uid="{A92C82C5-5244-400E-81BE-EF820FB4DECB}"/>
    <cellStyle name="Comma 2 3 2" xfId="394" xr:uid="{E9964BE5-426D-4703-B3F0-F46B404B7C6F}"/>
    <cellStyle name="Comma 2 3 3" xfId="393" xr:uid="{AE4AA658-697E-4A80-B60D-AFF1C7BD363C}"/>
    <cellStyle name="Comma 2 3 3 2" xfId="395" xr:uid="{254A2E81-A301-4804-B8A1-FD8E5640F33B}"/>
    <cellStyle name="Comma 3" xfId="365" xr:uid="{626759C8-F85C-44E1-A8FC-35CDD641D4C0}"/>
    <cellStyle name="Comma 3 2" xfId="379" xr:uid="{5D5E0E9E-AFA5-480B-BF0D-32285B7CBCC8}"/>
    <cellStyle name="Comma 3 2 2" xfId="402" xr:uid="{B0BF1AB2-7701-4262-B5B3-87AF8679F23B}"/>
    <cellStyle name="Comma 3 3" xfId="386" xr:uid="{D3E223CD-D298-44C7-9588-6DD7306D7825}"/>
    <cellStyle name="Comma 3 4" xfId="399" xr:uid="{F7FF8765-2C5C-4E53-A264-8B39F24A9F2A}"/>
    <cellStyle name="Comma 3 6" xfId="372" xr:uid="{BB936435-201B-4CDA-AACB-D3423F5C489E}"/>
    <cellStyle name="Comma 4" xfId="361" xr:uid="{0B6214FD-E4CB-4620-926B-02B6899C359F}"/>
    <cellStyle name="Comma 4 2" xfId="398" xr:uid="{606EF72D-4BCF-4127-A80C-4E593B07839C}"/>
    <cellStyle name="Comma 5" xfId="360" xr:uid="{89DFDC88-7043-447C-80AC-F38D5F3335EE}"/>
    <cellStyle name="Comma 5 2" xfId="397" xr:uid="{AE45A0B7-6D4A-43ED-9AAC-B40E279CDF3C}"/>
    <cellStyle name="Comma 8" xfId="376" xr:uid="{1A9E3535-77E6-40BE-A314-7A8FB658C1EA}"/>
    <cellStyle name="Comma 8 2" xfId="400" xr:uid="{8E489B79-9ECA-4978-A804-E6BB038A74F5}"/>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2" xfId="366" xr:uid="{6DBFE74C-5EB9-44D5-8F17-19C96DE0D9C6}"/>
    <cellStyle name="Hyperlink 3" xfId="387" xr:uid="{8601A109-5973-4D93-BF34-2698EBF3E86A}"/>
    <cellStyle name="Normal" xfId="0" builtinId="0"/>
    <cellStyle name="Normal 1" xfId="371" xr:uid="{C4011BCF-28F1-42C3-9F15-CF469472F8D7}"/>
    <cellStyle name="Normal 10" xfId="388" xr:uid="{75E4A167-E880-4464-9778-9F2E9EFDC976}"/>
    <cellStyle name="Normal 13 2" xfId="370" xr:uid="{F679B79A-DD5B-46EF-B5D6-F88AA7107431}"/>
    <cellStyle name="Normal 14" xfId="377" xr:uid="{1FA1EDAC-B99E-4CAD-9B28-FD7826984A4A}"/>
    <cellStyle name="Normal 2" xfId="358" xr:uid="{00000000-0005-0000-0000-000066010000}"/>
    <cellStyle name="Normal 2 14" xfId="381" xr:uid="{F25AA3FC-BF93-4396-9663-2D74AF31C8C9}"/>
    <cellStyle name="Normal 2 2" xfId="363" xr:uid="{054C3E22-13CF-4449-8373-F077F96FA650}"/>
    <cellStyle name="Normal 2 7 4" xfId="373" xr:uid="{3813B955-8DCA-422C-87A2-F35B72F591F4}"/>
    <cellStyle name="Normal 20" xfId="385" xr:uid="{784A032C-32DE-4906-9DAC-AA15EBCCC129}"/>
    <cellStyle name="Normal 3" xfId="367" xr:uid="{AD24F263-BEE7-429D-AF57-A795464D4A14}"/>
    <cellStyle name="Normal 3 26" xfId="383" xr:uid="{DBF5F731-57EE-4F1F-AF35-B19C5B9A1D6E}"/>
    <cellStyle name="Normal 3 26 2" xfId="382" xr:uid="{F0BD5F3B-CF6D-4345-81E9-3EF7F15B5832}"/>
    <cellStyle name="Normal 4" xfId="362" xr:uid="{D9C1EB0F-BFA0-41DA-9E69-B7477810067D}"/>
    <cellStyle name="Normal 4 2" xfId="380" xr:uid="{C1291775-728F-4B23-B35A-544AB5339B63}"/>
    <cellStyle name="Normal 5" xfId="369" xr:uid="{3BDA9118-3162-4385-826C-C29611EBAC83}"/>
    <cellStyle name="Normal 5 2" xfId="389" xr:uid="{16DD90B4-9C56-40CF-8A9D-C57A11923F99}"/>
    <cellStyle name="Normal 6 2 2" xfId="374" xr:uid="{F0F601DF-A5FE-4E82-9D1A-64F20277720F}"/>
    <cellStyle name="Percent" xfId="3" builtinId="5"/>
    <cellStyle name="Percent 2" xfId="368" xr:uid="{0311F0AE-E845-4A3C-BE94-9172D4B67860}"/>
  </cellStyles>
  <dxfs count="0"/>
  <tableStyles count="0" defaultTableStyle="TableStyleMedium9" defaultPivotStyle="PivotStyleLight16"/>
  <colors>
    <mruColors>
      <color rgb="FFFFFF66"/>
      <color rgb="FF0000FF"/>
      <color rgb="FFEBF5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emf"/><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46</xdr:row>
      <xdr:rowOff>66675</xdr:rowOff>
    </xdr:from>
    <xdr:to>
      <xdr:col>1</xdr:col>
      <xdr:colOff>590551</xdr:colOff>
      <xdr:row>49</xdr:row>
      <xdr:rowOff>68764</xdr:rowOff>
    </xdr:to>
    <xdr:pic>
      <xdr:nvPicPr>
        <xdr:cNvPr id="2" name="Picture 1">
          <a:extLst>
            <a:ext uri="{FF2B5EF4-FFF2-40B4-BE49-F238E27FC236}">
              <a16:creationId xmlns:a16="http://schemas.microsoft.com/office/drawing/2014/main" id="{F555833C-4A6B-4C91-8470-383F9A1692BA}"/>
            </a:ext>
          </a:extLst>
        </xdr:cNvPr>
        <xdr:cNvPicPr>
          <a:picLocks noChangeAspect="1"/>
        </xdr:cNvPicPr>
      </xdr:nvPicPr>
      <xdr:blipFill>
        <a:blip xmlns:r="http://schemas.openxmlformats.org/officeDocument/2006/relationships" r:embed="rId1"/>
        <a:stretch>
          <a:fillRect/>
        </a:stretch>
      </xdr:blipFill>
      <xdr:spPr>
        <a:xfrm>
          <a:off x="152401" y="9925050"/>
          <a:ext cx="1085850" cy="5735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428625</xdr:colOff>
      <xdr:row>15</xdr:row>
      <xdr:rowOff>142875</xdr:rowOff>
    </xdr:from>
    <xdr:to>
      <xdr:col>1</xdr:col>
      <xdr:colOff>1190625</xdr:colOff>
      <xdr:row>18</xdr:row>
      <xdr:rowOff>47625</xdr:rowOff>
    </xdr:to>
    <xdr:pic>
      <xdr:nvPicPr>
        <xdr:cNvPr id="2" name="Picture 55">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t="10001"/>
        <a:stretch>
          <a:fillRect/>
        </a:stretch>
      </xdr:blipFill>
      <xdr:spPr bwMode="auto">
        <a:xfrm>
          <a:off x="1123950" y="2705100"/>
          <a:ext cx="762000" cy="628650"/>
        </a:xfrm>
        <a:prstGeom prst="rect">
          <a:avLst/>
        </a:prstGeom>
        <a:noFill/>
        <a:ln w="9525">
          <a:noFill/>
          <a:miter lim="800000"/>
          <a:headEnd/>
          <a:tailEnd/>
        </a:ln>
      </xdr:spPr>
    </xdr:pic>
    <xdr:clientData/>
  </xdr:twoCellAnchor>
  <xdr:twoCellAnchor editAs="oneCell">
    <xdr:from>
      <xdr:col>1</xdr:col>
      <xdr:colOff>276225</xdr:colOff>
      <xdr:row>10</xdr:row>
      <xdr:rowOff>76200</xdr:rowOff>
    </xdr:from>
    <xdr:to>
      <xdr:col>1</xdr:col>
      <xdr:colOff>1304925</xdr:colOff>
      <xdr:row>13</xdr:row>
      <xdr:rowOff>190500</xdr:rowOff>
    </xdr:to>
    <xdr:pic>
      <xdr:nvPicPr>
        <xdr:cNvPr id="3" name="Picture 23">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71550" y="1743075"/>
          <a:ext cx="1028700" cy="704850"/>
        </a:xfrm>
        <a:prstGeom prst="rect">
          <a:avLst/>
        </a:prstGeom>
        <a:noFill/>
        <a:ln w="9525">
          <a:noFill/>
          <a:miter lim="800000"/>
          <a:headEnd/>
          <a:tailEnd/>
        </a:ln>
      </xdr:spPr>
    </xdr:pic>
    <xdr:clientData/>
  </xdr:twoCellAnchor>
  <xdr:twoCellAnchor editAs="oneCell">
    <xdr:from>
      <xdr:col>1</xdr:col>
      <xdr:colOff>504824</xdr:colOff>
      <xdr:row>21</xdr:row>
      <xdr:rowOff>85725</xdr:rowOff>
    </xdr:from>
    <xdr:to>
      <xdr:col>1</xdr:col>
      <xdr:colOff>1123949</xdr:colOff>
      <xdr:row>25</xdr:row>
      <xdr:rowOff>123825</xdr:rowOff>
    </xdr:to>
    <xdr:pic>
      <xdr:nvPicPr>
        <xdr:cNvPr id="4" name="Picture 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cstate="print"/>
        <a:srcRect l="1292" t="3557" r="4958" b="9415"/>
        <a:stretch>
          <a:fillRect/>
        </a:stretch>
      </xdr:blipFill>
      <xdr:spPr bwMode="auto">
        <a:xfrm>
          <a:off x="1200149" y="3886200"/>
          <a:ext cx="619125" cy="647700"/>
        </a:xfrm>
        <a:prstGeom prst="rect">
          <a:avLst/>
        </a:prstGeom>
        <a:noFill/>
        <a:ln w="9525">
          <a:noFill/>
          <a:miter lim="800000"/>
          <a:headEnd/>
          <a:tailEnd/>
        </a:ln>
      </xdr:spPr>
    </xdr:pic>
    <xdr:clientData/>
  </xdr:twoCellAnchor>
  <xdr:twoCellAnchor editAs="oneCell">
    <xdr:from>
      <xdr:col>1</xdr:col>
      <xdr:colOff>542925</xdr:colOff>
      <xdr:row>33</xdr:row>
      <xdr:rowOff>76200</xdr:rowOff>
    </xdr:from>
    <xdr:to>
      <xdr:col>1</xdr:col>
      <xdr:colOff>1276350</xdr:colOff>
      <xdr:row>37</xdr:row>
      <xdr:rowOff>133350</xdr:rowOff>
    </xdr:to>
    <xdr:pic>
      <xdr:nvPicPr>
        <xdr:cNvPr id="5" name="Picture 1">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cstate="print"/>
        <a:srcRect t="4630" b="3703"/>
        <a:stretch>
          <a:fillRect/>
        </a:stretch>
      </xdr:blipFill>
      <xdr:spPr bwMode="auto">
        <a:xfrm>
          <a:off x="1238250" y="5934075"/>
          <a:ext cx="733425" cy="1076325"/>
        </a:xfrm>
        <a:prstGeom prst="rect">
          <a:avLst/>
        </a:prstGeom>
        <a:noFill/>
        <a:ln w="9525">
          <a:noFill/>
          <a:miter lim="800000"/>
          <a:headEnd/>
          <a:tailEnd/>
        </a:ln>
      </xdr:spPr>
    </xdr:pic>
    <xdr:clientData/>
  </xdr:twoCellAnchor>
  <xdr:twoCellAnchor editAs="oneCell">
    <xdr:from>
      <xdr:col>1</xdr:col>
      <xdr:colOff>400050</xdr:colOff>
      <xdr:row>27</xdr:row>
      <xdr:rowOff>85725</xdr:rowOff>
    </xdr:from>
    <xdr:to>
      <xdr:col>1</xdr:col>
      <xdr:colOff>1133475</xdr:colOff>
      <xdr:row>30</xdr:row>
      <xdr:rowOff>209550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cstate="print"/>
        <a:srcRect/>
        <a:stretch>
          <a:fillRect/>
        </a:stretch>
      </xdr:blipFill>
      <xdr:spPr bwMode="auto">
        <a:xfrm>
          <a:off x="1095375" y="4876800"/>
          <a:ext cx="733425" cy="7143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view="pageBreakPreview" zoomScaleNormal="100" zoomScaleSheetLayoutView="100" workbookViewId="0">
      <selection activeCell="B14" sqref="B14:C14"/>
    </sheetView>
  </sheetViews>
  <sheetFormatPr defaultColWidth="8.85546875" defaultRowHeight="15"/>
  <cols>
    <col min="1" max="1" width="9.7109375" style="64" customWidth="1"/>
    <col min="2" max="2" width="45.140625" style="85" customWidth="1"/>
    <col min="3" max="3" width="43" style="64" customWidth="1"/>
    <col min="4" max="4" width="7.140625" style="64" customWidth="1"/>
    <col min="5" max="5" width="11.5703125" style="83" bestFit="1" customWidth="1"/>
    <col min="6" max="6" width="8.7109375" style="106" bestFit="1" customWidth="1"/>
    <col min="7" max="7" width="7.28515625" style="64" customWidth="1"/>
    <col min="8" max="8" width="11.28515625" style="64" customWidth="1"/>
    <col min="9" max="11" width="8.85546875" style="64"/>
    <col min="12" max="12" width="11.5703125" style="64" bestFit="1" customWidth="1"/>
    <col min="13" max="16384" width="8.85546875" style="64"/>
  </cols>
  <sheetData>
    <row r="1" spans="1:13">
      <c r="A1" s="130" t="s">
        <v>0</v>
      </c>
      <c r="B1" s="131" t="s">
        <v>123</v>
      </c>
      <c r="C1" s="325" t="s">
        <v>207</v>
      </c>
      <c r="D1" s="132"/>
      <c r="E1" s="63"/>
      <c r="F1" s="110"/>
    </row>
    <row r="2" spans="1:13">
      <c r="A2" s="130" t="s">
        <v>1</v>
      </c>
      <c r="B2" s="131" t="s">
        <v>121</v>
      </c>
      <c r="C2" s="133" t="s">
        <v>206</v>
      </c>
      <c r="D2" s="133"/>
      <c r="E2" s="63"/>
      <c r="F2" s="111"/>
    </row>
    <row r="3" spans="1:13" s="73" customFormat="1" ht="18" customHeight="1">
      <c r="A3" s="228" t="s">
        <v>2</v>
      </c>
      <c r="B3" s="229" t="s">
        <v>122</v>
      </c>
      <c r="C3" s="229"/>
      <c r="D3" s="229"/>
      <c r="E3" s="230"/>
      <c r="F3" s="105"/>
    </row>
    <row r="4" spans="1:13" ht="9.6" customHeight="1">
      <c r="A4" s="134"/>
      <c r="B4" s="131"/>
      <c r="C4" s="135"/>
      <c r="D4" s="135"/>
    </row>
    <row r="5" spans="1:13">
      <c r="A5" s="134" t="s">
        <v>3</v>
      </c>
      <c r="B5" s="136" t="s">
        <v>151</v>
      </c>
      <c r="C5" s="135"/>
      <c r="D5" s="135"/>
    </row>
    <row r="6" spans="1:13">
      <c r="A6" s="134"/>
      <c r="B6" s="131"/>
      <c r="C6" s="135"/>
      <c r="D6" s="135"/>
    </row>
    <row r="7" spans="1:13">
      <c r="A7" s="334" t="s">
        <v>116</v>
      </c>
      <c r="B7" s="335"/>
      <c r="C7" s="335"/>
      <c r="D7" s="156"/>
      <c r="G7" s="113"/>
    </row>
    <row r="8" spans="1:13">
      <c r="A8" s="168"/>
      <c r="B8" s="156"/>
      <c r="C8" s="156"/>
      <c r="D8" s="156"/>
      <c r="G8" s="113"/>
    </row>
    <row r="9" spans="1:13">
      <c r="A9" s="204" t="s">
        <v>8</v>
      </c>
      <c r="B9" s="205" t="s">
        <v>9</v>
      </c>
      <c r="C9" s="206" t="s">
        <v>57</v>
      </c>
      <c r="D9" s="158"/>
      <c r="E9" s="161" t="s">
        <v>69</v>
      </c>
      <c r="F9" s="162" t="s">
        <v>71</v>
      </c>
    </row>
    <row r="10" spans="1:13">
      <c r="A10" s="207" t="s">
        <v>72</v>
      </c>
      <c r="B10" s="208" t="s">
        <v>75</v>
      </c>
      <c r="C10" s="255">
        <f>'BOQ-Fitout'!F21</f>
        <v>21500</v>
      </c>
      <c r="D10" s="159"/>
      <c r="E10" s="244">
        <f>'BOQ-Fitout'!I21</f>
        <v>19000</v>
      </c>
      <c r="F10" s="163">
        <f t="shared" ref="F10:F13" si="0">(C10-E10)/C10</f>
        <v>0.11627906976744186</v>
      </c>
      <c r="G10" s="123"/>
    </row>
    <row r="11" spans="1:13">
      <c r="A11" s="207" t="s">
        <v>73</v>
      </c>
      <c r="B11" s="208" t="s">
        <v>76</v>
      </c>
      <c r="C11" s="255">
        <f>'BOQ-Fitout'!F75</f>
        <v>408367</v>
      </c>
      <c r="D11" s="159"/>
      <c r="E11" s="244">
        <f>'BOQ-Fitout'!I75</f>
        <v>308408</v>
      </c>
      <c r="F11" s="163">
        <f t="shared" si="0"/>
        <v>0.24477736937607594</v>
      </c>
      <c r="G11" s="123"/>
    </row>
    <row r="12" spans="1:13" ht="17.25" customHeight="1">
      <c r="A12" s="207" t="s">
        <v>74</v>
      </c>
      <c r="B12" s="253" t="s">
        <v>77</v>
      </c>
      <c r="C12" s="255">
        <f>+'BOQ-Fitout'!F127</f>
        <v>288855</v>
      </c>
      <c r="D12" s="159"/>
      <c r="E12" s="244">
        <f>+'BOQ-Fitout'!I127</f>
        <v>233449</v>
      </c>
      <c r="F12" s="163">
        <f t="shared" si="0"/>
        <v>0.19181250108185768</v>
      </c>
      <c r="M12" s="194"/>
    </row>
    <row r="13" spans="1:13">
      <c r="A13" s="209"/>
      <c r="B13" s="210" t="s">
        <v>51</v>
      </c>
      <c r="C13" s="211">
        <f>SUM(C10:C12)</f>
        <v>718722</v>
      </c>
      <c r="D13" s="88"/>
      <c r="E13" s="245">
        <f>SUM(E10:E12)</f>
        <v>560857</v>
      </c>
      <c r="F13" s="164">
        <f t="shared" si="0"/>
        <v>0.21964681754558787</v>
      </c>
    </row>
    <row r="14" spans="1:13">
      <c r="A14" s="212"/>
      <c r="B14" s="336" t="s">
        <v>219</v>
      </c>
      <c r="C14" s="337"/>
      <c r="D14" s="88"/>
      <c r="E14" s="165"/>
      <c r="F14" s="225"/>
      <c r="G14" s="87"/>
    </row>
    <row r="15" spans="1:13" s="62" customFormat="1" ht="33" customHeight="1">
      <c r="A15" s="338" t="s">
        <v>67</v>
      </c>
      <c r="B15" s="338"/>
      <c r="C15" s="338"/>
      <c r="D15" s="160"/>
      <c r="E15" s="124"/>
      <c r="F15" s="124"/>
      <c r="G15" s="116"/>
    </row>
    <row r="16" spans="1:13">
      <c r="A16" s="172"/>
      <c r="B16" s="171"/>
      <c r="C16" s="173"/>
      <c r="D16" s="88"/>
      <c r="E16" s="86"/>
    </row>
    <row r="17" spans="1:12">
      <c r="A17" s="174">
        <v>1</v>
      </c>
      <c r="B17" s="175" t="s">
        <v>55</v>
      </c>
      <c r="C17" s="176"/>
      <c r="D17" s="89"/>
      <c r="E17" s="112"/>
      <c r="F17" s="339"/>
      <c r="G17" s="339"/>
      <c r="H17" s="129"/>
    </row>
    <row r="18" spans="1:12">
      <c r="A18" s="174"/>
      <c r="B18" s="327" t="s">
        <v>193</v>
      </c>
      <c r="C18" s="327"/>
      <c r="D18" s="90"/>
      <c r="E18" s="273"/>
      <c r="F18" s="330"/>
      <c r="G18" s="330"/>
      <c r="H18" s="274"/>
    </row>
    <row r="19" spans="1:12">
      <c r="A19" s="174"/>
      <c r="B19" s="327" t="s">
        <v>194</v>
      </c>
      <c r="C19" s="327"/>
      <c r="D19" s="90"/>
      <c r="E19" s="273"/>
      <c r="F19" s="330"/>
      <c r="G19" s="330"/>
      <c r="H19" s="274"/>
    </row>
    <row r="20" spans="1:12">
      <c r="A20" s="174"/>
      <c r="B20" s="327" t="s">
        <v>196</v>
      </c>
      <c r="C20" s="327"/>
      <c r="D20" s="90"/>
      <c r="E20" s="273"/>
      <c r="F20" s="330"/>
      <c r="G20" s="330"/>
      <c r="H20" s="274"/>
    </row>
    <row r="21" spans="1:12">
      <c r="A21" s="174"/>
      <c r="B21" s="327" t="s">
        <v>195</v>
      </c>
      <c r="C21" s="327"/>
      <c r="D21" s="92"/>
      <c r="E21" s="273"/>
      <c r="F21" s="330"/>
      <c r="G21" s="330"/>
      <c r="H21" s="274"/>
      <c r="L21" s="83"/>
    </row>
    <row r="22" spans="1:12">
      <c r="A22" s="174">
        <v>2</v>
      </c>
      <c r="B22" s="177" t="s">
        <v>60</v>
      </c>
      <c r="C22" s="178"/>
      <c r="D22" s="93"/>
      <c r="E22" s="273"/>
      <c r="F22" s="330"/>
      <c r="G22" s="330"/>
      <c r="H22" s="274"/>
    </row>
    <row r="23" spans="1:12">
      <c r="A23" s="174"/>
      <c r="B23" s="179" t="s">
        <v>61</v>
      </c>
      <c r="C23" s="178"/>
      <c r="D23" s="93"/>
      <c r="E23" s="273"/>
      <c r="F23" s="330"/>
      <c r="G23" s="330"/>
      <c r="H23" s="274"/>
    </row>
    <row r="24" spans="1:12">
      <c r="A24" s="174">
        <v>3</v>
      </c>
      <c r="B24" s="177" t="s">
        <v>10</v>
      </c>
      <c r="C24" s="178"/>
      <c r="D24" s="93"/>
      <c r="E24" s="273"/>
      <c r="F24" s="330"/>
      <c r="G24" s="330"/>
      <c r="H24" s="274"/>
    </row>
    <row r="25" spans="1:12">
      <c r="A25" s="174"/>
      <c r="B25" s="332" t="s">
        <v>109</v>
      </c>
      <c r="C25" s="332"/>
      <c r="D25" s="85"/>
      <c r="E25" s="273"/>
      <c r="F25" s="330"/>
      <c r="G25" s="330"/>
      <c r="H25" s="274"/>
    </row>
    <row r="26" spans="1:12" ht="15" customHeight="1">
      <c r="A26" s="174">
        <v>4</v>
      </c>
      <c r="B26" s="328" t="s">
        <v>78</v>
      </c>
      <c r="C26" s="329"/>
      <c r="D26" s="85"/>
      <c r="E26" s="273"/>
      <c r="F26" s="330"/>
      <c r="G26" s="330"/>
      <c r="H26" s="274"/>
    </row>
    <row r="27" spans="1:12" ht="15" customHeight="1">
      <c r="A27" s="174">
        <v>4.0999999999999996</v>
      </c>
      <c r="B27" s="332" t="s">
        <v>70</v>
      </c>
      <c r="C27" s="332"/>
      <c r="D27" s="85"/>
      <c r="E27" s="273"/>
      <c r="F27" s="330"/>
      <c r="G27" s="330"/>
      <c r="H27" s="274"/>
    </row>
    <row r="28" spans="1:12">
      <c r="A28" s="174">
        <v>4.2</v>
      </c>
      <c r="B28" s="333" t="s">
        <v>62</v>
      </c>
      <c r="C28" s="333"/>
      <c r="E28" s="273"/>
      <c r="F28" s="331"/>
      <c r="G28" s="331"/>
      <c r="H28" s="112"/>
    </row>
    <row r="29" spans="1:12" ht="30.75" customHeight="1">
      <c r="A29" s="174">
        <v>4.3</v>
      </c>
      <c r="B29" s="332" t="s">
        <v>58</v>
      </c>
      <c r="C29" s="332"/>
      <c r="D29" s="85"/>
      <c r="E29" s="94"/>
      <c r="F29" s="94"/>
      <c r="G29" s="94"/>
      <c r="H29" s="94"/>
    </row>
    <row r="30" spans="1:12">
      <c r="A30" s="174">
        <v>4.4000000000000004</v>
      </c>
      <c r="B30" s="332" t="s">
        <v>56</v>
      </c>
      <c r="C30" s="332"/>
      <c r="D30" s="85"/>
      <c r="E30" s="94"/>
      <c r="F30" s="94"/>
      <c r="G30" s="94"/>
      <c r="H30" s="94"/>
    </row>
    <row r="31" spans="1:12" ht="15.75" customHeight="1">
      <c r="A31" s="174">
        <v>4.5</v>
      </c>
      <c r="B31" s="135" t="s">
        <v>63</v>
      </c>
      <c r="C31" s="171"/>
      <c r="D31" s="85"/>
      <c r="E31" s="94"/>
      <c r="F31" s="94"/>
      <c r="G31" s="94"/>
      <c r="H31" s="94"/>
    </row>
    <row r="32" spans="1:12" ht="14.25" customHeight="1">
      <c r="A32" s="174">
        <v>4.5999999999999996</v>
      </c>
      <c r="B32" s="135" t="s">
        <v>64</v>
      </c>
      <c r="C32" s="135"/>
      <c r="E32" s="94"/>
      <c r="F32" s="94"/>
      <c r="G32" s="94"/>
      <c r="H32" s="94"/>
    </row>
    <row r="33" spans="1:8">
      <c r="A33" s="174"/>
      <c r="B33" s="180" t="s">
        <v>65</v>
      </c>
      <c r="C33" s="135"/>
      <c r="E33" s="94"/>
      <c r="F33" s="94"/>
      <c r="G33" s="94"/>
      <c r="H33" s="94"/>
    </row>
    <row r="34" spans="1:8">
      <c r="A34" s="174"/>
      <c r="B34" s="341" t="s">
        <v>119</v>
      </c>
      <c r="C34" s="341"/>
      <c r="D34" s="157"/>
      <c r="E34" s="94"/>
      <c r="F34" s="94"/>
      <c r="G34" s="94"/>
      <c r="H34" s="94"/>
    </row>
    <row r="35" spans="1:8">
      <c r="A35" s="174"/>
      <c r="B35" s="341" t="s">
        <v>118</v>
      </c>
      <c r="C35" s="341"/>
      <c r="D35" s="157"/>
      <c r="E35" s="94"/>
      <c r="F35" s="112"/>
      <c r="G35" s="112"/>
      <c r="H35" s="112"/>
    </row>
    <row r="36" spans="1:8" ht="33.75" customHeight="1">
      <c r="A36" s="174"/>
      <c r="B36" s="341" t="s">
        <v>66</v>
      </c>
      <c r="C36" s="341"/>
      <c r="D36" s="157"/>
      <c r="E36" s="94"/>
      <c r="F36" s="91"/>
    </row>
    <row r="37" spans="1:8">
      <c r="A37" s="174"/>
      <c r="B37" s="341" t="s">
        <v>79</v>
      </c>
      <c r="C37" s="341"/>
      <c r="D37" s="155"/>
      <c r="E37" s="94"/>
    </row>
    <row r="38" spans="1:8" ht="9" customHeight="1">
      <c r="A38" s="174"/>
      <c r="B38" s="181"/>
      <c r="C38" s="181"/>
      <c r="D38" s="155"/>
      <c r="E38" s="94"/>
    </row>
    <row r="39" spans="1:8">
      <c r="A39" s="134" t="s">
        <v>11</v>
      </c>
      <c r="B39" s="182"/>
      <c r="C39" s="182"/>
      <c r="D39" s="95"/>
      <c r="E39" s="91"/>
    </row>
    <row r="40" spans="1:8">
      <c r="A40" s="174">
        <v>1</v>
      </c>
      <c r="B40" s="131" t="s">
        <v>80</v>
      </c>
      <c r="C40" s="131"/>
      <c r="D40" s="155"/>
    </row>
    <row r="41" spans="1:8">
      <c r="A41" s="174">
        <f t="shared" ref="A41:A44" si="1">+A40+1</f>
        <v>2</v>
      </c>
      <c r="B41" s="131" t="s">
        <v>216</v>
      </c>
      <c r="C41" s="131"/>
      <c r="D41" s="155"/>
    </row>
    <row r="42" spans="1:8">
      <c r="A42" s="174">
        <f t="shared" si="1"/>
        <v>3</v>
      </c>
      <c r="B42" s="340" t="s">
        <v>110</v>
      </c>
      <c r="C42" s="340"/>
      <c r="D42" s="155"/>
    </row>
    <row r="43" spans="1:8">
      <c r="A43" s="174">
        <f t="shared" si="1"/>
        <v>4</v>
      </c>
      <c r="B43" s="342" t="s">
        <v>217</v>
      </c>
      <c r="C43" s="342"/>
      <c r="D43" s="155"/>
    </row>
    <row r="44" spans="1:8">
      <c r="A44" s="174">
        <f t="shared" si="1"/>
        <v>5</v>
      </c>
      <c r="B44" s="340" t="s">
        <v>59</v>
      </c>
      <c r="C44" s="340"/>
      <c r="D44" s="155"/>
    </row>
    <row r="45" spans="1:8">
      <c r="A45" s="174"/>
      <c r="D45" s="155"/>
      <c r="E45" s="73"/>
      <c r="F45" s="114"/>
      <c r="G45" s="73"/>
    </row>
    <row r="46" spans="1:8">
      <c r="A46" s="183" t="s">
        <v>5</v>
      </c>
      <c r="B46" s="171"/>
      <c r="C46" s="170"/>
      <c r="D46" s="84"/>
      <c r="E46" s="64"/>
      <c r="G46" s="96"/>
    </row>
    <row r="47" spans="1:8">
      <c r="A47" s="183"/>
      <c r="B47" s="171"/>
      <c r="C47" s="170"/>
      <c r="D47" s="84"/>
      <c r="E47" s="64"/>
      <c r="G47" s="96"/>
    </row>
    <row r="48" spans="1:8">
      <c r="A48" s="184"/>
      <c r="B48" s="171"/>
      <c r="C48" s="170"/>
      <c r="D48" s="84"/>
      <c r="E48" s="64"/>
      <c r="G48" s="96"/>
    </row>
    <row r="49" spans="1:7">
      <c r="A49" s="184"/>
      <c r="B49" s="171"/>
      <c r="C49" s="170"/>
      <c r="D49" s="84"/>
      <c r="E49" s="64"/>
      <c r="G49" s="96"/>
    </row>
    <row r="50" spans="1:7" ht="8.4499999999999993" customHeight="1">
      <c r="A50" s="184"/>
      <c r="B50" s="171"/>
      <c r="C50" s="170"/>
      <c r="D50" s="84"/>
      <c r="E50" s="64"/>
      <c r="G50" s="96"/>
    </row>
    <row r="51" spans="1:7">
      <c r="A51" s="203" t="s">
        <v>102</v>
      </c>
      <c r="B51" s="171"/>
      <c r="C51" s="170"/>
      <c r="D51" s="84"/>
      <c r="E51" s="64"/>
      <c r="G51" s="96"/>
    </row>
    <row r="52" spans="1:7">
      <c r="A52" s="185" t="s">
        <v>103</v>
      </c>
      <c r="B52" s="171"/>
      <c r="C52" s="135"/>
    </row>
  </sheetData>
  <mergeCells count="32">
    <mergeCell ref="B44:C44"/>
    <mergeCell ref="B29:C29"/>
    <mergeCell ref="B30:C30"/>
    <mergeCell ref="B34:C34"/>
    <mergeCell ref="B35:C35"/>
    <mergeCell ref="B36:C36"/>
    <mergeCell ref="B42:C42"/>
    <mergeCell ref="B37:C37"/>
    <mergeCell ref="B43:C43"/>
    <mergeCell ref="A7:C7"/>
    <mergeCell ref="B25:C25"/>
    <mergeCell ref="B14:C14"/>
    <mergeCell ref="A15:C15"/>
    <mergeCell ref="F17:G17"/>
    <mergeCell ref="F18:G18"/>
    <mergeCell ref="F19:G19"/>
    <mergeCell ref="F20:G20"/>
    <mergeCell ref="F21:G21"/>
    <mergeCell ref="F22:G22"/>
    <mergeCell ref="F23:G23"/>
    <mergeCell ref="F24:G24"/>
    <mergeCell ref="F25:G25"/>
    <mergeCell ref="B18:C18"/>
    <mergeCell ref="B19:C19"/>
    <mergeCell ref="B20:C20"/>
    <mergeCell ref="B21:C21"/>
    <mergeCell ref="B26:C26"/>
    <mergeCell ref="F26:G26"/>
    <mergeCell ref="F27:G27"/>
    <mergeCell ref="F28:G28"/>
    <mergeCell ref="B27:C27"/>
    <mergeCell ref="B28:C28"/>
  </mergeCells>
  <phoneticPr fontId="23" type="noConversion"/>
  <printOptions horizontalCentered="1"/>
  <pageMargins left="0.23622047244094491" right="0.51181102362204722" top="1.4566929133858268" bottom="0.74803149606299213" header="0.31496062992125984" footer="0.31496062992125984"/>
  <pageSetup paperSize="9" scale="83" orientation="portrait" r:id="rId1"/>
  <headerFooter>
    <oddHeader>&amp;L&amp;G</oddHeader>
    <oddFooter>&amp;R&amp;P of &amp;N&amp;L&amp;F</oddFooter>
  </headerFooter>
  <drawing r:id="rId2"/>
  <legacyDrawingHF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1"/>
  <sheetViews>
    <sheetView tabSelected="1" view="pageBreakPreview" topLeftCell="B1" zoomScale="85" zoomScaleNormal="85" zoomScaleSheetLayoutView="85" workbookViewId="0">
      <selection activeCell="G16" sqref="G16"/>
    </sheetView>
  </sheetViews>
  <sheetFormatPr defaultColWidth="8.85546875" defaultRowHeight="15"/>
  <cols>
    <col min="1" max="1" width="9" style="78" bestFit="1" customWidth="1"/>
    <col min="2" max="2" width="62.7109375" style="101" customWidth="1"/>
    <col min="3" max="3" width="5.140625" style="78" bestFit="1" customWidth="1"/>
    <col min="4" max="4" width="6" style="78" bestFit="1" customWidth="1"/>
    <col min="5" max="5" width="11.85546875" style="65" customWidth="1"/>
    <col min="6" max="6" width="12.5703125" style="65" customWidth="1"/>
    <col min="7" max="7" width="10.5703125" style="65" bestFit="1" customWidth="1"/>
    <col min="8" max="8" width="12" style="114" customWidth="1"/>
    <col min="9" max="9" width="13.140625" style="119" bestFit="1" customWidth="1"/>
    <col min="10" max="10" width="13.28515625" style="195" bestFit="1" customWidth="1"/>
    <col min="11" max="11" width="16.85546875" style="73" customWidth="1"/>
    <col min="12" max="12" width="13.28515625" style="119" bestFit="1" customWidth="1"/>
    <col min="13" max="13" width="13.28515625" style="73" bestFit="1" customWidth="1"/>
    <col min="14" max="15" width="8.85546875" style="73"/>
    <col min="16" max="16" width="10.5703125" style="73" bestFit="1" customWidth="1"/>
    <col min="17" max="17" width="13.28515625" style="73" bestFit="1" customWidth="1"/>
    <col min="18" max="16384" width="8.85546875" style="73"/>
  </cols>
  <sheetData>
    <row r="1" spans="1:13">
      <c r="A1" s="146" t="s">
        <v>0</v>
      </c>
      <c r="B1" s="198" t="str">
        <f>+'Summary '!B1</f>
        <v>Fit out works at Au-Finja Staff Accomodation</v>
      </c>
      <c r="C1" s="374" t="s">
        <v>218</v>
      </c>
      <c r="D1" s="374"/>
      <c r="E1" s="374"/>
      <c r="F1" s="374"/>
      <c r="G1" s="82"/>
    </row>
    <row r="2" spans="1:13">
      <c r="A2" s="146" t="s">
        <v>1</v>
      </c>
      <c r="B2" s="198" t="str">
        <f>+'Summary '!B2</f>
        <v>Au-Finja</v>
      </c>
      <c r="C2" s="147"/>
      <c r="D2" s="148"/>
      <c r="E2" s="149"/>
      <c r="F2" s="133" t="str">
        <f>'Summary '!C2</f>
        <v>DATE: 15-06-2025</v>
      </c>
      <c r="G2" s="82"/>
    </row>
    <row r="3" spans="1:13">
      <c r="A3" s="146" t="s">
        <v>2</v>
      </c>
      <c r="B3" s="246" t="str">
        <f>+'Summary '!B3</f>
        <v>JLT, Dubai.</v>
      </c>
      <c r="C3" s="150"/>
      <c r="D3" s="150"/>
      <c r="E3" s="151"/>
      <c r="F3" s="145"/>
    </row>
    <row r="4" spans="1:13" ht="9" customHeight="1">
      <c r="A4" s="152"/>
      <c r="B4" s="153"/>
      <c r="C4" s="147"/>
      <c r="D4" s="147"/>
      <c r="E4" s="145"/>
      <c r="F4" s="145"/>
    </row>
    <row r="5" spans="1:13">
      <c r="A5" s="152" t="s">
        <v>3</v>
      </c>
      <c r="B5" s="228" t="s">
        <v>151</v>
      </c>
      <c r="C5" s="147"/>
      <c r="D5" s="121"/>
      <c r="E5" s="121"/>
      <c r="F5" s="120"/>
      <c r="G5" s="97"/>
      <c r="H5" s="98"/>
      <c r="I5" s="105"/>
      <c r="J5" s="194"/>
      <c r="L5" s="105"/>
    </row>
    <row r="6" spans="1:13" ht="8.25" customHeight="1">
      <c r="A6" s="152"/>
      <c r="B6" s="136"/>
      <c r="C6" s="147"/>
      <c r="D6" s="121"/>
      <c r="E6" s="121"/>
      <c r="F6" s="120"/>
      <c r="G6" s="97"/>
      <c r="H6" s="98"/>
      <c r="I6" s="105"/>
      <c r="J6" s="194"/>
      <c r="L6" s="105"/>
    </row>
    <row r="7" spans="1:13" ht="19.5" customHeight="1">
      <c r="A7" s="381" t="s">
        <v>115</v>
      </c>
      <c r="B7" s="381"/>
      <c r="C7" s="381"/>
      <c r="D7" s="381"/>
      <c r="E7" s="381"/>
      <c r="F7" s="381"/>
      <c r="G7" s="129"/>
      <c r="H7" s="166"/>
      <c r="I7" s="167"/>
      <c r="J7" s="193"/>
    </row>
    <row r="8" spans="1:13" s="78" customFormat="1">
      <c r="A8" s="79" t="s">
        <v>81</v>
      </c>
      <c r="B8" s="102" t="s">
        <v>82</v>
      </c>
      <c r="C8" s="127" t="s">
        <v>112</v>
      </c>
      <c r="D8" s="125" t="s">
        <v>83</v>
      </c>
      <c r="E8" s="66" t="s">
        <v>84</v>
      </c>
      <c r="F8" s="67" t="s">
        <v>85</v>
      </c>
      <c r="G8" s="137"/>
      <c r="H8" s="114"/>
      <c r="I8" s="119"/>
      <c r="J8" s="119"/>
      <c r="L8" s="119"/>
    </row>
    <row r="10" spans="1:13" s="115" customFormat="1">
      <c r="A10" s="80" t="s">
        <v>72</v>
      </c>
      <c r="B10" s="382" t="s">
        <v>89</v>
      </c>
      <c r="C10" s="383"/>
      <c r="D10" s="384"/>
      <c r="E10" s="382"/>
      <c r="F10" s="382"/>
      <c r="G10" s="137"/>
      <c r="H10" s="114"/>
      <c r="I10" s="119"/>
      <c r="J10" s="195"/>
      <c r="L10" s="226"/>
    </row>
    <row r="11" spans="1:13" s="78" customFormat="1" ht="60">
      <c r="A11" s="261">
        <v>1.1000000000000001</v>
      </c>
      <c r="B11" s="252" t="s">
        <v>106</v>
      </c>
      <c r="C11" s="278">
        <v>1</v>
      </c>
      <c r="D11" s="278" t="s">
        <v>12</v>
      </c>
      <c r="E11" s="236">
        <v>6000</v>
      </c>
      <c r="F11" s="280">
        <f t="shared" ref="F11:F16" si="0">E11*C11</f>
        <v>6000</v>
      </c>
      <c r="G11" s="138"/>
      <c r="H11" s="186">
        <v>5000</v>
      </c>
      <c r="I11" s="191">
        <f t="shared" ref="I11:I12" si="1">H11*C11</f>
        <v>5000</v>
      </c>
      <c r="J11" s="197">
        <f t="shared" ref="J11:J16" si="2">(F11-I11)/F11</f>
        <v>0.16666666666666666</v>
      </c>
      <c r="K11" s="78">
        <f>6000/5</f>
        <v>1200</v>
      </c>
      <c r="L11" s="119"/>
    </row>
    <row r="12" spans="1:13" s="115" customFormat="1" ht="43.5" customHeight="1">
      <c r="A12" s="61">
        <f>+A11+0.1</f>
        <v>1.2000000000000002</v>
      </c>
      <c r="B12" s="252" t="s">
        <v>86</v>
      </c>
      <c r="C12" s="278">
        <v>1</v>
      </c>
      <c r="D12" s="278" t="s">
        <v>12</v>
      </c>
      <c r="E12" s="279">
        <v>8000</v>
      </c>
      <c r="F12" s="60">
        <f t="shared" si="0"/>
        <v>8000</v>
      </c>
      <c r="G12" s="138"/>
      <c r="H12" s="186">
        <v>8000</v>
      </c>
      <c r="I12" s="191">
        <f t="shared" si="1"/>
        <v>8000</v>
      </c>
      <c r="J12" s="197">
        <f t="shared" si="2"/>
        <v>0</v>
      </c>
      <c r="K12" s="115">
        <f>8000/5</f>
        <v>1600</v>
      </c>
      <c r="L12" s="226"/>
    </row>
    <row r="13" spans="1:13" s="115" customFormat="1" ht="30">
      <c r="A13" s="61">
        <f>+A12+0.1</f>
        <v>1.3000000000000003</v>
      </c>
      <c r="B13" s="199" t="s">
        <v>153</v>
      </c>
      <c r="C13" s="128">
        <v>1</v>
      </c>
      <c r="D13" s="126" t="s">
        <v>12</v>
      </c>
      <c r="E13" s="202" t="s">
        <v>154</v>
      </c>
      <c r="F13" s="60">
        <v>0</v>
      </c>
      <c r="G13" s="138"/>
      <c r="H13" s="186"/>
      <c r="I13" s="191"/>
      <c r="J13" s="197"/>
      <c r="L13" s="238"/>
      <c r="M13" s="226"/>
    </row>
    <row r="14" spans="1:13" s="115" customFormat="1" ht="45">
      <c r="A14" s="61">
        <f t="shared" ref="A14:A17" si="3">+A13+0.1</f>
        <v>1.4000000000000004</v>
      </c>
      <c r="B14" s="199" t="s">
        <v>130</v>
      </c>
      <c r="C14" s="128">
        <v>1</v>
      </c>
      <c r="D14" s="126" t="s">
        <v>12</v>
      </c>
      <c r="E14" s="202" t="s">
        <v>134</v>
      </c>
      <c r="F14" s="300">
        <v>0</v>
      </c>
      <c r="G14" s="138"/>
      <c r="H14" s="186"/>
      <c r="I14" s="191"/>
      <c r="J14" s="197"/>
      <c r="L14" s="238"/>
      <c r="M14" s="226"/>
    </row>
    <row r="15" spans="1:13" s="115" customFormat="1">
      <c r="A15" s="61">
        <f t="shared" si="3"/>
        <v>1.5000000000000004</v>
      </c>
      <c r="B15" s="199" t="s">
        <v>104</v>
      </c>
      <c r="C15" s="128">
        <v>1</v>
      </c>
      <c r="D15" s="126" t="s">
        <v>12</v>
      </c>
      <c r="E15" s="202" t="s">
        <v>134</v>
      </c>
      <c r="F15" s="60">
        <v>0</v>
      </c>
      <c r="G15" s="143"/>
      <c r="H15" s="196"/>
      <c r="I15" s="191"/>
      <c r="J15" s="197"/>
      <c r="L15" s="226"/>
    </row>
    <row r="16" spans="1:13" s="62" customFormat="1" ht="51.75" customHeight="1">
      <c r="A16" s="61">
        <f t="shared" si="3"/>
        <v>1.6000000000000005</v>
      </c>
      <c r="B16" s="199" t="s">
        <v>87</v>
      </c>
      <c r="C16" s="118">
        <v>1</v>
      </c>
      <c r="D16" s="126" t="s">
        <v>12</v>
      </c>
      <c r="E16" s="169">
        <v>7500</v>
      </c>
      <c r="F16" s="60">
        <f t="shared" si="0"/>
        <v>7500</v>
      </c>
      <c r="G16" s="138"/>
      <c r="H16" s="186">
        <v>6000</v>
      </c>
      <c r="I16" s="191">
        <f t="shared" ref="I16" si="4">H16*C16</f>
        <v>6000</v>
      </c>
      <c r="J16" s="197">
        <f t="shared" si="2"/>
        <v>0.2</v>
      </c>
      <c r="K16" s="62">
        <f>7500/5</f>
        <v>1500</v>
      </c>
      <c r="L16" s="226"/>
    </row>
    <row r="17" spans="1:17" s="62" customFormat="1">
      <c r="A17" s="61">
        <f t="shared" si="3"/>
        <v>1.7000000000000006</v>
      </c>
      <c r="B17" s="258" t="s">
        <v>105</v>
      </c>
      <c r="C17" s="243"/>
      <c r="D17" s="243"/>
      <c r="E17" s="243"/>
      <c r="F17" s="259"/>
      <c r="G17" s="138"/>
      <c r="L17" s="226"/>
    </row>
    <row r="18" spans="1:17" s="62" customFormat="1" ht="30">
      <c r="A18" s="61" t="s">
        <v>91</v>
      </c>
      <c r="B18" s="240" t="s">
        <v>124</v>
      </c>
      <c r="C18" s="118">
        <v>1</v>
      </c>
      <c r="D18" s="126" t="s">
        <v>12</v>
      </c>
      <c r="E18" s="376">
        <v>700</v>
      </c>
      <c r="F18" s="378">
        <v>0</v>
      </c>
      <c r="G18" s="138"/>
      <c r="K18" s="62">
        <f>4300*5</f>
        <v>21500</v>
      </c>
      <c r="L18" s="226"/>
    </row>
    <row r="19" spans="1:17" s="200" customFormat="1">
      <c r="A19" s="61" t="s">
        <v>94</v>
      </c>
      <c r="B19" s="241" t="s">
        <v>127</v>
      </c>
      <c r="C19" s="218">
        <v>1</v>
      </c>
      <c r="D19" s="220" t="s">
        <v>12</v>
      </c>
      <c r="E19" s="376"/>
      <c r="F19" s="379"/>
      <c r="G19" s="143"/>
      <c r="L19" s="233"/>
      <c r="Q19" s="233"/>
    </row>
    <row r="20" spans="1:17" s="62" customFormat="1">
      <c r="A20" s="61" t="s">
        <v>96</v>
      </c>
      <c r="B20" s="242" t="s">
        <v>88</v>
      </c>
      <c r="C20" s="118">
        <v>1</v>
      </c>
      <c r="D20" s="126" t="s">
        <v>12</v>
      </c>
      <c r="E20" s="377"/>
      <c r="F20" s="380"/>
      <c r="G20" s="138"/>
      <c r="L20" s="226"/>
    </row>
    <row r="21" spans="1:17" s="78" customFormat="1">
      <c r="A21" s="68"/>
      <c r="B21" s="359" t="s">
        <v>117</v>
      </c>
      <c r="C21" s="360"/>
      <c r="D21" s="361"/>
      <c r="E21" s="360"/>
      <c r="F21" s="257">
        <f>SUM(F11:F20)</f>
        <v>21500</v>
      </c>
      <c r="G21" s="139"/>
      <c r="H21" s="114"/>
      <c r="I21" s="281">
        <f>SUM(I11:I20)</f>
        <v>19000</v>
      </c>
      <c r="J21" s="154">
        <f>(F21-I21)/F21</f>
        <v>0.11627906976744186</v>
      </c>
      <c r="L21" s="119"/>
    </row>
    <row r="23" spans="1:17">
      <c r="A23" s="81" t="s">
        <v>73</v>
      </c>
      <c r="B23" s="103" t="s">
        <v>68</v>
      </c>
      <c r="C23" s="99"/>
      <c r="D23" s="99"/>
      <c r="E23" s="107"/>
      <c r="F23" s="108"/>
      <c r="G23" s="140"/>
    </row>
    <row r="25" spans="1:17">
      <c r="A25" s="76">
        <v>2</v>
      </c>
      <c r="B25" s="69" t="s">
        <v>113</v>
      </c>
      <c r="C25" s="70"/>
      <c r="D25" s="70"/>
      <c r="E25" s="100"/>
      <c r="F25" s="104"/>
      <c r="G25" s="141"/>
    </row>
    <row r="26" spans="1:17" ht="30">
      <c r="A26" s="250">
        <f t="shared" ref="A26:A31" si="5">+A25+0.1</f>
        <v>2.1</v>
      </c>
      <c r="B26" s="187" t="s">
        <v>140</v>
      </c>
      <c r="C26" s="221">
        <v>5</v>
      </c>
      <c r="D26" s="122" t="s">
        <v>138</v>
      </c>
      <c r="E26" s="349">
        <v>69500</v>
      </c>
      <c r="F26" s="352">
        <f>E26</f>
        <v>69500</v>
      </c>
      <c r="G26" s="142"/>
      <c r="H26" s="355">
        <v>57000</v>
      </c>
      <c r="I26" s="358">
        <f>H26</f>
        <v>57000</v>
      </c>
      <c r="J26" s="343">
        <f t="shared" ref="J26" si="6">(F26-I26)/F26</f>
        <v>0.17985611510791366</v>
      </c>
      <c r="K26" s="239"/>
    </row>
    <row r="27" spans="1:17">
      <c r="A27" s="250">
        <f t="shared" si="5"/>
        <v>2.2000000000000002</v>
      </c>
      <c r="B27" s="187" t="s">
        <v>135</v>
      </c>
      <c r="C27" s="221">
        <v>5</v>
      </c>
      <c r="D27" s="122" t="s">
        <v>138</v>
      </c>
      <c r="E27" s="350"/>
      <c r="F27" s="353"/>
      <c r="G27" s="142"/>
      <c r="H27" s="356"/>
      <c r="I27" s="358"/>
      <c r="J27" s="344"/>
      <c r="K27" s="239"/>
    </row>
    <row r="28" spans="1:17">
      <c r="A28" s="250">
        <f t="shared" si="5"/>
        <v>2.3000000000000003</v>
      </c>
      <c r="B28" s="187" t="s">
        <v>136</v>
      </c>
      <c r="C28" s="221">
        <v>5</v>
      </c>
      <c r="D28" s="122" t="s">
        <v>138</v>
      </c>
      <c r="E28" s="350"/>
      <c r="F28" s="353"/>
      <c r="G28" s="142"/>
      <c r="H28" s="356"/>
      <c r="I28" s="358"/>
      <c r="J28" s="344"/>
      <c r="K28" s="239"/>
    </row>
    <row r="29" spans="1:17">
      <c r="A29" s="250">
        <f t="shared" si="5"/>
        <v>2.4000000000000004</v>
      </c>
      <c r="B29" s="251" t="s">
        <v>137</v>
      </c>
      <c r="C29" s="221">
        <v>5</v>
      </c>
      <c r="D29" s="122" t="s">
        <v>138</v>
      </c>
      <c r="E29" s="350"/>
      <c r="F29" s="353"/>
      <c r="G29" s="142"/>
      <c r="H29" s="356"/>
      <c r="I29" s="358"/>
      <c r="J29" s="344"/>
      <c r="K29" s="239"/>
    </row>
    <row r="30" spans="1:17" ht="30">
      <c r="A30" s="250">
        <f t="shared" si="5"/>
        <v>2.5000000000000004</v>
      </c>
      <c r="B30" s="268" t="s">
        <v>149</v>
      </c>
      <c r="C30" s="221">
        <v>5</v>
      </c>
      <c r="D30" s="122" t="s">
        <v>138</v>
      </c>
      <c r="E30" s="350"/>
      <c r="F30" s="353"/>
      <c r="G30" s="142"/>
      <c r="H30" s="356"/>
      <c r="I30" s="358"/>
      <c r="J30" s="344"/>
      <c r="K30" s="326">
        <f>H26/5</f>
        <v>11400</v>
      </c>
    </row>
    <row r="31" spans="1:17" ht="30">
      <c r="A31" s="250">
        <f t="shared" si="5"/>
        <v>2.6000000000000005</v>
      </c>
      <c r="B31" s="256" t="s">
        <v>150</v>
      </c>
      <c r="C31" s="221">
        <v>5</v>
      </c>
      <c r="D31" s="122" t="s">
        <v>138</v>
      </c>
      <c r="E31" s="351"/>
      <c r="F31" s="354"/>
      <c r="G31" s="142"/>
      <c r="H31" s="357"/>
      <c r="I31" s="358"/>
      <c r="J31" s="345"/>
      <c r="K31" s="239"/>
    </row>
    <row r="32" spans="1:17" ht="45">
      <c r="A32" s="250"/>
      <c r="B32" s="251" t="s">
        <v>139</v>
      </c>
      <c r="C32" s="221"/>
      <c r="D32" s="122"/>
      <c r="E32" s="288"/>
      <c r="F32" s="289"/>
      <c r="G32" s="142"/>
      <c r="H32" s="266"/>
      <c r="I32" s="303"/>
      <c r="J32" s="309"/>
      <c r="K32" s="239"/>
    </row>
    <row r="33" spans="1:10">
      <c r="A33" s="77"/>
      <c r="B33" s="359" t="s">
        <v>117</v>
      </c>
      <c r="C33" s="360"/>
      <c r="D33" s="361"/>
      <c r="E33" s="360"/>
      <c r="F33" s="75">
        <f>SUM(F26:F32)</f>
        <v>69500</v>
      </c>
      <c r="G33" s="139"/>
      <c r="I33" s="257">
        <f>SUM(I26:I32)</f>
        <v>57000</v>
      </c>
      <c r="J33" s="237">
        <f>(F33-I33)/F33</f>
        <v>0.17985611510791366</v>
      </c>
    </row>
    <row r="35" spans="1:10">
      <c r="A35" s="76">
        <f>A25+1</f>
        <v>3</v>
      </c>
      <c r="B35" s="362" t="s">
        <v>148</v>
      </c>
      <c r="C35" s="363"/>
      <c r="D35" s="363"/>
      <c r="E35" s="363"/>
      <c r="F35" s="364"/>
      <c r="G35" s="144"/>
    </row>
    <row r="36" spans="1:10" ht="30">
      <c r="A36" s="250">
        <f>A35+0.1</f>
        <v>3.1</v>
      </c>
      <c r="B36" s="294" t="s">
        <v>198</v>
      </c>
      <c r="C36" s="190">
        <v>12</v>
      </c>
      <c r="D36" s="220" t="s">
        <v>101</v>
      </c>
      <c r="E36" s="217">
        <v>220</v>
      </c>
      <c r="F36" s="216">
        <f>E36*C36</f>
        <v>2640</v>
      </c>
      <c r="G36" s="114"/>
      <c r="H36" s="196">
        <v>175</v>
      </c>
      <c r="I36" s="196">
        <f>H36*C36</f>
        <v>2100</v>
      </c>
      <c r="J36" s="197">
        <f>(F36-I36)/F36</f>
        <v>0.20454545454545456</v>
      </c>
    </row>
    <row r="37" spans="1:10" ht="45">
      <c r="A37" s="250">
        <f t="shared" ref="A37" si="7">A36+0.1</f>
        <v>3.2</v>
      </c>
      <c r="B37" s="286" t="s">
        <v>199</v>
      </c>
      <c r="C37" s="323">
        <v>20</v>
      </c>
      <c r="D37" s="220" t="s">
        <v>101</v>
      </c>
      <c r="E37" s="292">
        <v>65</v>
      </c>
      <c r="F37" s="216">
        <f t="shared" ref="F37" si="8">E37*C37</f>
        <v>1300</v>
      </c>
      <c r="G37" s="114"/>
      <c r="H37" s="293">
        <v>50</v>
      </c>
      <c r="I37" s="196">
        <f>H37*C37</f>
        <v>1000</v>
      </c>
      <c r="J37" s="197">
        <f>(F37-I37)/F37</f>
        <v>0.23076923076923078</v>
      </c>
    </row>
    <row r="38" spans="1:10">
      <c r="A38" s="77"/>
      <c r="B38" s="359" t="s">
        <v>117</v>
      </c>
      <c r="C38" s="360"/>
      <c r="D38" s="361"/>
      <c r="E38" s="360"/>
      <c r="F38" s="109">
        <f>SUM(F36:F37)</f>
        <v>3940</v>
      </c>
      <c r="G38" s="144"/>
      <c r="I38" s="109">
        <f>SUM(I36:I37)</f>
        <v>3100</v>
      </c>
      <c r="J38" s="192">
        <f>(F38-I38)/F38</f>
        <v>0.21319796954314721</v>
      </c>
    </row>
    <row r="40" spans="1:10">
      <c r="A40" s="76">
        <f>A35+1</f>
        <v>4</v>
      </c>
      <c r="B40" s="69" t="s">
        <v>90</v>
      </c>
      <c r="C40" s="70"/>
      <c r="D40" s="70"/>
      <c r="E40" s="100"/>
      <c r="F40" s="104"/>
      <c r="G40" s="141"/>
    </row>
    <row r="41" spans="1:10" ht="45">
      <c r="A41" s="250">
        <f t="shared" ref="A41:A43" si="9">+A40+0.1</f>
        <v>4.0999999999999996</v>
      </c>
      <c r="B41" s="263" t="s">
        <v>214</v>
      </c>
      <c r="C41" s="71">
        <v>270</v>
      </c>
      <c r="D41" s="220" t="s">
        <v>101</v>
      </c>
      <c r="E41" s="271">
        <v>47</v>
      </c>
      <c r="F41" s="72">
        <f>E41*C41</f>
        <v>12690</v>
      </c>
      <c r="G41" s="142"/>
      <c r="H41" s="196">
        <v>30</v>
      </c>
      <c r="I41" s="196">
        <f>H41*C41</f>
        <v>8100</v>
      </c>
      <c r="J41" s="197">
        <f>(F41-I41)/F41</f>
        <v>0.36170212765957449</v>
      </c>
    </row>
    <row r="42" spans="1:10" ht="48.75" customHeight="1">
      <c r="A42" s="250">
        <f t="shared" si="9"/>
        <v>4.1999999999999993</v>
      </c>
      <c r="B42" s="286" t="s">
        <v>215</v>
      </c>
      <c r="C42" s="284">
        <v>375</v>
      </c>
      <c r="D42" s="220" t="s">
        <v>101</v>
      </c>
      <c r="E42" s="285">
        <v>43</v>
      </c>
      <c r="F42" s="72">
        <f t="shared" ref="F42:F45" si="10">E42*C42</f>
        <v>16125</v>
      </c>
      <c r="G42" s="142"/>
      <c r="H42" s="272">
        <v>30</v>
      </c>
      <c r="I42" s="196">
        <f>H42*C42</f>
        <v>11250</v>
      </c>
      <c r="J42" s="197">
        <f>(F42-I42)/F42</f>
        <v>0.30232558139534882</v>
      </c>
    </row>
    <row r="43" spans="1:10">
      <c r="A43" s="250">
        <f t="shared" si="9"/>
        <v>4.2999999999999989</v>
      </c>
      <c r="B43" s="263" t="s">
        <v>208</v>
      </c>
      <c r="C43" s="71"/>
      <c r="D43" s="220"/>
      <c r="E43" s="271"/>
      <c r="F43" s="72"/>
      <c r="G43" s="142"/>
      <c r="H43" s="196"/>
      <c r="I43" s="196"/>
      <c r="J43" s="197"/>
    </row>
    <row r="44" spans="1:10" ht="30">
      <c r="A44" s="250" t="s">
        <v>91</v>
      </c>
      <c r="B44" s="324" t="s">
        <v>209</v>
      </c>
      <c r="C44" s="71">
        <v>270</v>
      </c>
      <c r="D44" s="220" t="s">
        <v>101</v>
      </c>
      <c r="E44" s="271">
        <v>38</v>
      </c>
      <c r="F44" s="72">
        <f t="shared" ref="F44" si="11">E44*C44</f>
        <v>10260</v>
      </c>
      <c r="G44" s="142"/>
      <c r="H44" s="196">
        <v>30</v>
      </c>
      <c r="I44" s="196">
        <f>H44*C44</f>
        <v>8100</v>
      </c>
      <c r="J44" s="197">
        <f>(F44-I44)/F44</f>
        <v>0.21052631578947367</v>
      </c>
    </row>
    <row r="45" spans="1:10" ht="30">
      <c r="A45" s="250" t="s">
        <v>94</v>
      </c>
      <c r="B45" s="324" t="s">
        <v>210</v>
      </c>
      <c r="C45" s="71">
        <v>270</v>
      </c>
      <c r="D45" s="220" t="s">
        <v>101</v>
      </c>
      <c r="E45" s="271">
        <v>63</v>
      </c>
      <c r="F45" s="72">
        <f t="shared" si="10"/>
        <v>17010</v>
      </c>
      <c r="G45" s="142"/>
      <c r="H45" s="196">
        <v>45</v>
      </c>
      <c r="I45" s="196">
        <f>H45*C45</f>
        <v>12150</v>
      </c>
      <c r="J45" s="197">
        <f>(F45-I45)/F45</f>
        <v>0.2857142857142857</v>
      </c>
    </row>
    <row r="46" spans="1:10">
      <c r="A46" s="77"/>
      <c r="B46" s="359" t="s">
        <v>117</v>
      </c>
      <c r="C46" s="360"/>
      <c r="D46" s="361"/>
      <c r="E46" s="360"/>
      <c r="F46" s="75">
        <f>SUM(F41:F45)</f>
        <v>56085</v>
      </c>
      <c r="G46" s="139"/>
      <c r="I46" s="75">
        <f>SUM(I41:I45)</f>
        <v>39600</v>
      </c>
      <c r="J46" s="237">
        <f>(F46-I46)/F46</f>
        <v>0.293928857983418</v>
      </c>
    </row>
    <row r="48" spans="1:10">
      <c r="A48" s="76">
        <f>A40+1</f>
        <v>5</v>
      </c>
      <c r="B48" s="362" t="s">
        <v>93</v>
      </c>
      <c r="C48" s="363"/>
      <c r="D48" s="363"/>
      <c r="E48" s="363"/>
      <c r="F48" s="364"/>
      <c r="G48" s="144"/>
    </row>
    <row r="49" spans="1:12">
      <c r="A49" s="250">
        <f t="shared" ref="A49" si="12">+A48+0.1</f>
        <v>5.0999999999999996</v>
      </c>
      <c r="B49" s="263" t="s">
        <v>211</v>
      </c>
      <c r="C49" s="71"/>
      <c r="D49" s="220"/>
      <c r="E49" s="271"/>
      <c r="F49" s="72"/>
      <c r="G49" s="142"/>
      <c r="H49" s="196"/>
      <c r="I49" s="196"/>
      <c r="J49" s="197"/>
    </row>
    <row r="50" spans="1:12" ht="30">
      <c r="A50" s="250" t="s">
        <v>91</v>
      </c>
      <c r="B50" s="324" t="s">
        <v>212</v>
      </c>
      <c r="C50" s="218">
        <v>819</v>
      </c>
      <c r="D50" s="220" t="s">
        <v>101</v>
      </c>
      <c r="E50" s="271">
        <v>38</v>
      </c>
      <c r="F50" s="72">
        <f t="shared" ref="F50:F51" si="13">E50*C50</f>
        <v>31122</v>
      </c>
      <c r="G50" s="142"/>
      <c r="H50" s="196">
        <v>30</v>
      </c>
      <c r="I50" s="196">
        <f>H50*C50</f>
        <v>24570</v>
      </c>
      <c r="J50" s="197">
        <f>(F50-I50)/F50</f>
        <v>0.21052631578947367</v>
      </c>
    </row>
    <row r="51" spans="1:12" ht="30">
      <c r="A51" s="250" t="s">
        <v>94</v>
      </c>
      <c r="B51" s="324" t="s">
        <v>213</v>
      </c>
      <c r="C51" s="218">
        <v>819</v>
      </c>
      <c r="D51" s="220" t="s">
        <v>101</v>
      </c>
      <c r="E51" s="271">
        <v>65</v>
      </c>
      <c r="F51" s="72">
        <f t="shared" si="13"/>
        <v>53235</v>
      </c>
      <c r="G51" s="142"/>
      <c r="H51" s="196">
        <v>47</v>
      </c>
      <c r="I51" s="196">
        <f>H51*C51</f>
        <v>38493</v>
      </c>
      <c r="J51" s="197">
        <f>(F51-I51)/F51</f>
        <v>0.27692307692307694</v>
      </c>
    </row>
    <row r="52" spans="1:12">
      <c r="A52" s="77"/>
      <c r="B52" s="359" t="s">
        <v>117</v>
      </c>
      <c r="C52" s="360"/>
      <c r="D52" s="361"/>
      <c r="E52" s="360"/>
      <c r="F52" s="109">
        <f>SUM(F50:F51)</f>
        <v>84357</v>
      </c>
      <c r="G52" s="144"/>
      <c r="I52" s="109">
        <f>SUM(I50:I51)</f>
        <v>63063</v>
      </c>
      <c r="J52" s="192">
        <f>(F52-I52)/F52</f>
        <v>0.25242718446601942</v>
      </c>
    </row>
    <row r="54" spans="1:12">
      <c r="A54" s="76">
        <f>A48+1</f>
        <v>6</v>
      </c>
      <c r="B54" s="362" t="s">
        <v>92</v>
      </c>
      <c r="C54" s="363"/>
      <c r="D54" s="363"/>
      <c r="E54" s="363"/>
      <c r="F54" s="364"/>
      <c r="G54" s="144"/>
    </row>
    <row r="55" spans="1:12" s="200" customFormat="1" ht="30">
      <c r="A55" s="250">
        <f t="shared" ref="A55" si="14">+A54+0.1</f>
        <v>6.1</v>
      </c>
      <c r="B55" s="224" t="s">
        <v>147</v>
      </c>
      <c r="C55" s="190">
        <v>270</v>
      </c>
      <c r="D55" s="122" t="s">
        <v>101</v>
      </c>
      <c r="E55" s="74">
        <v>38</v>
      </c>
      <c r="F55" s="290">
        <f t="shared" ref="F55" si="15">E55*C55</f>
        <v>10260</v>
      </c>
      <c r="G55" s="143"/>
      <c r="H55" s="196">
        <v>26</v>
      </c>
      <c r="I55" s="191">
        <f t="shared" ref="I55" si="16">H55*C55</f>
        <v>7020</v>
      </c>
      <c r="J55" s="197">
        <f t="shared" ref="J55" si="17">(F55-I55)/F55</f>
        <v>0.31578947368421051</v>
      </c>
      <c r="L55" s="233"/>
    </row>
    <row r="56" spans="1:12">
      <c r="A56" s="77"/>
      <c r="B56" s="359" t="s">
        <v>117</v>
      </c>
      <c r="C56" s="360"/>
      <c r="D56" s="361"/>
      <c r="E56" s="360"/>
      <c r="F56" s="109">
        <f>SUM(F55:F55)</f>
        <v>10260</v>
      </c>
      <c r="G56" s="144"/>
      <c r="I56" s="109">
        <f>SUM(I55:I55)</f>
        <v>7020</v>
      </c>
      <c r="J56" s="237">
        <f>(F56-I56)/F56</f>
        <v>0.31578947368421051</v>
      </c>
    </row>
    <row r="58" spans="1:12">
      <c r="A58" s="76">
        <f>A54+1</f>
        <v>7</v>
      </c>
      <c r="B58" s="69" t="s">
        <v>128</v>
      </c>
      <c r="C58" s="70"/>
      <c r="D58" s="70"/>
      <c r="E58" s="100"/>
      <c r="F58" s="104"/>
      <c r="G58" s="141"/>
    </row>
    <row r="59" spans="1:12" ht="30">
      <c r="A59" s="250">
        <f>+A58+0.1</f>
        <v>7.1</v>
      </c>
      <c r="B59" s="187" t="s">
        <v>178</v>
      </c>
      <c r="C59" s="221"/>
      <c r="D59" s="122"/>
      <c r="E59" s="219"/>
      <c r="F59" s="72"/>
      <c r="G59" s="142"/>
      <c r="H59" s="196"/>
      <c r="I59" s="196"/>
      <c r="J59" s="197"/>
      <c r="K59" s="239"/>
    </row>
    <row r="60" spans="1:12" ht="30">
      <c r="A60" s="301" t="s">
        <v>91</v>
      </c>
      <c r="B60" s="308" t="s">
        <v>146</v>
      </c>
      <c r="C60" s="302">
        <v>4</v>
      </c>
      <c r="D60" s="122" t="s">
        <v>99</v>
      </c>
      <c r="E60" s="305">
        <v>2275</v>
      </c>
      <c r="F60" s="72">
        <f t="shared" ref="F60:F61" si="18">E60*C60</f>
        <v>9100</v>
      </c>
      <c r="G60" s="142"/>
      <c r="H60" s="293">
        <v>1700</v>
      </c>
      <c r="I60" s="196">
        <f t="shared" ref="I60" si="19">H60*C60</f>
        <v>6800</v>
      </c>
      <c r="J60" s="197">
        <f t="shared" ref="J60" si="20">(F60-I60)/F60</f>
        <v>0.25274725274725274</v>
      </c>
      <c r="K60" s="239"/>
    </row>
    <row r="61" spans="1:12" ht="30">
      <c r="A61" s="250" t="s">
        <v>94</v>
      </c>
      <c r="B61" s="308" t="s">
        <v>141</v>
      </c>
      <c r="C61" s="221">
        <v>28</v>
      </c>
      <c r="D61" s="122" t="s">
        <v>99</v>
      </c>
      <c r="E61" s="305">
        <v>2275</v>
      </c>
      <c r="F61" s="72">
        <f t="shared" si="18"/>
        <v>63700</v>
      </c>
      <c r="G61" s="142"/>
      <c r="H61" s="293">
        <v>1700</v>
      </c>
      <c r="I61" s="196">
        <f t="shared" ref="I61:I63" si="21">H61*C61</f>
        <v>47600</v>
      </c>
      <c r="J61" s="197">
        <f t="shared" ref="J61:J65" si="22">(F61-I61)/F61</f>
        <v>0.25274725274725274</v>
      </c>
      <c r="K61" s="239"/>
    </row>
    <row r="62" spans="1:12" ht="30">
      <c r="A62" s="250">
        <f>A59+0.1</f>
        <v>7.1999999999999993</v>
      </c>
      <c r="B62" s="187" t="s">
        <v>176</v>
      </c>
      <c r="C62" s="221"/>
      <c r="D62" s="122"/>
      <c r="E62" s="305"/>
      <c r="F62" s="72"/>
      <c r="G62" s="142"/>
      <c r="H62" s="293"/>
      <c r="I62" s="196"/>
      <c r="J62" s="197"/>
      <c r="K62" s="239"/>
    </row>
    <row r="63" spans="1:12" ht="30">
      <c r="A63" s="301" t="s">
        <v>91</v>
      </c>
      <c r="B63" s="308" t="s">
        <v>145</v>
      </c>
      <c r="C63" s="302">
        <v>3</v>
      </c>
      <c r="D63" s="122" t="s">
        <v>99</v>
      </c>
      <c r="E63" s="305">
        <v>2275</v>
      </c>
      <c r="F63" s="72">
        <f t="shared" ref="F63:F64" si="23">E63*C63</f>
        <v>6825</v>
      </c>
      <c r="G63" s="142"/>
      <c r="H63" s="293">
        <v>1700</v>
      </c>
      <c r="I63" s="196">
        <f t="shared" si="21"/>
        <v>5100</v>
      </c>
      <c r="J63" s="197">
        <f t="shared" si="22"/>
        <v>0.25274725274725274</v>
      </c>
      <c r="K63" s="239"/>
    </row>
    <row r="64" spans="1:12" ht="30">
      <c r="A64" s="250" t="s">
        <v>94</v>
      </c>
      <c r="B64" s="308" t="s">
        <v>142</v>
      </c>
      <c r="C64" s="221">
        <v>20</v>
      </c>
      <c r="D64" s="122" t="s">
        <v>99</v>
      </c>
      <c r="E64" s="305">
        <v>2275</v>
      </c>
      <c r="F64" s="72">
        <f t="shared" si="23"/>
        <v>45500</v>
      </c>
      <c r="G64" s="142"/>
      <c r="H64" s="293">
        <v>1700</v>
      </c>
      <c r="I64" s="196">
        <f t="shared" ref="I64" si="24">H64*C64</f>
        <v>34000</v>
      </c>
      <c r="J64" s="197">
        <f t="shared" si="22"/>
        <v>0.25274725274725274</v>
      </c>
      <c r="K64" s="239"/>
    </row>
    <row r="65" spans="1:12" ht="30">
      <c r="A65" s="250" t="s">
        <v>96</v>
      </c>
      <c r="B65" s="308" t="s">
        <v>143</v>
      </c>
      <c r="C65" s="221">
        <v>8</v>
      </c>
      <c r="D65" s="122" t="s">
        <v>99</v>
      </c>
      <c r="E65" s="305">
        <v>2275</v>
      </c>
      <c r="F65" s="72">
        <f t="shared" ref="F65:F67" si="25">E65*C65</f>
        <v>18200</v>
      </c>
      <c r="G65" s="142"/>
      <c r="H65" s="293">
        <v>1700</v>
      </c>
      <c r="I65" s="196">
        <f t="shared" ref="I65:I67" si="26">H65*C65</f>
        <v>13600</v>
      </c>
      <c r="J65" s="197">
        <f t="shared" si="22"/>
        <v>0.25274725274725274</v>
      </c>
      <c r="K65" s="239"/>
    </row>
    <row r="66" spans="1:12" ht="30">
      <c r="A66" s="250">
        <f>A62+0.1</f>
        <v>7.2999999999999989</v>
      </c>
      <c r="B66" s="187" t="s">
        <v>177</v>
      </c>
      <c r="C66" s="221"/>
      <c r="D66" s="122"/>
      <c r="E66" s="219"/>
      <c r="F66" s="72"/>
      <c r="G66" s="142"/>
      <c r="H66" s="196"/>
      <c r="I66" s="196"/>
      <c r="J66" s="197"/>
      <c r="K66" s="239"/>
    </row>
    <row r="67" spans="1:12" ht="30">
      <c r="A67" s="301" t="s">
        <v>91</v>
      </c>
      <c r="B67" s="308" t="s">
        <v>144</v>
      </c>
      <c r="C67" s="302">
        <v>20</v>
      </c>
      <c r="D67" s="122" t="s">
        <v>99</v>
      </c>
      <c r="E67" s="305">
        <v>785</v>
      </c>
      <c r="F67" s="72">
        <f t="shared" si="25"/>
        <v>15700</v>
      </c>
      <c r="G67" s="142"/>
      <c r="H67" s="293">
        <v>575</v>
      </c>
      <c r="I67" s="196">
        <f t="shared" si="26"/>
        <v>11500</v>
      </c>
      <c r="J67" s="197">
        <f t="shared" ref="J67" si="27">(F67-I67)/F67</f>
        <v>0.26751592356687898</v>
      </c>
      <c r="K67" s="239"/>
    </row>
    <row r="68" spans="1:12" ht="45">
      <c r="A68" s="250"/>
      <c r="B68" s="187" t="s">
        <v>152</v>
      </c>
      <c r="C68" s="282"/>
      <c r="D68" s="122"/>
      <c r="E68" s="283"/>
      <c r="F68" s="72"/>
      <c r="G68" s="142"/>
      <c r="H68" s="272"/>
      <c r="I68" s="196"/>
      <c r="J68" s="197"/>
      <c r="K68" s="239"/>
    </row>
    <row r="69" spans="1:12">
      <c r="A69" s="77"/>
      <c r="B69" s="359" t="s">
        <v>117</v>
      </c>
      <c r="C69" s="360"/>
      <c r="D69" s="361"/>
      <c r="E69" s="360"/>
      <c r="F69" s="75">
        <f>SUM(F59:F68)</f>
        <v>159025</v>
      </c>
      <c r="G69" s="139"/>
      <c r="I69" s="75">
        <f>SUM(I59:I68)</f>
        <v>118600</v>
      </c>
      <c r="J69" s="237">
        <f>(F69-I69)/F69</f>
        <v>0.25420531362993243</v>
      </c>
    </row>
    <row r="71" spans="1:12">
      <c r="A71" s="81">
        <f>A58+1</f>
        <v>8</v>
      </c>
      <c r="B71" s="103" t="s">
        <v>131</v>
      </c>
      <c r="C71" s="99"/>
      <c r="D71" s="99"/>
      <c r="E71" s="107"/>
      <c r="F71" s="108"/>
    </row>
    <row r="72" spans="1:12">
      <c r="A72" s="295">
        <f>+A71+0.1</f>
        <v>8.1</v>
      </c>
      <c r="B72" t="s">
        <v>132</v>
      </c>
      <c r="C72" s="295">
        <v>9</v>
      </c>
      <c r="D72" s="295" t="s">
        <v>99</v>
      </c>
      <c r="E72" s="296">
        <v>2800</v>
      </c>
      <c r="F72" s="296">
        <f>C72*E72</f>
        <v>25200</v>
      </c>
      <c r="H72" s="293">
        <v>2225</v>
      </c>
      <c r="I72" s="196">
        <f t="shared" ref="I72" si="28">H72*C72</f>
        <v>20025</v>
      </c>
      <c r="J72" s="197">
        <f t="shared" ref="J72:J73" si="29">(F72-I72)/F72</f>
        <v>0.20535714285714285</v>
      </c>
    </row>
    <row r="73" spans="1:12">
      <c r="A73" s="77"/>
      <c r="B73" s="359" t="s">
        <v>117</v>
      </c>
      <c r="C73" s="360"/>
      <c r="D73" s="361"/>
      <c r="E73" s="360"/>
      <c r="F73" s="109">
        <f>SUM(F72)</f>
        <v>25200</v>
      </c>
      <c r="I73" s="109">
        <f>SUM(I72)</f>
        <v>20025</v>
      </c>
      <c r="J73" s="197">
        <f t="shared" si="29"/>
        <v>0.20535714285714285</v>
      </c>
    </row>
    <row r="75" spans="1:12">
      <c r="A75" s="77"/>
      <c r="B75" s="365" t="s">
        <v>98</v>
      </c>
      <c r="C75" s="366"/>
      <c r="D75" s="366"/>
      <c r="E75" s="367"/>
      <c r="F75" s="109">
        <f>F33+F38+F46+F52+F56+F69+F73</f>
        <v>408367</v>
      </c>
      <c r="G75" s="144"/>
      <c r="I75" s="109">
        <f>I33+I38+I46+I52+I56+I69+I73</f>
        <v>308408</v>
      </c>
      <c r="J75" s="189">
        <f>(F75-I75)/F75</f>
        <v>0.24477736937607594</v>
      </c>
    </row>
    <row r="77" spans="1:12">
      <c r="A77" s="81" t="s">
        <v>74</v>
      </c>
      <c r="B77" s="103" t="s">
        <v>95</v>
      </c>
      <c r="C77" s="99"/>
      <c r="D77" s="99"/>
      <c r="E77" s="107"/>
      <c r="F77" s="108"/>
      <c r="G77" s="140"/>
    </row>
    <row r="79" spans="1:12">
      <c r="A79" s="81">
        <f>+A71+1</f>
        <v>9</v>
      </c>
      <c r="B79" s="103" t="s">
        <v>192</v>
      </c>
      <c r="C79" s="99"/>
      <c r="D79" s="99"/>
      <c r="E79" s="107"/>
      <c r="F79" s="108"/>
      <c r="G79" s="140"/>
    </row>
    <row r="80" spans="1:12" s="115" customFormat="1">
      <c r="A80" s="264">
        <f>+A79+0.1</f>
        <v>9.1</v>
      </c>
      <c r="B80" s="321" t="s">
        <v>197</v>
      </c>
      <c r="C80" s="368">
        <v>5</v>
      </c>
      <c r="D80" s="368" t="s">
        <v>204</v>
      </c>
      <c r="E80" s="355">
        <v>19650</v>
      </c>
      <c r="F80" s="371">
        <f>E80</f>
        <v>19650</v>
      </c>
      <c r="G80" s="270"/>
      <c r="H80" s="355">
        <v>13250</v>
      </c>
      <c r="I80" s="371">
        <f>H80</f>
        <v>13250</v>
      </c>
      <c r="J80" s="343">
        <f t="shared" ref="J80" si="30">(F80-I80)/F80</f>
        <v>0.32569974554707382</v>
      </c>
      <c r="K80" s="153"/>
      <c r="L80" s="269"/>
    </row>
    <row r="81" spans="1:13" s="115" customFormat="1">
      <c r="A81" s="264">
        <f t="shared" ref="A81:A82" si="31">+A80+0.1</f>
        <v>9.1999999999999993</v>
      </c>
      <c r="B81" s="306" t="s">
        <v>189</v>
      </c>
      <c r="C81" s="369"/>
      <c r="D81" s="369"/>
      <c r="E81" s="356"/>
      <c r="F81" s="372"/>
      <c r="G81" s="270"/>
      <c r="H81" s="356"/>
      <c r="I81" s="372"/>
      <c r="J81" s="344"/>
      <c r="K81" s="153"/>
      <c r="L81" s="269"/>
    </row>
    <row r="82" spans="1:13" s="115" customFormat="1">
      <c r="A82" s="264">
        <f t="shared" si="31"/>
        <v>9.2999999999999989</v>
      </c>
      <c r="B82" s="306" t="s">
        <v>200</v>
      </c>
      <c r="C82" s="369"/>
      <c r="D82" s="369"/>
      <c r="E82" s="356"/>
      <c r="F82" s="372"/>
      <c r="G82" s="270"/>
      <c r="H82" s="356"/>
      <c r="I82" s="372"/>
      <c r="J82" s="344"/>
      <c r="K82" s="153"/>
      <c r="L82" s="269"/>
    </row>
    <row r="83" spans="1:13" s="115" customFormat="1">
      <c r="A83" s="295"/>
      <c r="B83" s="306" t="s">
        <v>201</v>
      </c>
      <c r="C83" s="369"/>
      <c r="D83" s="369"/>
      <c r="E83" s="356"/>
      <c r="F83" s="372"/>
      <c r="G83" s="270"/>
      <c r="H83" s="356"/>
      <c r="I83" s="372"/>
      <c r="J83" s="344"/>
      <c r="K83" s="153"/>
      <c r="L83" s="269"/>
    </row>
    <row r="84" spans="1:13" s="115" customFormat="1">
      <c r="A84" s="264">
        <f>+A81+0.1</f>
        <v>9.2999999999999989</v>
      </c>
      <c r="B84" s="46" t="s">
        <v>202</v>
      </c>
      <c r="C84" s="369"/>
      <c r="D84" s="369"/>
      <c r="E84" s="356"/>
      <c r="F84" s="372"/>
      <c r="G84" s="270"/>
      <c r="H84" s="356"/>
      <c r="I84" s="372"/>
      <c r="J84" s="344"/>
      <c r="K84" s="153"/>
      <c r="L84" s="269"/>
    </row>
    <row r="85" spans="1:13" s="115" customFormat="1">
      <c r="A85" s="264">
        <f>+A82+0.1</f>
        <v>9.3999999999999986</v>
      </c>
      <c r="B85" s="306" t="s">
        <v>203</v>
      </c>
      <c r="C85" s="370"/>
      <c r="D85" s="370"/>
      <c r="E85" s="357"/>
      <c r="F85" s="373"/>
      <c r="G85" s="270"/>
      <c r="H85" s="357"/>
      <c r="I85" s="373"/>
      <c r="J85" s="345"/>
      <c r="K85" s="153"/>
      <c r="L85" s="269"/>
    </row>
    <row r="86" spans="1:13">
      <c r="A86" s="77"/>
      <c r="B86" s="359" t="s">
        <v>117</v>
      </c>
      <c r="C86" s="360"/>
      <c r="D86" s="361"/>
      <c r="E86" s="360"/>
      <c r="F86" s="109">
        <f>SUM(F80:F85)</f>
        <v>19650</v>
      </c>
      <c r="G86" s="144"/>
      <c r="I86" s="322">
        <f>SUM(I80:I85)</f>
        <v>13250</v>
      </c>
      <c r="J86" s="192">
        <f t="shared" ref="J86" si="32">(F86-I86)/F86</f>
        <v>0.32569974554707382</v>
      </c>
    </row>
    <row r="88" spans="1:13">
      <c r="A88" s="76">
        <f>+A79+1</f>
        <v>10</v>
      </c>
      <c r="B88" s="362" t="s">
        <v>108</v>
      </c>
      <c r="C88" s="363"/>
      <c r="D88" s="363"/>
      <c r="E88" s="363"/>
      <c r="F88" s="364"/>
      <c r="G88" s="144"/>
    </row>
    <row r="89" spans="1:13">
      <c r="A89" s="250">
        <f>+A88+0.1</f>
        <v>10.1</v>
      </c>
      <c r="B89" s="215" t="s">
        <v>179</v>
      </c>
      <c r="C89" s="346"/>
      <c r="D89" s="347"/>
      <c r="E89" s="347"/>
      <c r="F89" s="348"/>
      <c r="G89" s="223"/>
      <c r="H89" s="73"/>
      <c r="I89" s="73"/>
      <c r="J89" s="73"/>
    </row>
    <row r="90" spans="1:13" ht="30">
      <c r="A90" s="250" t="s">
        <v>91</v>
      </c>
      <c r="B90" s="227" t="s">
        <v>205</v>
      </c>
      <c r="C90" s="218">
        <v>85</v>
      </c>
      <c r="D90" s="220" t="s">
        <v>99</v>
      </c>
      <c r="E90" s="217">
        <v>195</v>
      </c>
      <c r="F90" s="216">
        <f>E90*C90</f>
        <v>16575</v>
      </c>
      <c r="G90" s="114"/>
      <c r="H90" s="196">
        <v>150</v>
      </c>
      <c r="I90" s="196">
        <f>H90*C90</f>
        <v>12750</v>
      </c>
      <c r="J90" s="197">
        <f>(F90-I90)/F90</f>
        <v>0.23076923076923078</v>
      </c>
    </row>
    <row r="91" spans="1:13" s="200" customFormat="1" ht="30">
      <c r="A91" s="250">
        <f>+A89+0.1</f>
        <v>10.199999999999999</v>
      </c>
      <c r="B91" s="213" t="s">
        <v>180</v>
      </c>
      <c r="C91" s="218">
        <v>85</v>
      </c>
      <c r="D91" s="220" t="s">
        <v>99</v>
      </c>
      <c r="E91" s="217">
        <v>185</v>
      </c>
      <c r="F91" s="214">
        <f t="shared" ref="F91" si="33">E91*C91</f>
        <v>15725</v>
      </c>
      <c r="G91" s="143"/>
      <c r="H91" s="196">
        <v>125</v>
      </c>
      <c r="I91" s="191">
        <f t="shared" ref="I91" si="34">H91*C91</f>
        <v>10625</v>
      </c>
      <c r="J91" s="197">
        <f t="shared" ref="J91" si="35">(F91-I91)/F91</f>
        <v>0.32432432432432434</v>
      </c>
      <c r="L91" s="233"/>
      <c r="M91" s="267"/>
    </row>
    <row r="92" spans="1:13" s="200" customFormat="1" ht="30">
      <c r="A92" s="250">
        <f>A91+0.1</f>
        <v>10.299999999999999</v>
      </c>
      <c r="B92" s="213" t="s">
        <v>120</v>
      </c>
      <c r="C92" s="218">
        <v>14</v>
      </c>
      <c r="D92" s="220" t="s">
        <v>138</v>
      </c>
      <c r="E92" s="217">
        <v>350</v>
      </c>
      <c r="F92" s="214">
        <f t="shared" ref="F92" si="36">E92*C92</f>
        <v>4900</v>
      </c>
      <c r="G92" s="143"/>
      <c r="H92" s="196">
        <v>250</v>
      </c>
      <c r="I92" s="191">
        <f t="shared" ref="I92" si="37">H92*C92</f>
        <v>3500</v>
      </c>
      <c r="J92" s="197">
        <f t="shared" ref="J92" si="38">(F92-I92)/F92</f>
        <v>0.2857142857142857</v>
      </c>
      <c r="L92" s="233"/>
      <c r="M92" s="267"/>
    </row>
    <row r="93" spans="1:13" s="200" customFormat="1" ht="30">
      <c r="A93" s="250">
        <f t="shared" ref="A93:A96" si="39">A92+0.1</f>
        <v>10.399999999999999</v>
      </c>
      <c r="B93" s="252" t="s">
        <v>129</v>
      </c>
      <c r="C93" s="190">
        <v>5</v>
      </c>
      <c r="D93" s="220" t="s">
        <v>111</v>
      </c>
      <c r="E93" s="217">
        <v>387</v>
      </c>
      <c r="F93" s="214">
        <f t="shared" ref="F93:F94" si="40">E93*C93</f>
        <v>1935</v>
      </c>
      <c r="G93" s="143"/>
      <c r="H93" s="196">
        <v>300</v>
      </c>
      <c r="I93" s="191">
        <f t="shared" ref="I93:I94" si="41">H93*C93</f>
        <v>1500</v>
      </c>
      <c r="J93" s="197">
        <f t="shared" ref="J93:J94" si="42">(F93-I93)/F93</f>
        <v>0.22480620155038761</v>
      </c>
      <c r="L93" s="233"/>
    </row>
    <row r="94" spans="1:13" s="200" customFormat="1">
      <c r="A94" s="250">
        <f t="shared" si="39"/>
        <v>10.499999999999998</v>
      </c>
      <c r="B94" t="s">
        <v>181</v>
      </c>
      <c r="C94" s="277">
        <v>9</v>
      </c>
      <c r="D94" s="220" t="s">
        <v>99</v>
      </c>
      <c r="E94" s="276">
        <v>486</v>
      </c>
      <c r="F94" s="214">
        <f t="shared" si="40"/>
        <v>4374</v>
      </c>
      <c r="G94" s="143"/>
      <c r="H94" s="272">
        <v>385</v>
      </c>
      <c r="I94" s="191">
        <f t="shared" si="41"/>
        <v>3465</v>
      </c>
      <c r="J94" s="197">
        <f t="shared" si="42"/>
        <v>0.20781893004115226</v>
      </c>
      <c r="L94" s="233"/>
    </row>
    <row r="95" spans="1:13" s="200" customFormat="1">
      <c r="A95" s="250">
        <f t="shared" si="39"/>
        <v>10.599999999999998</v>
      </c>
      <c r="B95" s="231" t="s">
        <v>183</v>
      </c>
      <c r="C95" s="218">
        <v>5</v>
      </c>
      <c r="D95" s="220" t="s">
        <v>99</v>
      </c>
      <c r="E95" s="217">
        <v>1500</v>
      </c>
      <c r="F95" s="214">
        <f t="shared" ref="F95" si="43">E95*C95</f>
        <v>7500</v>
      </c>
      <c r="G95" s="143"/>
      <c r="H95" s="196">
        <v>1200</v>
      </c>
      <c r="I95" s="191">
        <f t="shared" ref="I95" si="44">H95*C95</f>
        <v>6000</v>
      </c>
      <c r="J95" s="197">
        <f t="shared" ref="J95" si="45">(F95-I95)/F95</f>
        <v>0.2</v>
      </c>
      <c r="K95" s="46"/>
      <c r="L95" s="233"/>
    </row>
    <row r="96" spans="1:13" s="200" customFormat="1">
      <c r="A96" s="250">
        <f t="shared" si="39"/>
        <v>10.699999999999998</v>
      </c>
      <c r="B96" s="117" t="s">
        <v>107</v>
      </c>
      <c r="C96" s="218">
        <v>1</v>
      </c>
      <c r="D96" s="220" t="s">
        <v>12</v>
      </c>
      <c r="E96" s="217">
        <v>2500</v>
      </c>
      <c r="F96" s="214">
        <f t="shared" ref="F96" si="46">E96*C96</f>
        <v>2500</v>
      </c>
      <c r="G96" s="143"/>
      <c r="H96" s="196">
        <v>2000</v>
      </c>
      <c r="I96" s="191">
        <f t="shared" ref="I96" si="47">H96*C96</f>
        <v>2000</v>
      </c>
      <c r="J96" s="197">
        <f t="shared" ref="J96" si="48">(F96-I96)/F96</f>
        <v>0.2</v>
      </c>
      <c r="K96" s="232"/>
      <c r="L96" s="233"/>
    </row>
    <row r="97" spans="1:12" s="200" customFormat="1" ht="75">
      <c r="A97" s="222"/>
      <c r="B97" s="254" t="s">
        <v>182</v>
      </c>
      <c r="C97" s="249"/>
      <c r="D97" s="248"/>
      <c r="E97" s="248"/>
      <c r="F97" s="247"/>
      <c r="G97" s="143"/>
      <c r="H97" s="232"/>
      <c r="I97" s="232"/>
      <c r="J97" s="232"/>
      <c r="K97" s="232"/>
      <c r="L97" s="233"/>
    </row>
    <row r="98" spans="1:12">
      <c r="A98" s="77"/>
      <c r="B98" s="359" t="s">
        <v>117</v>
      </c>
      <c r="C98" s="360"/>
      <c r="D98" s="361"/>
      <c r="E98" s="360"/>
      <c r="F98" s="109">
        <f>SUM(F90:F97)</f>
        <v>53509</v>
      </c>
      <c r="G98" s="144"/>
      <c r="I98" s="109">
        <f>SUM(I90:I97)</f>
        <v>39840</v>
      </c>
      <c r="J98" s="188">
        <f>(F98-I98)/F98</f>
        <v>0.25545235380963949</v>
      </c>
    </row>
    <row r="100" spans="1:12">
      <c r="A100" s="76">
        <f>A88+1</f>
        <v>11</v>
      </c>
      <c r="B100" s="362" t="s">
        <v>164</v>
      </c>
      <c r="C100" s="363"/>
      <c r="D100" s="363"/>
      <c r="E100" s="363"/>
      <c r="F100" s="364"/>
      <c r="G100" s="144"/>
      <c r="L100" s="73"/>
    </row>
    <row r="101" spans="1:12">
      <c r="A101" s="250">
        <f>A100+0.1</f>
        <v>11.1</v>
      </c>
      <c r="B101" s="287" t="s">
        <v>185</v>
      </c>
      <c r="C101" s="234"/>
      <c r="D101" s="235"/>
      <c r="E101" s="236"/>
      <c r="F101" s="201"/>
      <c r="G101" s="114"/>
      <c r="H101" s="196"/>
      <c r="I101" s="196"/>
      <c r="J101" s="197"/>
      <c r="L101" s="73"/>
    </row>
    <row r="102" spans="1:12" ht="45">
      <c r="A102" s="250" t="s">
        <v>91</v>
      </c>
      <c r="B102" s="312" t="s">
        <v>184</v>
      </c>
      <c r="C102" s="291">
        <v>5</v>
      </c>
      <c r="D102" s="235" t="s">
        <v>99</v>
      </c>
      <c r="E102" s="292">
        <v>4600</v>
      </c>
      <c r="F102" s="296">
        <f t="shared" ref="F102:F118" si="49">C102*E102</f>
        <v>23000</v>
      </c>
      <c r="G102" s="114"/>
      <c r="H102" s="293">
        <v>3500</v>
      </c>
      <c r="I102" s="196">
        <f t="shared" ref="I102" si="50">H102*C102</f>
        <v>17500</v>
      </c>
      <c r="J102" s="197">
        <f t="shared" ref="J102" si="51">(F102-I102)/F102</f>
        <v>0.2391304347826087</v>
      </c>
      <c r="K102" s="320">
        <f>F102+F103+F104+F105+F106+F107+F108+F109+F110+F111</f>
        <v>96106</v>
      </c>
      <c r="L102" s="320"/>
    </row>
    <row r="103" spans="1:12" ht="30">
      <c r="A103" s="301" t="s">
        <v>94</v>
      </c>
      <c r="B103" s="312" t="s">
        <v>187</v>
      </c>
      <c r="C103" s="275">
        <v>20</v>
      </c>
      <c r="D103" s="235" t="s">
        <v>99</v>
      </c>
      <c r="E103" s="317">
        <v>260</v>
      </c>
      <c r="F103" s="296">
        <f t="shared" si="49"/>
        <v>5200</v>
      </c>
      <c r="G103" s="114">
        <f>H103/0.8</f>
        <v>331.25</v>
      </c>
      <c r="H103" s="272">
        <f>190+75</f>
        <v>265</v>
      </c>
      <c r="I103" s="196">
        <f t="shared" ref="I103:I110" si="52">H103*C103</f>
        <v>5300</v>
      </c>
      <c r="J103" s="197">
        <f t="shared" ref="J103:J114" si="53">(F103-I103)/F103</f>
        <v>-1.9230769230769232E-2</v>
      </c>
      <c r="L103" s="320"/>
    </row>
    <row r="104" spans="1:12" ht="30">
      <c r="A104" s="250" t="s">
        <v>96</v>
      </c>
      <c r="B104" s="312" t="s">
        <v>188</v>
      </c>
      <c r="C104" s="275">
        <v>20</v>
      </c>
      <c r="D104" s="235" t="s">
        <v>99</v>
      </c>
      <c r="E104" s="317">
        <v>183</v>
      </c>
      <c r="F104" s="296">
        <f t="shared" si="49"/>
        <v>3660</v>
      </c>
      <c r="G104" s="114">
        <f t="shared" ref="G104:G119" si="54">H104/0.8</f>
        <v>546.25</v>
      </c>
      <c r="H104" s="272">
        <v>437</v>
      </c>
      <c r="I104" s="196">
        <f t="shared" si="52"/>
        <v>8740</v>
      </c>
      <c r="J104" s="197">
        <f t="shared" si="53"/>
        <v>-1.3879781420765027</v>
      </c>
      <c r="L104" s="320"/>
    </row>
    <row r="105" spans="1:12">
      <c r="A105" s="301" t="s">
        <v>158</v>
      </c>
      <c r="B105" s="312" t="s">
        <v>163</v>
      </c>
      <c r="C105" s="291">
        <v>20</v>
      </c>
      <c r="D105" s="235" t="s">
        <v>99</v>
      </c>
      <c r="E105" s="318">
        <v>290</v>
      </c>
      <c r="F105" s="296">
        <f t="shared" si="49"/>
        <v>5800</v>
      </c>
      <c r="G105" s="114">
        <f t="shared" si="54"/>
        <v>250</v>
      </c>
      <c r="H105" s="293">
        <v>200</v>
      </c>
      <c r="I105" s="196">
        <f t="shared" ref="I105" si="55">H105*C105</f>
        <v>4000</v>
      </c>
      <c r="J105" s="197">
        <f t="shared" ref="J105" si="56">(F105-I105)/F105</f>
        <v>0.31034482758620691</v>
      </c>
      <c r="L105" s="320"/>
    </row>
    <row r="106" spans="1:12">
      <c r="A106" s="301" t="s">
        <v>159</v>
      </c>
      <c r="B106" s="312" t="s">
        <v>155</v>
      </c>
      <c r="C106" s="234">
        <v>32</v>
      </c>
      <c r="D106" s="235" t="s">
        <v>99</v>
      </c>
      <c r="E106" s="319">
        <v>684</v>
      </c>
      <c r="F106" s="296">
        <f t="shared" si="49"/>
        <v>21888</v>
      </c>
      <c r="G106" s="114">
        <f t="shared" si="54"/>
        <v>525</v>
      </c>
      <c r="H106" s="196">
        <v>420</v>
      </c>
      <c r="I106" s="196">
        <f>H106*C106</f>
        <v>13440</v>
      </c>
      <c r="J106" s="197">
        <f t="shared" ref="J106:J107" si="57">(F106-I106)/F106</f>
        <v>0.38596491228070173</v>
      </c>
      <c r="L106" s="320"/>
    </row>
    <row r="107" spans="1:12">
      <c r="A107" s="301" t="s">
        <v>160</v>
      </c>
      <c r="B107" s="312" t="s">
        <v>156</v>
      </c>
      <c r="C107" s="291">
        <v>32</v>
      </c>
      <c r="D107" s="235" t="s">
        <v>99</v>
      </c>
      <c r="E107" s="318">
        <v>49</v>
      </c>
      <c r="F107" s="296">
        <f t="shared" si="49"/>
        <v>1568</v>
      </c>
      <c r="G107" s="114">
        <f t="shared" si="54"/>
        <v>81.25</v>
      </c>
      <c r="H107" s="293">
        <v>65</v>
      </c>
      <c r="I107" s="293">
        <f>H107*C107</f>
        <v>2080</v>
      </c>
      <c r="J107" s="307">
        <f t="shared" si="57"/>
        <v>-0.32653061224489793</v>
      </c>
      <c r="L107" s="320"/>
    </row>
    <row r="108" spans="1:12" ht="30">
      <c r="A108" s="250" t="s">
        <v>161</v>
      </c>
      <c r="B108" s="312" t="s">
        <v>190</v>
      </c>
      <c r="C108" s="234">
        <v>16</v>
      </c>
      <c r="D108" s="235" t="s">
        <v>99</v>
      </c>
      <c r="E108" s="319">
        <v>509</v>
      </c>
      <c r="F108" s="296">
        <f t="shared" si="49"/>
        <v>8144</v>
      </c>
      <c r="G108" s="114">
        <f t="shared" si="54"/>
        <v>631.25</v>
      </c>
      <c r="H108" s="196">
        <f>200+230+75</f>
        <v>505</v>
      </c>
      <c r="I108" s="196">
        <f>H108*C108</f>
        <v>8080</v>
      </c>
      <c r="J108" s="197">
        <f t="shared" ref="J108" si="58">(F108-I108)/F108</f>
        <v>7.8585461689587421E-3</v>
      </c>
      <c r="L108" s="320"/>
    </row>
    <row r="109" spans="1:12">
      <c r="A109" s="301" t="s">
        <v>162</v>
      </c>
      <c r="B109" s="312" t="s">
        <v>157</v>
      </c>
      <c r="C109" s="275">
        <v>31</v>
      </c>
      <c r="D109" s="235" t="s">
        <v>99</v>
      </c>
      <c r="E109" s="317">
        <v>480</v>
      </c>
      <c r="F109" s="296">
        <f t="shared" si="49"/>
        <v>14880</v>
      </c>
      <c r="G109" s="114">
        <f t="shared" si="54"/>
        <v>523.75</v>
      </c>
      <c r="H109" s="272">
        <v>419</v>
      </c>
      <c r="I109" s="196">
        <f t="shared" si="52"/>
        <v>12989</v>
      </c>
      <c r="J109" s="197">
        <f t="shared" si="53"/>
        <v>0.12708333333333333</v>
      </c>
      <c r="L109" s="320"/>
    </row>
    <row r="110" spans="1:12" ht="30">
      <c r="A110" s="301" t="s">
        <v>169</v>
      </c>
      <c r="B110" s="311" t="s">
        <v>166</v>
      </c>
      <c r="C110" s="275">
        <v>31</v>
      </c>
      <c r="D110" s="235" t="s">
        <v>99</v>
      </c>
      <c r="E110" s="317">
        <v>273</v>
      </c>
      <c r="F110" s="296">
        <f t="shared" si="49"/>
        <v>8463</v>
      </c>
      <c r="G110" s="114">
        <f t="shared" si="54"/>
        <v>323.75</v>
      </c>
      <c r="H110" s="272">
        <v>259</v>
      </c>
      <c r="I110" s="196">
        <f t="shared" si="52"/>
        <v>8029</v>
      </c>
      <c r="J110" s="197">
        <f t="shared" si="53"/>
        <v>5.128205128205128E-2</v>
      </c>
      <c r="L110" s="320"/>
    </row>
    <row r="111" spans="1:12" ht="30">
      <c r="A111" s="301" t="s">
        <v>170</v>
      </c>
      <c r="B111" s="310" t="s">
        <v>165</v>
      </c>
      <c r="C111" s="275">
        <v>31</v>
      </c>
      <c r="D111" s="235" t="s">
        <v>138</v>
      </c>
      <c r="E111" s="317">
        <v>113</v>
      </c>
      <c r="F111" s="296">
        <f t="shared" si="49"/>
        <v>3503</v>
      </c>
      <c r="G111" s="114">
        <f t="shared" si="54"/>
        <v>232.5</v>
      </c>
      <c r="H111" s="272">
        <v>186</v>
      </c>
      <c r="I111" s="196">
        <f t="shared" ref="I111:I114" si="59">H111*C111</f>
        <v>5766</v>
      </c>
      <c r="J111" s="197">
        <f t="shared" si="53"/>
        <v>-0.64601769911504425</v>
      </c>
      <c r="L111" s="320"/>
    </row>
    <row r="112" spans="1:12" ht="30">
      <c r="A112" s="313">
        <f>A101+0.1</f>
        <v>11.2</v>
      </c>
      <c r="B112" s="294" t="s">
        <v>186</v>
      </c>
      <c r="C112" s="295">
        <v>1</v>
      </c>
      <c r="D112" s="295" t="s">
        <v>171</v>
      </c>
      <c r="E112" s="296">
        <v>21500</v>
      </c>
      <c r="F112" s="296">
        <f t="shared" ref="F112" si="60">C112*E112</f>
        <v>21500</v>
      </c>
      <c r="G112" s="114">
        <f t="shared" si="54"/>
        <v>21875</v>
      </c>
      <c r="H112" s="293">
        <v>17500</v>
      </c>
      <c r="I112" s="293">
        <f t="shared" ref="I112" si="61">H112*C112</f>
        <v>17500</v>
      </c>
      <c r="J112" s="299">
        <f t="shared" ref="J112" si="62">(F112-I112)/F112</f>
        <v>0.18604651162790697</v>
      </c>
      <c r="L112" s="320"/>
    </row>
    <row r="113" spans="1:12" ht="30">
      <c r="A113" s="313">
        <f>A112+0.1</f>
        <v>11.299999999999999</v>
      </c>
      <c r="B113" s="294" t="s">
        <v>167</v>
      </c>
      <c r="C113" s="295">
        <v>10</v>
      </c>
      <c r="D113" s="295" t="s">
        <v>99</v>
      </c>
      <c r="E113" s="296">
        <v>1250</v>
      </c>
      <c r="F113" s="296">
        <f>C113*E113</f>
        <v>12500</v>
      </c>
      <c r="G113" s="114">
        <f t="shared" si="54"/>
        <v>1250</v>
      </c>
      <c r="H113" s="293">
        <v>1000</v>
      </c>
      <c r="I113" s="293">
        <f>H113*C113</f>
        <v>10000</v>
      </c>
      <c r="J113" s="299">
        <f>(F113-I113)/F113</f>
        <v>0.2</v>
      </c>
      <c r="L113" s="320"/>
    </row>
    <row r="114" spans="1:12" ht="60">
      <c r="A114" s="313">
        <f t="shared" ref="A114:A119" si="63">A113+0.1</f>
        <v>11.399999999999999</v>
      </c>
      <c r="B114" s="294" t="s">
        <v>173</v>
      </c>
      <c r="C114" s="295">
        <v>113</v>
      </c>
      <c r="D114" s="295" t="s">
        <v>168</v>
      </c>
      <c r="E114" s="296">
        <v>330</v>
      </c>
      <c r="F114" s="296">
        <f t="shared" si="49"/>
        <v>37290</v>
      </c>
      <c r="G114" s="114">
        <f t="shared" si="54"/>
        <v>312.5</v>
      </c>
      <c r="H114" s="293">
        <v>250</v>
      </c>
      <c r="I114" s="293">
        <f t="shared" si="59"/>
        <v>28250</v>
      </c>
      <c r="J114" s="299">
        <f t="shared" si="53"/>
        <v>0.24242424242424243</v>
      </c>
      <c r="K114" s="73">
        <f>23*4</f>
        <v>92</v>
      </c>
      <c r="L114" s="320">
        <f>K114+21</f>
        <v>113</v>
      </c>
    </row>
    <row r="115" spans="1:12" ht="60">
      <c r="A115" s="313">
        <f t="shared" si="63"/>
        <v>11.499999999999998</v>
      </c>
      <c r="B115" s="294" t="s">
        <v>174</v>
      </c>
      <c r="C115" s="295">
        <v>31</v>
      </c>
      <c r="D115" s="295" t="s">
        <v>168</v>
      </c>
      <c r="E115" s="296">
        <v>350</v>
      </c>
      <c r="F115" s="296">
        <f t="shared" si="49"/>
        <v>10850</v>
      </c>
      <c r="G115" s="114">
        <f t="shared" si="54"/>
        <v>343.75</v>
      </c>
      <c r="H115" s="293">
        <v>275</v>
      </c>
      <c r="I115" s="293">
        <f t="shared" ref="I115:I116" si="64">H115*C115</f>
        <v>8525</v>
      </c>
      <c r="J115" s="299">
        <f t="shared" ref="J115:J116" si="65">(F115-I115)/F115</f>
        <v>0.21428571428571427</v>
      </c>
      <c r="L115" s="320"/>
    </row>
    <row r="116" spans="1:12" ht="30">
      <c r="A116" s="313">
        <f t="shared" si="63"/>
        <v>11.599999999999998</v>
      </c>
      <c r="B116" s="294" t="s">
        <v>133</v>
      </c>
      <c r="C116" s="295">
        <v>20</v>
      </c>
      <c r="D116" s="295" t="s">
        <v>99</v>
      </c>
      <c r="E116" s="296">
        <v>400</v>
      </c>
      <c r="F116" s="296">
        <f t="shared" si="49"/>
        <v>8000</v>
      </c>
      <c r="G116" s="114">
        <f t="shared" si="54"/>
        <v>387.5</v>
      </c>
      <c r="H116" s="293">
        <v>310</v>
      </c>
      <c r="I116" s="293">
        <f t="shared" si="64"/>
        <v>6200</v>
      </c>
      <c r="J116" s="299">
        <f t="shared" si="65"/>
        <v>0.22500000000000001</v>
      </c>
      <c r="L116" s="320"/>
    </row>
    <row r="117" spans="1:12" ht="45">
      <c r="A117" s="313">
        <f t="shared" si="63"/>
        <v>11.699999999999998</v>
      </c>
      <c r="B117" s="294" t="s">
        <v>125</v>
      </c>
      <c r="C117" s="275">
        <v>93</v>
      </c>
      <c r="D117" s="235" t="s">
        <v>99</v>
      </c>
      <c r="E117" s="276">
        <v>150</v>
      </c>
      <c r="F117" s="296">
        <f t="shared" si="49"/>
        <v>13950</v>
      </c>
      <c r="G117" s="114">
        <f t="shared" si="54"/>
        <v>150</v>
      </c>
      <c r="H117" s="272">
        <v>120</v>
      </c>
      <c r="I117" s="196">
        <f>H117*C117</f>
        <v>11160</v>
      </c>
      <c r="J117" s="197">
        <f>(F117-I117)/F117</f>
        <v>0.2</v>
      </c>
      <c r="L117" s="320"/>
    </row>
    <row r="118" spans="1:12" ht="30">
      <c r="A118" s="313">
        <f t="shared" si="63"/>
        <v>11.799999999999997</v>
      </c>
      <c r="B118" s="294" t="s">
        <v>191</v>
      </c>
      <c r="C118" s="295">
        <v>5</v>
      </c>
      <c r="D118" s="295" t="s">
        <v>138</v>
      </c>
      <c r="E118" s="296">
        <v>2400</v>
      </c>
      <c r="F118" s="296">
        <f t="shared" si="49"/>
        <v>12000</v>
      </c>
      <c r="G118" s="114">
        <f t="shared" si="54"/>
        <v>2500</v>
      </c>
      <c r="H118" s="293">
        <v>2000</v>
      </c>
      <c r="I118" s="293">
        <f>H118*C118</f>
        <v>10000</v>
      </c>
      <c r="J118" s="299">
        <f>(F118-I118)/F118</f>
        <v>0.16666666666666666</v>
      </c>
      <c r="L118" s="320"/>
    </row>
    <row r="119" spans="1:12" ht="30">
      <c r="A119" s="313">
        <f t="shared" si="63"/>
        <v>11.899999999999997</v>
      </c>
      <c r="B119" s="294" t="s">
        <v>172</v>
      </c>
      <c r="C119" s="295">
        <v>1</v>
      </c>
      <c r="D119" s="295" t="s">
        <v>171</v>
      </c>
      <c r="E119" s="296">
        <v>3500</v>
      </c>
      <c r="F119" s="296">
        <f t="shared" ref="F119" si="66">C119*E119</f>
        <v>3500</v>
      </c>
      <c r="G119" s="114">
        <f t="shared" si="54"/>
        <v>3500</v>
      </c>
      <c r="H119" s="293">
        <v>2800</v>
      </c>
      <c r="I119" s="293">
        <f>H119*C119</f>
        <v>2800</v>
      </c>
      <c r="J119" s="299">
        <f>(F119-I119)/F119</f>
        <v>0.2</v>
      </c>
      <c r="L119" s="320"/>
    </row>
    <row r="120" spans="1:12">
      <c r="A120" s="295"/>
      <c r="B120" s="314" t="s">
        <v>175</v>
      </c>
      <c r="C120" s="315"/>
      <c r="D120" s="304"/>
      <c r="E120" s="316"/>
      <c r="F120" s="296"/>
      <c r="I120" s="293"/>
      <c r="J120" s="299"/>
    </row>
    <row r="121" spans="1:12">
      <c r="A121" s="297"/>
      <c r="B121" s="359" t="s">
        <v>117</v>
      </c>
      <c r="C121" s="360"/>
      <c r="D121" s="361"/>
      <c r="E121" s="360"/>
      <c r="F121" s="298">
        <f>SUM(F102:F119)</f>
        <v>215696</v>
      </c>
      <c r="G121" s="298"/>
      <c r="I121" s="298">
        <f>SUM(I102:I119)</f>
        <v>180359</v>
      </c>
      <c r="J121" s="188">
        <f>(F121-I121)/F121</f>
        <v>0.16382779467398562</v>
      </c>
      <c r="L121" s="298"/>
    </row>
    <row r="123" spans="1:12">
      <c r="A123" s="76">
        <f>A100+1</f>
        <v>12</v>
      </c>
      <c r="B123" s="362" t="s">
        <v>114</v>
      </c>
      <c r="C123" s="363"/>
      <c r="D123" s="363"/>
      <c r="E123" s="363"/>
      <c r="F123" s="364"/>
      <c r="G123" s="144"/>
    </row>
    <row r="124" spans="1:12" ht="30">
      <c r="A124" s="250">
        <f>A123+0.1</f>
        <v>12.1</v>
      </c>
      <c r="B124" s="231" t="s">
        <v>126</v>
      </c>
      <c r="C124" s="260">
        <v>1</v>
      </c>
      <c r="D124" s="261" t="s">
        <v>12</v>
      </c>
      <c r="E124" s="262" t="s">
        <v>100</v>
      </c>
      <c r="F124" s="214">
        <v>0</v>
      </c>
      <c r="G124" s="143"/>
      <c r="H124" s="266">
        <v>0</v>
      </c>
      <c r="I124" s="191">
        <f t="shared" ref="I124" si="67">H124*C124</f>
        <v>0</v>
      </c>
      <c r="J124" s="265"/>
    </row>
    <row r="125" spans="1:12">
      <c r="A125" s="77"/>
      <c r="B125" s="359" t="s">
        <v>117</v>
      </c>
      <c r="C125" s="360"/>
      <c r="D125" s="361"/>
      <c r="E125" s="360"/>
      <c r="F125" s="109">
        <f>SUM(F124:F124)</f>
        <v>0</v>
      </c>
      <c r="G125" s="144"/>
      <c r="H125" s="65"/>
      <c r="I125" s="109">
        <f>SUM(I124:I124)</f>
        <v>0</v>
      </c>
      <c r="J125" s="188"/>
    </row>
    <row r="127" spans="1:12">
      <c r="A127" s="77"/>
      <c r="B127" s="359" t="s">
        <v>97</v>
      </c>
      <c r="C127" s="375"/>
      <c r="D127" s="375"/>
      <c r="E127" s="360"/>
      <c r="F127" s="109">
        <f>F86+F98+F121+F125</f>
        <v>288855</v>
      </c>
      <c r="G127" s="144"/>
      <c r="I127" s="109">
        <f>I86+I98+I121+I125</f>
        <v>233449</v>
      </c>
      <c r="J127" s="189">
        <f>(F127-I127)/F127</f>
        <v>0.19181250108185768</v>
      </c>
    </row>
    <row r="131" spans="6:6">
      <c r="F131" s="65">
        <f>F21+F33+F38+F46+F52+F56+F69+F73+F86+F98+F121</f>
        <v>718722</v>
      </c>
    </row>
  </sheetData>
  <mergeCells count="38">
    <mergeCell ref="C1:F1"/>
    <mergeCell ref="J80:J85"/>
    <mergeCell ref="B127:E127"/>
    <mergeCell ref="B98:E98"/>
    <mergeCell ref="B123:F123"/>
    <mergeCell ref="B125:E125"/>
    <mergeCell ref="B121:E121"/>
    <mergeCell ref="B100:F100"/>
    <mergeCell ref="E18:E20"/>
    <mergeCell ref="F18:F20"/>
    <mergeCell ref="A7:F7"/>
    <mergeCell ref="B69:E69"/>
    <mergeCell ref="B10:F10"/>
    <mergeCell ref="B21:E21"/>
    <mergeCell ref="B33:E33"/>
    <mergeCell ref="B56:E56"/>
    <mergeCell ref="B48:F48"/>
    <mergeCell ref="B54:F54"/>
    <mergeCell ref="B46:E46"/>
    <mergeCell ref="B52:E52"/>
    <mergeCell ref="B35:F35"/>
    <mergeCell ref="B38:E38"/>
    <mergeCell ref="J26:J31"/>
    <mergeCell ref="C89:F89"/>
    <mergeCell ref="E26:E31"/>
    <mergeCell ref="F26:F31"/>
    <mergeCell ref="H26:H31"/>
    <mergeCell ref="I26:I31"/>
    <mergeCell ref="B73:E73"/>
    <mergeCell ref="B88:F88"/>
    <mergeCell ref="B86:E86"/>
    <mergeCell ref="B75:E75"/>
    <mergeCell ref="C80:C85"/>
    <mergeCell ref="D80:D85"/>
    <mergeCell ref="E80:E85"/>
    <mergeCell ref="F80:F85"/>
    <mergeCell ref="H80:H85"/>
    <mergeCell ref="I80:I85"/>
  </mergeCells>
  <phoneticPr fontId="23" type="noConversion"/>
  <printOptions horizontalCentered="1"/>
  <pageMargins left="0.23622047244094491" right="0.51181102362204722" top="1.2598425196850394" bottom="0.74803149606299213" header="0.31496062992125984" footer="0.31496062992125984"/>
  <pageSetup paperSize="9" scale="88" fitToHeight="8" orientation="portrait" r:id="rId1"/>
  <headerFooter>
    <oddHeader>&amp;L&amp;G</oddHeader>
    <oddFooter>&amp;R&amp;P of &amp;N&amp;L&amp;F</oddFooter>
  </headerFooter>
  <rowBreaks count="2" manualBreakCount="2">
    <brk id="33" max="5" man="1"/>
    <brk id="98" max="5"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47"/>
  <sheetViews>
    <sheetView workbookViewId="0"/>
  </sheetViews>
  <sheetFormatPr defaultColWidth="21.28515625" defaultRowHeight="12"/>
  <cols>
    <col min="1" max="1" width="10.42578125" style="9" customWidth="1"/>
    <col min="2" max="2" width="34.140625" style="9" customWidth="1"/>
    <col min="3" max="3" width="41.7109375" style="3" customWidth="1"/>
    <col min="4" max="4" width="4.42578125" style="9" bestFit="1" customWidth="1"/>
    <col min="5" max="5" width="15.28515625" style="9" bestFit="1" customWidth="1"/>
    <col min="6" max="6" width="21.28515625" style="9"/>
    <col min="7" max="7" width="9.140625" style="8" bestFit="1" customWidth="1"/>
    <col min="8" max="8" width="13.7109375" style="8" bestFit="1" customWidth="1"/>
    <col min="9" max="9" width="6.85546875" style="8" bestFit="1" customWidth="1"/>
    <col min="10" max="10" width="9.140625" style="8" bestFit="1" customWidth="1"/>
    <col min="11" max="11" width="14.85546875" style="8" customWidth="1"/>
    <col min="12" max="13" width="21.28515625" style="9" customWidth="1"/>
    <col min="14" max="16384" width="21.28515625" style="9"/>
  </cols>
  <sheetData>
    <row r="1" spans="1:12" ht="12.75">
      <c r="A1" s="4" t="s">
        <v>0</v>
      </c>
      <c r="B1" s="1" t="s">
        <v>52</v>
      </c>
      <c r="D1" s="59"/>
      <c r="E1" s="59"/>
      <c r="F1" s="59" t="s">
        <v>53</v>
      </c>
    </row>
    <row r="2" spans="1:12" ht="12.75">
      <c r="A2" s="4" t="s">
        <v>1</v>
      </c>
      <c r="B2" s="1" t="s">
        <v>6</v>
      </c>
      <c r="D2" s="59"/>
      <c r="E2" s="59"/>
      <c r="F2" s="59" t="s">
        <v>54</v>
      </c>
    </row>
    <row r="3" spans="1:12" ht="18">
      <c r="A3" s="5" t="s">
        <v>2</v>
      </c>
      <c r="B3" s="1" t="s">
        <v>7</v>
      </c>
      <c r="E3" s="10"/>
      <c r="F3" s="10"/>
    </row>
    <row r="4" spans="1:12" ht="12.75">
      <c r="A4" s="6"/>
      <c r="B4" s="2"/>
      <c r="E4" s="11"/>
      <c r="F4" s="11"/>
    </row>
    <row r="5" spans="1:12" ht="12.75">
      <c r="A5" s="6" t="s">
        <v>3</v>
      </c>
      <c r="B5" s="7" t="s">
        <v>13</v>
      </c>
      <c r="E5" s="11"/>
      <c r="F5" s="11"/>
    </row>
    <row r="6" spans="1:12" ht="12.75">
      <c r="A6" s="6"/>
      <c r="B6" s="1" t="s">
        <v>14</v>
      </c>
      <c r="E6" s="11"/>
      <c r="F6" s="11"/>
    </row>
    <row r="7" spans="1:12" s="15" customFormat="1">
      <c r="A7" s="12"/>
      <c r="B7" s="13"/>
      <c r="C7" s="14" t="s">
        <v>4</v>
      </c>
      <c r="G7" s="16"/>
      <c r="H7" s="16"/>
      <c r="I7" s="16"/>
      <c r="J7" s="16"/>
      <c r="K7" s="16"/>
    </row>
    <row r="8" spans="1:12" ht="12.75" thickBot="1">
      <c r="A8" s="51" t="s">
        <v>15</v>
      </c>
      <c r="B8" s="51" t="s">
        <v>16</v>
      </c>
      <c r="C8" s="52" t="s">
        <v>17</v>
      </c>
      <c r="D8" s="51" t="s">
        <v>18</v>
      </c>
      <c r="E8" s="51" t="s">
        <v>19</v>
      </c>
      <c r="F8" s="51" t="s">
        <v>20</v>
      </c>
    </row>
    <row r="9" spans="1:12" ht="12.75" thickTop="1">
      <c r="A9" s="17"/>
      <c r="B9" s="18"/>
      <c r="C9" s="19" t="s">
        <v>21</v>
      </c>
      <c r="D9" s="18"/>
      <c r="E9" s="18"/>
      <c r="F9" s="20"/>
    </row>
    <row r="10" spans="1:12">
      <c r="A10" s="21">
        <v>1</v>
      </c>
      <c r="B10" s="22" t="s">
        <v>22</v>
      </c>
      <c r="C10" s="23" t="s">
        <v>23</v>
      </c>
      <c r="D10" s="24">
        <v>6</v>
      </c>
      <c r="E10" s="25">
        <v>6000</v>
      </c>
      <c r="F10" s="25">
        <f t="shared" ref="F10:F19" si="0">E10*D10</f>
        <v>36000</v>
      </c>
      <c r="G10" s="8">
        <v>2747</v>
      </c>
      <c r="H10" s="8">
        <f>G10*D10</f>
        <v>16482</v>
      </c>
      <c r="I10" s="8">
        <f>(E10-G10)/E10*100</f>
        <v>54.216666666666669</v>
      </c>
      <c r="J10" s="8">
        <v>4500</v>
      </c>
      <c r="K10" s="8">
        <f>J10*D10</f>
        <v>27000</v>
      </c>
      <c r="L10" s="8">
        <f>(E10-J10)/E10*100</f>
        <v>25</v>
      </c>
    </row>
    <row r="11" spans="1:12">
      <c r="A11" s="21"/>
      <c r="B11" s="22"/>
      <c r="C11" s="26" t="s">
        <v>24</v>
      </c>
      <c r="D11" s="24"/>
      <c r="E11" s="25">
        <v>0</v>
      </c>
      <c r="F11" s="25">
        <f t="shared" si="0"/>
        <v>0</v>
      </c>
      <c r="L11" s="8"/>
    </row>
    <row r="12" spans="1:12">
      <c r="A12" s="21"/>
      <c r="B12" s="22"/>
      <c r="C12" s="26" t="s">
        <v>25</v>
      </c>
      <c r="D12" s="24"/>
      <c r="E12" s="25">
        <v>0</v>
      </c>
      <c r="F12" s="25">
        <f t="shared" si="0"/>
        <v>0</v>
      </c>
      <c r="L12" s="8"/>
    </row>
    <row r="13" spans="1:12">
      <c r="A13" s="21"/>
      <c r="B13" s="22"/>
      <c r="C13" s="26" t="s">
        <v>26</v>
      </c>
      <c r="D13" s="24"/>
      <c r="E13" s="25">
        <v>0</v>
      </c>
      <c r="F13" s="25">
        <f t="shared" si="0"/>
        <v>0</v>
      </c>
      <c r="L13" s="8"/>
    </row>
    <row r="14" spans="1:12" ht="16.5" customHeight="1">
      <c r="A14" s="21"/>
      <c r="B14" s="22"/>
      <c r="D14" s="24"/>
      <c r="E14" s="25">
        <v>0</v>
      </c>
      <c r="F14" s="25">
        <f t="shared" si="0"/>
        <v>0</v>
      </c>
      <c r="L14" s="8"/>
    </row>
    <row r="15" spans="1:12">
      <c r="A15" s="21">
        <v>1.1000000000000001</v>
      </c>
      <c r="B15" s="27" t="s">
        <v>27</v>
      </c>
      <c r="C15" s="23" t="s">
        <v>28</v>
      </c>
      <c r="D15" s="28">
        <v>2</v>
      </c>
      <c r="E15" s="25">
        <v>3500</v>
      </c>
      <c r="F15" s="25">
        <f t="shared" si="0"/>
        <v>7000</v>
      </c>
      <c r="G15" s="8">
        <v>1036</v>
      </c>
      <c r="H15" s="8">
        <f t="shared" ref="H15:H38" si="1">G15*D15</f>
        <v>2072</v>
      </c>
      <c r="I15" s="8">
        <f>(E15-G15)/E15*100</f>
        <v>70.399999999999991</v>
      </c>
      <c r="J15" s="8">
        <v>2500</v>
      </c>
      <c r="K15" s="8">
        <f t="shared" ref="K15:K44" si="2">J15*D15</f>
        <v>5000</v>
      </c>
      <c r="L15" s="8">
        <f>(E15-J15)/E15*100</f>
        <v>28.571428571428569</v>
      </c>
    </row>
    <row r="16" spans="1:12">
      <c r="A16" s="21"/>
      <c r="B16" s="22"/>
      <c r="C16" s="26" t="s">
        <v>29</v>
      </c>
      <c r="D16" s="28"/>
      <c r="E16" s="25">
        <v>0</v>
      </c>
      <c r="F16" s="25">
        <f t="shared" si="0"/>
        <v>0</v>
      </c>
      <c r="L16" s="8"/>
    </row>
    <row r="17" spans="1:12">
      <c r="A17" s="21"/>
      <c r="B17" s="22"/>
      <c r="C17" s="26" t="s">
        <v>30</v>
      </c>
      <c r="D17" s="28"/>
      <c r="E17" s="25">
        <v>0</v>
      </c>
      <c r="F17" s="25">
        <f t="shared" si="0"/>
        <v>0</v>
      </c>
      <c r="L17" s="8"/>
    </row>
    <row r="18" spans="1:12">
      <c r="A18" s="21"/>
      <c r="B18" s="22"/>
      <c r="C18" s="26" t="s">
        <v>31</v>
      </c>
      <c r="D18" s="28"/>
      <c r="E18" s="25">
        <v>0</v>
      </c>
      <c r="F18" s="25">
        <f t="shared" si="0"/>
        <v>0</v>
      </c>
      <c r="L18" s="8"/>
    </row>
    <row r="19" spans="1:12">
      <c r="A19" s="21"/>
      <c r="B19" s="22"/>
      <c r="C19" s="26"/>
      <c r="D19" s="28"/>
      <c r="E19" s="25">
        <v>0</v>
      </c>
      <c r="F19" s="25">
        <f t="shared" si="0"/>
        <v>0</v>
      </c>
      <c r="L19" s="8"/>
    </row>
    <row r="20" spans="1:12">
      <c r="A20" s="17"/>
      <c r="B20" s="18"/>
      <c r="C20" s="19" t="s">
        <v>32</v>
      </c>
      <c r="D20" s="18"/>
      <c r="E20" s="18"/>
      <c r="F20" s="20"/>
      <c r="H20" s="8">
        <f t="shared" si="1"/>
        <v>0</v>
      </c>
      <c r="K20" s="8">
        <f t="shared" si="2"/>
        <v>0</v>
      </c>
      <c r="L20" s="8"/>
    </row>
    <row r="21" spans="1:12">
      <c r="A21" s="21">
        <v>2</v>
      </c>
      <c r="B21" s="22" t="s">
        <v>33</v>
      </c>
      <c r="C21" s="29" t="s">
        <v>34</v>
      </c>
      <c r="D21" s="24">
        <v>1</v>
      </c>
      <c r="E21" s="30">
        <v>3300</v>
      </c>
      <c r="F21" s="25">
        <f t="shared" ref="F21:F31" si="3">E21*D21</f>
        <v>3300</v>
      </c>
      <c r="G21" s="8">
        <v>1776</v>
      </c>
      <c r="H21" s="8">
        <f t="shared" si="1"/>
        <v>1776</v>
      </c>
      <c r="I21" s="8">
        <f>(E21-G21)/E21*100</f>
        <v>46.18181818181818</v>
      </c>
      <c r="J21" s="8">
        <v>2450</v>
      </c>
      <c r="K21" s="8">
        <f t="shared" si="2"/>
        <v>2450</v>
      </c>
      <c r="L21" s="8">
        <f t="shared" ref="L21:L29" si="4">(E21-J21)/E21*100</f>
        <v>25.757575757575758</v>
      </c>
    </row>
    <row r="22" spans="1:12">
      <c r="A22" s="21"/>
      <c r="B22" s="22"/>
      <c r="C22" s="31" t="s">
        <v>35</v>
      </c>
      <c r="D22" s="24"/>
      <c r="E22" s="30">
        <v>0</v>
      </c>
      <c r="F22" s="25">
        <f t="shared" si="3"/>
        <v>0</v>
      </c>
      <c r="H22" s="8">
        <f t="shared" si="1"/>
        <v>0</v>
      </c>
      <c r="K22" s="8">
        <f t="shared" si="2"/>
        <v>0</v>
      </c>
      <c r="L22" s="8" t="e">
        <f t="shared" si="4"/>
        <v>#DIV/0!</v>
      </c>
    </row>
    <row r="23" spans="1:12">
      <c r="A23" s="21"/>
      <c r="B23" s="22"/>
      <c r="C23" s="31" t="s">
        <v>36</v>
      </c>
      <c r="D23" s="24"/>
      <c r="E23" s="30">
        <v>0</v>
      </c>
      <c r="F23" s="25">
        <f t="shared" si="3"/>
        <v>0</v>
      </c>
      <c r="H23" s="8">
        <f t="shared" si="1"/>
        <v>0</v>
      </c>
      <c r="K23" s="8">
        <f t="shared" si="2"/>
        <v>0</v>
      </c>
      <c r="L23" s="8" t="e">
        <f t="shared" si="4"/>
        <v>#DIV/0!</v>
      </c>
    </row>
    <row r="24" spans="1:12">
      <c r="A24" s="21"/>
      <c r="B24" s="22"/>
      <c r="C24" s="31" t="s">
        <v>37</v>
      </c>
      <c r="D24" s="24"/>
      <c r="E24" s="30">
        <v>0</v>
      </c>
      <c r="F24" s="25">
        <f t="shared" si="3"/>
        <v>0</v>
      </c>
      <c r="H24" s="8">
        <f t="shared" si="1"/>
        <v>0</v>
      </c>
      <c r="K24" s="8">
        <f t="shared" si="2"/>
        <v>0</v>
      </c>
      <c r="L24" s="8" t="e">
        <f t="shared" si="4"/>
        <v>#DIV/0!</v>
      </c>
    </row>
    <row r="25" spans="1:12">
      <c r="A25" s="21"/>
      <c r="B25" s="32"/>
      <c r="C25" s="26"/>
      <c r="D25" s="24"/>
      <c r="E25" s="30">
        <v>0</v>
      </c>
      <c r="F25" s="25">
        <f t="shared" si="3"/>
        <v>0</v>
      </c>
      <c r="H25" s="8">
        <f t="shared" si="1"/>
        <v>0</v>
      </c>
      <c r="K25" s="8">
        <f t="shared" si="2"/>
        <v>0</v>
      </c>
      <c r="L25" s="8" t="e">
        <f t="shared" si="4"/>
        <v>#DIV/0!</v>
      </c>
    </row>
    <row r="26" spans="1:12">
      <c r="A26" s="21"/>
      <c r="B26" s="40"/>
      <c r="C26" s="26"/>
      <c r="D26" s="24"/>
      <c r="E26" s="30"/>
      <c r="F26" s="25"/>
      <c r="L26" s="8"/>
    </row>
    <row r="27" spans="1:12" ht="16.5" customHeight="1">
      <c r="A27" s="21">
        <v>2.1</v>
      </c>
      <c r="B27" s="27" t="s">
        <v>38</v>
      </c>
      <c r="C27" s="23" t="s">
        <v>39</v>
      </c>
      <c r="D27" s="24">
        <v>4</v>
      </c>
      <c r="E27" s="25">
        <v>1400</v>
      </c>
      <c r="F27" s="25">
        <f t="shared" si="3"/>
        <v>5600</v>
      </c>
      <c r="G27" s="8">
        <v>1519</v>
      </c>
      <c r="H27" s="8">
        <f t="shared" si="1"/>
        <v>6076</v>
      </c>
      <c r="I27" s="8">
        <f>(E27-G27)/E27*100</f>
        <v>-8.5</v>
      </c>
      <c r="J27" s="8">
        <v>950</v>
      </c>
      <c r="K27" s="8">
        <f t="shared" si="2"/>
        <v>3800</v>
      </c>
      <c r="L27" s="8">
        <f t="shared" si="4"/>
        <v>32.142857142857146</v>
      </c>
    </row>
    <row r="28" spans="1:12">
      <c r="A28" s="21"/>
      <c r="B28" s="22"/>
      <c r="C28" s="26" t="s">
        <v>24</v>
      </c>
      <c r="D28" s="28"/>
      <c r="E28" s="25">
        <v>0</v>
      </c>
      <c r="F28" s="25">
        <f t="shared" si="3"/>
        <v>0</v>
      </c>
      <c r="H28" s="8">
        <f t="shared" si="1"/>
        <v>0</v>
      </c>
      <c r="K28" s="8">
        <f t="shared" si="2"/>
        <v>0</v>
      </c>
      <c r="L28" s="8" t="e">
        <f t="shared" si="4"/>
        <v>#DIV/0!</v>
      </c>
    </row>
    <row r="29" spans="1:12">
      <c r="A29" s="21"/>
      <c r="B29" s="22"/>
      <c r="C29" s="26" t="s">
        <v>40</v>
      </c>
      <c r="D29" s="28"/>
      <c r="E29" s="25">
        <v>0</v>
      </c>
      <c r="F29" s="25">
        <f t="shared" si="3"/>
        <v>0</v>
      </c>
      <c r="H29" s="8">
        <f t="shared" si="1"/>
        <v>0</v>
      </c>
      <c r="K29" s="8">
        <f t="shared" si="2"/>
        <v>0</v>
      </c>
      <c r="L29" s="8" t="e">
        <f t="shared" si="4"/>
        <v>#DIV/0!</v>
      </c>
    </row>
    <row r="30" spans="1:12">
      <c r="A30" s="21"/>
      <c r="B30" s="22"/>
      <c r="C30" s="26" t="s">
        <v>41</v>
      </c>
      <c r="D30" s="28"/>
      <c r="E30" s="25">
        <v>0</v>
      </c>
      <c r="F30" s="25">
        <f t="shared" si="3"/>
        <v>0</v>
      </c>
      <c r="H30" s="8">
        <f t="shared" si="1"/>
        <v>0</v>
      </c>
      <c r="K30" s="8">
        <f t="shared" si="2"/>
        <v>0</v>
      </c>
    </row>
    <row r="31" spans="1:12" ht="24" customHeight="1">
      <c r="A31" s="33"/>
      <c r="B31" s="34"/>
      <c r="C31" s="35"/>
      <c r="D31" s="36"/>
      <c r="E31" s="37">
        <v>0</v>
      </c>
      <c r="F31" s="37">
        <f t="shared" si="3"/>
        <v>0</v>
      </c>
      <c r="H31" s="8">
        <f t="shared" si="1"/>
        <v>0</v>
      </c>
      <c r="K31" s="8">
        <f t="shared" si="2"/>
        <v>0</v>
      </c>
    </row>
    <row r="32" spans="1:12">
      <c r="A32" s="17"/>
      <c r="B32" s="18"/>
      <c r="C32" s="19" t="s">
        <v>42</v>
      </c>
      <c r="D32" s="18"/>
      <c r="E32" s="18"/>
      <c r="F32" s="20"/>
      <c r="H32" s="8">
        <f t="shared" si="1"/>
        <v>0</v>
      </c>
      <c r="K32" s="8">
        <f t="shared" si="2"/>
        <v>0</v>
      </c>
    </row>
    <row r="33" spans="1:12">
      <c r="A33" s="21">
        <v>3</v>
      </c>
      <c r="B33" s="22" t="s">
        <v>43</v>
      </c>
      <c r="C33" s="38" t="s">
        <v>44</v>
      </c>
      <c r="D33" s="24">
        <v>2</v>
      </c>
      <c r="E33" s="30">
        <v>1500</v>
      </c>
      <c r="F33" s="25">
        <f t="shared" ref="F33:F40" si="5">E33*D33</f>
        <v>3000</v>
      </c>
      <c r="G33" s="8">
        <v>1419</v>
      </c>
      <c r="H33" s="8">
        <f t="shared" si="1"/>
        <v>2838</v>
      </c>
      <c r="I33" s="8">
        <f>(E33-G33)/E33*100</f>
        <v>5.4</v>
      </c>
      <c r="J33" s="8">
        <v>950</v>
      </c>
      <c r="K33" s="8">
        <f t="shared" si="2"/>
        <v>1900</v>
      </c>
    </row>
    <row r="34" spans="1:12">
      <c r="A34" s="21"/>
      <c r="B34" s="22"/>
      <c r="C34" s="26" t="s">
        <v>45</v>
      </c>
      <c r="D34" s="24"/>
      <c r="E34" s="30">
        <v>0</v>
      </c>
      <c r="F34" s="25">
        <f t="shared" si="5"/>
        <v>0</v>
      </c>
      <c r="H34" s="8">
        <f t="shared" si="1"/>
        <v>0</v>
      </c>
      <c r="K34" s="8">
        <f t="shared" si="2"/>
        <v>0</v>
      </c>
    </row>
    <row r="35" spans="1:12" ht="22.5">
      <c r="A35" s="21"/>
      <c r="B35" s="22"/>
      <c r="C35" s="39" t="s">
        <v>46</v>
      </c>
      <c r="D35" s="24"/>
      <c r="E35" s="30">
        <v>0</v>
      </c>
      <c r="F35" s="25">
        <f t="shared" si="5"/>
        <v>0</v>
      </c>
      <c r="H35" s="8">
        <f t="shared" si="1"/>
        <v>0</v>
      </c>
      <c r="K35" s="8">
        <f t="shared" si="2"/>
        <v>0</v>
      </c>
    </row>
    <row r="36" spans="1:12">
      <c r="A36" s="21"/>
      <c r="B36" s="22"/>
      <c r="C36" s="39" t="s">
        <v>47</v>
      </c>
      <c r="D36" s="24"/>
      <c r="E36" s="30">
        <v>0</v>
      </c>
      <c r="F36" s="25">
        <f t="shared" si="5"/>
        <v>0</v>
      </c>
      <c r="H36" s="8">
        <f t="shared" si="1"/>
        <v>0</v>
      </c>
      <c r="K36" s="8">
        <f t="shared" si="2"/>
        <v>0</v>
      </c>
    </row>
    <row r="37" spans="1:12">
      <c r="A37" s="21"/>
      <c r="B37" s="22"/>
      <c r="C37" s="39" t="s">
        <v>48</v>
      </c>
      <c r="D37" s="24"/>
      <c r="E37" s="30">
        <v>0</v>
      </c>
      <c r="F37" s="25">
        <f t="shared" si="5"/>
        <v>0</v>
      </c>
      <c r="H37" s="8">
        <f t="shared" si="1"/>
        <v>0</v>
      </c>
      <c r="K37" s="8">
        <f t="shared" si="2"/>
        <v>0</v>
      </c>
    </row>
    <row r="38" spans="1:12">
      <c r="A38" s="21"/>
      <c r="B38" s="22"/>
      <c r="C38" s="26" t="s">
        <v>49</v>
      </c>
      <c r="D38" s="24"/>
      <c r="E38" s="30">
        <v>0</v>
      </c>
      <c r="F38" s="25">
        <f t="shared" si="5"/>
        <v>0</v>
      </c>
      <c r="H38" s="8">
        <f t="shared" si="1"/>
        <v>0</v>
      </c>
      <c r="K38" s="8">
        <f t="shared" si="2"/>
        <v>0</v>
      </c>
    </row>
    <row r="39" spans="1:12" ht="13.5">
      <c r="A39" s="21"/>
      <c r="B39" s="22"/>
      <c r="C39" s="26" t="s">
        <v>50</v>
      </c>
      <c r="D39" s="24"/>
      <c r="E39" s="30">
        <v>0</v>
      </c>
      <c r="F39" s="25">
        <f t="shared" si="5"/>
        <v>0</v>
      </c>
      <c r="K39" s="8">
        <f t="shared" si="2"/>
        <v>0</v>
      </c>
    </row>
    <row r="40" spans="1:12">
      <c r="A40" s="21"/>
      <c r="B40" s="40"/>
      <c r="C40" s="41"/>
      <c r="D40" s="24"/>
      <c r="E40" s="25">
        <v>0</v>
      </c>
      <c r="F40" s="25">
        <f t="shared" si="5"/>
        <v>0</v>
      </c>
      <c r="K40" s="8">
        <f t="shared" si="2"/>
        <v>0</v>
      </c>
    </row>
    <row r="41" spans="1:12" s="45" customFormat="1">
      <c r="A41" s="53"/>
      <c r="B41" s="54"/>
      <c r="C41" s="55"/>
      <c r="D41" s="56"/>
      <c r="E41" s="57" t="s">
        <v>51</v>
      </c>
      <c r="F41" s="58">
        <f>SUM(F10:F40)</f>
        <v>54900</v>
      </c>
      <c r="G41" s="42"/>
      <c r="H41" s="43">
        <f>SUM(H10:H40)</f>
        <v>29244</v>
      </c>
      <c r="I41" s="42">
        <f>(F41-H41)/F41*100</f>
        <v>46.732240437158467</v>
      </c>
      <c r="J41" s="42"/>
      <c r="K41" s="8">
        <f>SUM(K10:K40)</f>
        <v>40150</v>
      </c>
      <c r="L41" s="44">
        <f>(F41-K41)/F41*100</f>
        <v>26.867030965391621</v>
      </c>
    </row>
    <row r="42" spans="1:12" ht="15">
      <c r="C42" s="9"/>
      <c r="E42" s="46"/>
      <c r="F42" s="47"/>
      <c r="K42" s="8">
        <f t="shared" si="2"/>
        <v>0</v>
      </c>
    </row>
    <row r="43" spans="1:12" ht="15">
      <c r="A43" s="48"/>
      <c r="B43" s="49"/>
      <c r="C43" s="49"/>
      <c r="D43" s="49"/>
      <c r="E43" s="46"/>
      <c r="F43" s="47"/>
      <c r="K43" s="8">
        <f t="shared" si="2"/>
        <v>0</v>
      </c>
    </row>
    <row r="44" spans="1:12" ht="15">
      <c r="A44" s="48"/>
      <c r="B44" s="49"/>
      <c r="C44" s="49"/>
      <c r="D44" s="49"/>
      <c r="E44" s="46"/>
      <c r="F44" s="47"/>
      <c r="K44" s="8">
        <f t="shared" si="2"/>
        <v>0</v>
      </c>
    </row>
    <row r="45" spans="1:12" ht="15">
      <c r="A45" s="48"/>
      <c r="B45" s="49"/>
      <c r="C45" s="49"/>
      <c r="D45" s="49"/>
      <c r="E45" s="46"/>
      <c r="F45" s="47"/>
      <c r="K45" s="8" t="s">
        <v>5</v>
      </c>
    </row>
    <row r="46" spans="1:12" ht="15">
      <c r="A46" s="48"/>
      <c r="B46" s="46"/>
      <c r="C46" s="50"/>
      <c r="D46" s="46"/>
      <c r="E46" s="46"/>
      <c r="F46" s="47"/>
    </row>
    <row r="47" spans="1:12" ht="15">
      <c r="A47" s="48"/>
      <c r="B47" s="46"/>
      <c r="C47" s="50"/>
      <c r="D47" s="46"/>
      <c r="E47" s="46"/>
      <c r="F47" s="47"/>
    </row>
  </sheetData>
  <pageMargins left="0.7" right="0.7" top="1" bottom="0.75" header="0.3" footer="0.3"/>
  <headerFooter>
    <oddHeader>&amp;L&amp;G</oddHeader>
    <oddFooter>&amp;LFurniture&amp;CArabian Automobiles&amp;R&amp;P of 1</oddFooter>
  </headerFooter>
  <drawing r:id="rId1"/>
  <legacyDrawingHF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04C388BA-117B-4B64-B304-9467CADE32B4}">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Summary </vt:lpstr>
      <vt:lpstr>BOQ-Fitout</vt:lpstr>
      <vt:lpstr>Furniture</vt:lpstr>
      <vt:lpstr>'BOQ-Fitout'!Print_Area</vt:lpstr>
      <vt:lpstr>Furniture!Print_Area</vt:lpstr>
      <vt:lpstr>'Summary '!Print_Area</vt:lpstr>
      <vt:lpstr>'BOQ-Fitout'!Print_Titles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2015-01-05T14:22:59Z</cp:lastPrinted>
  <dcterms:created xsi:type="dcterms:W3CDTF">2006-09-16T00:00:00Z</dcterms:created>
  <dcterms:modified xsi:type="dcterms:W3CDTF">2025-09-16T17:38:55Z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{04C388BA-117B-4B64-B304-9467CADE32B4}</vt:lpwstr>
  </property>
</Properties>
</file>