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715" windowHeight="11760" firstSheet="1" activeTab="1"/>
  </bookViews>
  <sheets>
    <sheet name="Sheet1" sheetId="1" state="hidden" r:id="rId1"/>
    <sheet name="نهایی" sheetId="4" r:id="rId2"/>
    <sheet name="محاسبات" sheetId="3" state="hidden" r:id="rId3"/>
    <sheet name="Sheet2" sheetId="2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H17" i="3"/>
  <c r="H19" i="3" s="1"/>
  <c r="G20" i="3"/>
  <c r="G19" i="3"/>
  <c r="B9" i="3"/>
  <c r="G21" i="3" l="1"/>
  <c r="B35" i="3"/>
  <c r="K37" i="3"/>
  <c r="K36" i="3"/>
  <c r="I33" i="3"/>
  <c r="I32" i="3" s="1"/>
  <c r="K32" i="3" s="1"/>
  <c r="K30" i="3" s="1"/>
  <c r="G33" i="3"/>
  <c r="O35" i="3"/>
  <c r="O34" i="3"/>
  <c r="Q34" i="3" s="1"/>
  <c r="Q35" i="3"/>
  <c r="B37" i="3"/>
  <c r="B36" i="3"/>
  <c r="I15" i="3"/>
  <c r="H15" i="3"/>
  <c r="B12" i="3"/>
  <c r="E13" i="3"/>
  <c r="F13" i="3" s="1"/>
  <c r="L8" i="3"/>
  <c r="M8" i="3" s="1"/>
  <c r="N10" i="3"/>
  <c r="P10" i="3" s="1"/>
  <c r="B10" i="3" s="1"/>
  <c r="L10" i="3"/>
  <c r="E3" i="3" l="1"/>
  <c r="C34" i="3"/>
  <c r="C15" i="3"/>
  <c r="C12" i="3"/>
  <c r="C10" i="3"/>
  <c r="C9" i="3"/>
  <c r="C8" i="3"/>
  <c r="B34" i="2" l="1"/>
  <c r="B15" i="2"/>
  <c r="B12" i="2"/>
  <c r="B8" i="2" l="1"/>
  <c r="B9" i="2"/>
  <c r="B10" i="2"/>
</calcChain>
</file>

<file path=xl/comments1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به هزار نوشته شده؟ 
اگه معنیش 207 هزار کانتینر هست، بله منطقیه.</t>
        </r>
      </text>
    </comment>
    <comment ref="C9" authorId="0" shape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این هم مثل قبلی.در واقع یک میلیون و خورده ای کانتینتر معادل بیست فوت.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به هزار نوشته شده؟ 
اگه معنیش 207 هزار کانتینر هست، بله منطقیه.</t>
        </r>
      </text>
    </comment>
    <comment ref="B9" authorId="0" shape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این هم مثل قبلی.در واقع یک میلیون و خورده ای کانتینتر معادل بیست فوت.
</t>
        </r>
      </text>
    </comment>
  </commentList>
</comments>
</file>

<file path=xl/sharedStrings.xml><?xml version="1.0" encoding="utf-8"?>
<sst xmlns="http://schemas.openxmlformats.org/spreadsheetml/2006/main" count="287" uniqueCount="128">
  <si>
    <t>تقاضای پایه بازار - تن</t>
  </si>
  <si>
    <r>
      <t>کشش قیمتی تقاضای بندر</t>
    </r>
    <r>
      <rPr>
        <sz val="14"/>
        <color theme="1"/>
        <rFont val="Times New Roman"/>
        <family val="1"/>
      </rPr>
      <t xml:space="preserve">i </t>
    </r>
    <r>
      <rPr>
        <sz val="14"/>
        <color theme="1"/>
        <rFont val="B Zar"/>
        <charset val="178"/>
      </rPr>
      <t xml:space="preserve"> (</t>
    </r>
    <r>
      <rPr>
        <sz val="12"/>
        <color theme="1"/>
        <rFont val="Times New Roman"/>
        <family val="1"/>
      </rPr>
      <t>self-price elasticity</t>
    </r>
    <r>
      <rPr>
        <sz val="14"/>
        <color theme="1"/>
        <rFont val="B Zar"/>
        <charset val="178"/>
      </rPr>
      <t>)</t>
    </r>
  </si>
  <si>
    <r>
      <t>کشش متقاطع تقاضای بندر 1 نسبت به قیمت بندر 2 (</t>
    </r>
    <r>
      <rPr>
        <sz val="12"/>
        <color theme="1"/>
        <rFont val="Times New Roman"/>
        <family val="1"/>
      </rPr>
      <t>Cross-price sensitivity coefficient</t>
    </r>
    <r>
      <rPr>
        <sz val="14"/>
        <color theme="1"/>
        <rFont val="B Zar"/>
        <charset val="178"/>
      </rPr>
      <t>)</t>
    </r>
  </si>
  <si>
    <t>حداکثر تمایل مشتری برای پرداخت هزینه برای حمل کالا-ریال/تن کیلومتر</t>
  </si>
  <si>
    <t>قیمت حمل کالا از مبدا اولیه به بندر-ریال</t>
  </si>
  <si>
    <t>مسافت حمل از محل قرارگیری بندر تا محل تخلیه بار ریلی -کیلومتر</t>
  </si>
  <si>
    <t>مسافت حمل از محل تخلیه بار ریلی تا مقصد-کیلومتر</t>
  </si>
  <si>
    <t>هزینه حقوق و دستمزد اشتغال هر نفر-ریال</t>
  </si>
  <si>
    <r>
      <t xml:space="preserve">ظرفیت حمل پایه بندر </t>
    </r>
    <r>
      <rPr>
        <sz val="14"/>
        <color theme="1"/>
        <rFont val="Times New Roman"/>
        <family val="1"/>
      </rPr>
      <t>i</t>
    </r>
  </si>
  <si>
    <r>
      <t xml:space="preserve">نرخ پایه تخلیه و بارگیری در بندر </t>
    </r>
    <r>
      <rPr>
        <sz val="14"/>
        <color theme="1"/>
        <rFont val="Times New Roman"/>
        <family val="1"/>
      </rPr>
      <t>i</t>
    </r>
  </si>
  <si>
    <r>
      <t xml:space="preserve">ظرفیت حمل پایه بخش ریلی در بندر </t>
    </r>
    <r>
      <rPr>
        <sz val="14"/>
        <color theme="1"/>
        <rFont val="Times New Roman"/>
        <family val="1"/>
      </rPr>
      <t>i</t>
    </r>
  </si>
  <si>
    <r>
      <t xml:space="preserve">ظرفیت حمل پایه بخش جاده ای در بندر </t>
    </r>
    <r>
      <rPr>
        <sz val="14"/>
        <color theme="1"/>
        <rFont val="Times New Roman"/>
        <family val="1"/>
      </rPr>
      <t>i</t>
    </r>
  </si>
  <si>
    <r>
      <t xml:space="preserve">قیمت انبارداری کالا در بندر </t>
    </r>
    <r>
      <rPr>
        <sz val="14"/>
        <color theme="1"/>
        <rFont val="Times New Roman"/>
        <family val="1"/>
      </rPr>
      <t>i</t>
    </r>
  </si>
  <si>
    <t>راندمان سوخت کامیون در بخش جاده ای</t>
  </si>
  <si>
    <t>راندمان سوخت دیزل در بخش ریلی حمل چندوجهی</t>
  </si>
  <si>
    <t>نیروی کامیون در بخش جاده ای</t>
  </si>
  <si>
    <t>نیروی دیزل در بخش ریلی حمل چندوجهی</t>
  </si>
  <si>
    <r>
      <t xml:space="preserve">محدودیت انتشار گاز </t>
    </r>
    <r>
      <rPr>
        <sz val="14"/>
        <color theme="1"/>
        <rFont val="Times New Roman"/>
        <family val="1"/>
      </rPr>
      <t>m</t>
    </r>
    <r>
      <rPr>
        <sz val="14"/>
        <color theme="1"/>
        <rFont val="B Zar"/>
        <charset val="178"/>
      </rPr>
      <t xml:space="preserve"> در بخش جاده ای</t>
    </r>
  </si>
  <si>
    <r>
      <t xml:space="preserve">محدودیت انتشار گاز </t>
    </r>
    <r>
      <rPr>
        <sz val="14"/>
        <color theme="1"/>
        <rFont val="Times New Roman"/>
        <family val="1"/>
      </rPr>
      <t>m</t>
    </r>
    <r>
      <rPr>
        <sz val="14"/>
        <color theme="1"/>
        <rFont val="B Zar"/>
        <charset val="178"/>
      </rPr>
      <t xml:space="preserve"> در بخش ریلی حمل چندوجهی</t>
    </r>
  </si>
  <si>
    <t>ضریب بارگیری</t>
  </si>
  <si>
    <t>متوسط سرعت در بخش جاده ای</t>
  </si>
  <si>
    <t>متوسط سرعت در بخش ریلی حمل چندوجهی</t>
  </si>
  <si>
    <t>چگالی سوخت</t>
  </si>
  <si>
    <r>
      <t xml:space="preserve">هزینه ثابت حمل بار توسط بندر </t>
    </r>
    <r>
      <rPr>
        <sz val="14"/>
        <color theme="1"/>
        <rFont val="Times New Roman"/>
        <family val="1"/>
      </rPr>
      <t>i</t>
    </r>
  </si>
  <si>
    <t>میزان مصرف سوخت به ازا هر کیلومتر جاده ای</t>
  </si>
  <si>
    <t>میزان مصرف سوخت به ازا هر کیلومتر ریلی</t>
  </si>
  <si>
    <t>هزینه سوخت به ازا هر لیتر</t>
  </si>
  <si>
    <t>حداقل درآمد خالص مورد انتظار دولت</t>
  </si>
  <si>
    <t>حداکثر سوخت مصرفی مورد انتظار دولت</t>
  </si>
  <si>
    <t>حداقل رفاه اجتماعی مورد انتظار دولت</t>
  </si>
  <si>
    <t>باردار 0.5</t>
  </si>
  <si>
    <t>بدون بار 0.18</t>
  </si>
  <si>
    <t>1.961</t>
  </si>
  <si>
    <t>1/373^2</t>
  </si>
  <si>
    <t>7.16 L/103TK(liters per 1000 tonkilometers</t>
  </si>
  <si>
    <t>44.5 L/103TK (liters per 1000 tonkilometers</t>
  </si>
  <si>
    <t>3000 rial</t>
  </si>
  <si>
    <t>مسافت حمل از محل قرارگیری بندر تا مقصد-کیلومتر جاده ای</t>
  </si>
  <si>
    <t>36.325%</t>
  </si>
  <si>
    <t>5.59 * 10^5</t>
  </si>
  <si>
    <t>1.8553 * 10^5</t>
  </si>
  <si>
    <t>5.9799 * 10^7</t>
  </si>
  <si>
    <t>1/2 میلیون تن</t>
  </si>
  <si>
    <t>1/2*10 میلیون تن</t>
  </si>
  <si>
    <t>1= 100000000 تن
2= 77000000 تن</t>
  </si>
  <si>
    <t>89000000=1
2=65000000</t>
  </si>
  <si>
    <r>
      <t xml:space="preserve">ضریب هزینه حمل محموله با ارزش </t>
    </r>
    <r>
      <rPr>
        <sz val="14"/>
        <color theme="1"/>
        <rFont val="Times New Roman"/>
        <family val="1"/>
      </rPr>
      <t>j</t>
    </r>
    <r>
      <rPr>
        <sz val="14"/>
        <color theme="1"/>
        <rFont val="B Zar"/>
        <charset val="178"/>
      </rPr>
      <t xml:space="preserve"> </t>
    </r>
  </si>
  <si>
    <t>مسافت حمل از محل قرارگیری بندر تا مقصد-کیلومتر</t>
  </si>
  <si>
    <r>
      <t xml:space="preserve">سهم از تقاضای بندر </t>
    </r>
    <r>
      <rPr>
        <sz val="14"/>
        <color theme="1"/>
        <rFont val="Times New Roman"/>
        <family val="1"/>
      </rPr>
      <t>i</t>
    </r>
  </si>
  <si>
    <r>
      <t xml:space="preserve">قیمت انبارداری کالای </t>
    </r>
    <r>
      <rPr>
        <sz val="14"/>
        <color theme="1"/>
        <rFont val="Times New Roman"/>
        <family val="1"/>
      </rPr>
      <t>j</t>
    </r>
    <r>
      <rPr>
        <sz val="14"/>
        <color theme="1"/>
        <rFont val="B Zar"/>
        <charset val="178"/>
      </rPr>
      <t xml:space="preserve"> در بندر </t>
    </r>
    <r>
      <rPr>
        <sz val="14"/>
        <color theme="1"/>
        <rFont val="Times New Roman"/>
        <family val="1"/>
      </rPr>
      <t>i</t>
    </r>
  </si>
  <si>
    <t>در محاسبات حذف می شود</t>
  </si>
  <si>
    <t>با دلار 40 هزار تومان</t>
  </si>
  <si>
    <t>j=1</t>
  </si>
  <si>
    <t>j=2</t>
  </si>
  <si>
    <t>i=1</t>
  </si>
  <si>
    <t>i=2</t>
  </si>
  <si>
    <t>i</t>
  </si>
  <si>
    <t>7500 دستگاه کانتینر در سال</t>
  </si>
  <si>
    <t>m=1</t>
  </si>
  <si>
    <t>m=2</t>
  </si>
  <si>
    <t>m=3</t>
  </si>
  <si>
    <t>m=4</t>
  </si>
  <si>
    <t>m=5</t>
  </si>
  <si>
    <r>
      <t xml:space="preserve">حداکثر مجاز انتشار گاز </t>
    </r>
    <r>
      <rPr>
        <sz val="14"/>
        <color theme="1"/>
        <rFont val="Times New Roman"/>
        <family val="1"/>
      </rPr>
      <t>m</t>
    </r>
    <r>
      <rPr>
        <sz val="14"/>
        <color theme="1"/>
        <rFont val="B Zar"/>
        <charset val="178"/>
      </rPr>
      <t xml:space="preserve"> در بخش ریلی حمل چندوجهی i=1</t>
    </r>
  </si>
  <si>
    <t>i=1,2</t>
  </si>
  <si>
    <t>هر TEU رو 28 تن گرفتم</t>
  </si>
  <si>
    <t>0.000255</t>
  </si>
  <si>
    <t>میزان مصرف سوخت به ازا هر TEU کیلومتر جاده ای</t>
  </si>
  <si>
    <t>میزان مصرف سوخت به ازا هر TEU کیلومتر ریلی</t>
  </si>
  <si>
    <t>0.0015</t>
  </si>
  <si>
    <t>هزینه سوخت به ازا هر لیتر-ریال</t>
  </si>
  <si>
    <t>این رو باید یه نسبتی از ظرفیت کل حمل بندرها بگیریم</t>
  </si>
  <si>
    <t>ظرفیت حمل پایه بندر i برای مشارکت-TEU</t>
  </si>
  <si>
    <t>کل تقاضای بازار در ماه</t>
  </si>
  <si>
    <t xml:space="preserve"> نفهمیدم ضریب بارگیری رو</t>
  </si>
  <si>
    <t>این پارامترها رو باید طوری در نظر بگیریم که ناحیه شدنی برای جواب ها ایجاد بشه</t>
  </si>
  <si>
    <r>
      <t xml:space="preserve">هزینه ثابت حمل یک TEU بار توسط بندر </t>
    </r>
    <r>
      <rPr>
        <sz val="14"/>
        <color theme="1"/>
        <rFont val="Times New Roman"/>
        <family val="1"/>
      </rPr>
      <t>i</t>
    </r>
  </si>
  <si>
    <r>
      <t xml:space="preserve">محدوده انتشار گاز </t>
    </r>
    <r>
      <rPr>
        <sz val="14"/>
        <color theme="1"/>
        <rFont val="Times New Roman"/>
        <family val="1"/>
      </rPr>
      <t>m</t>
    </r>
    <r>
      <rPr>
        <sz val="14"/>
        <color theme="1"/>
        <rFont val="B Zar"/>
        <charset val="178"/>
      </rPr>
      <t xml:space="preserve"> در بخش جاده ایi=1,2</t>
    </r>
  </si>
  <si>
    <t>به ازای هر واگن معادل 54 تن</t>
  </si>
  <si>
    <t>به ازا یک تن</t>
  </si>
  <si>
    <t>واگن</t>
  </si>
  <si>
    <t>کل تقاضای بازار در ماه (تن)</t>
  </si>
  <si>
    <t>تن در سال</t>
  </si>
  <si>
    <t>20 واگن در روز ظرفیت ریلی</t>
  </si>
  <si>
    <t>ظرفیت حمل پایه در ماه (تن)</t>
  </si>
  <si>
    <t>نرخ پایه تخلیه و بارگیری در بندر i به ازای هر تن</t>
  </si>
  <si>
    <t>قیمت انبارداری کالای j در بندر i به ازای هر تن</t>
  </si>
  <si>
    <t>کانتینر</t>
  </si>
  <si>
    <t>میزان مصرف سوخت به ازا هر تن کیلومتر جاده ای</t>
  </si>
  <si>
    <t>میزان مصرف سوخت به ازا هر تن کیلومتر ریلی</t>
  </si>
  <si>
    <t>تن کیلومتر</t>
  </si>
  <si>
    <r>
      <t xml:space="preserve">هزینه ثابت حمل هر تن بار توسط بندر </t>
    </r>
    <r>
      <rPr>
        <sz val="14"/>
        <color theme="1"/>
        <rFont val="Times New Roman"/>
        <family val="1"/>
      </rPr>
      <t>i</t>
    </r>
  </si>
  <si>
    <t>مالکانه</t>
  </si>
  <si>
    <t>تخلیه از قطار</t>
  </si>
  <si>
    <t>نت هر واگن در سال</t>
  </si>
  <si>
    <t>مقدار بار پایه به ازای هر نیروی انسانیn</t>
  </si>
  <si>
    <t xml:space="preserve">2- ضریب بارگیری  رو برای هر دو بندر 0/5 بگذارید
3- مسافت رو برای دو بندر باید جدا تعریف کنید برای بندر 1 قسمت ریلی برابر 1416 و جاده ای 7 کیلومتر و برای بندر 2 کل مسافت برابر 1527 هست
4-کل مدل رو یکبار با ضریب j=1 و یکبار با J=1.5 باید حل کرد یعنی محموله با ارزش بالا و پایین
5-حداکثر تمایل مشتری به پرداخت رو 15/000/000 ریال گذاشتم یعنی با مقادیری که تعریف کردم نباید P از این بیشتر بشه
7- درباره سه پارامتر مربوط به دولت در سه ردیف آخر من سه عدد فرضی گذاشتم باید با این اعداد انقدر بازی کرد تا خروجی منطقی به دست بیاد
</t>
  </si>
  <si>
    <t>n</t>
  </si>
  <si>
    <t>y^j</t>
  </si>
  <si>
    <t>w</t>
  </si>
  <si>
    <t>di^(Od)</t>
  </si>
  <si>
    <t>d(Os)</t>
  </si>
  <si>
    <t>di^(Od)-d(Os)</t>
  </si>
  <si>
    <t>R</t>
  </si>
  <si>
    <t>هزینه کنترل آلودگی (rial/ton)</t>
  </si>
  <si>
    <t>C</t>
  </si>
  <si>
    <t>به ازا هر تن 20.000 ریال</t>
  </si>
  <si>
    <t>Qi</t>
  </si>
  <si>
    <t>Di</t>
  </si>
  <si>
    <t>Oi</t>
  </si>
  <si>
    <t>Hi^j</t>
  </si>
  <si>
    <t>EF</t>
  </si>
  <si>
    <t>(EF) ̃</t>
  </si>
  <si>
    <t>f</t>
  </si>
  <si>
    <t>f ̃</t>
  </si>
  <si>
    <t>〖ELRa^m</t>
  </si>
  <si>
    <t>ELRo^m</t>
  </si>
  <si>
    <t>LF</t>
  </si>
  <si>
    <t>V</t>
  </si>
  <si>
    <t>V ̃</t>
  </si>
  <si>
    <t>φ</t>
  </si>
  <si>
    <t>TCi^0</t>
  </si>
  <si>
    <t>ERo</t>
  </si>
  <si>
    <t>ERa</t>
  </si>
  <si>
    <t>ξ</t>
  </si>
  <si>
    <t>LTGR</t>
  </si>
  <si>
    <t>LTER</t>
  </si>
  <si>
    <t>LTSW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</si>
</sst>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B Zar"/>
      <charset val="178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12"/>
      <color theme="1"/>
      <name val="B Zar"/>
      <charset val="178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9" fontId="2" fillId="0" borderId="2" xfId="1" applyFont="1" applyBorder="1" applyAlignment="1">
      <alignment horizontal="center" vertical="center" wrapText="1" readingOrder="2"/>
    </xf>
    <xf numFmtId="10" fontId="2" fillId="0" borderId="2" xfId="1" applyNumberFormat="1" applyFont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2"/>
    </xf>
    <xf numFmtId="3" fontId="2" fillId="0" borderId="1" xfId="0" applyNumberFormat="1" applyFont="1" applyBorder="1" applyAlignment="1">
      <alignment horizontal="center" vertical="center" wrapText="1" readingOrder="2"/>
    </xf>
    <xf numFmtId="3" fontId="2" fillId="2" borderId="2" xfId="0" applyNumberFormat="1" applyFont="1" applyFill="1" applyBorder="1" applyAlignment="1">
      <alignment horizontal="center" vertical="center" wrapText="1" readingOrder="2"/>
    </xf>
    <xf numFmtId="164" fontId="2" fillId="0" borderId="1" xfId="0" applyNumberFormat="1" applyFont="1" applyBorder="1" applyAlignment="1">
      <alignment horizontal="center" vertical="center" wrapText="1" readingOrder="2"/>
    </xf>
    <xf numFmtId="9" fontId="2" fillId="0" borderId="2" xfId="1" applyNumberFormat="1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0" fillId="0" borderId="8" xfId="0" applyBorder="1" applyAlignment="1">
      <alignment vertical="center"/>
    </xf>
    <xf numFmtId="165" fontId="2" fillId="0" borderId="2" xfId="0" applyNumberFormat="1" applyFont="1" applyBorder="1" applyAlignment="1">
      <alignment horizontal="center" vertical="center" wrapText="1" readingOrder="2"/>
    </xf>
    <xf numFmtId="1" fontId="2" fillId="0" borderId="2" xfId="0" applyNumberFormat="1" applyFont="1" applyBorder="1" applyAlignment="1">
      <alignment horizontal="center" vertical="center" wrapText="1" readingOrder="2"/>
    </xf>
    <xf numFmtId="3" fontId="0" fillId="0" borderId="0" xfId="0" applyNumberFormat="1"/>
    <xf numFmtId="0" fontId="2" fillId="0" borderId="3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0" fontId="0" fillId="2" borderId="0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 readingOrder="2"/>
    </xf>
    <xf numFmtId="0" fontId="2" fillId="0" borderId="2" xfId="0" applyFont="1" applyFill="1" applyBorder="1" applyAlignment="1">
      <alignment horizontal="center" vertical="center" wrapText="1" readingOrder="2"/>
    </xf>
    <xf numFmtId="3" fontId="2" fillId="0" borderId="8" xfId="0" applyNumberFormat="1" applyFont="1" applyBorder="1" applyAlignment="1">
      <alignment horizontal="center" vertical="center" wrapText="1" readingOrder="2"/>
    </xf>
    <xf numFmtId="3" fontId="2" fillId="0" borderId="0" xfId="0" applyNumberFormat="1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 readingOrder="2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top" wrapText="1" readingOrder="2"/>
    </xf>
    <xf numFmtId="0" fontId="8" fillId="0" borderId="0" xfId="0" applyFont="1" applyAlignment="1">
      <alignment horizontal="right" vertical="top" readingOrder="2"/>
    </xf>
    <xf numFmtId="0" fontId="2" fillId="0" borderId="9" xfId="0" applyFont="1" applyFill="1" applyBorder="1" applyAlignment="1">
      <alignment horizontal="center" vertical="center" wrapText="1" readingOrder="2"/>
    </xf>
    <xf numFmtId="3" fontId="2" fillId="0" borderId="9" xfId="0" applyNumberFormat="1" applyFont="1" applyFill="1" applyBorder="1" applyAlignment="1">
      <alignment horizontal="center" vertical="center" wrapText="1" readingOrder="2"/>
    </xf>
    <xf numFmtId="0" fontId="2" fillId="0" borderId="9" xfId="0" applyFont="1" applyFill="1" applyBorder="1" applyAlignment="1">
      <alignment horizontal="center" vertical="center" wrapText="1" readingOrder="2"/>
    </xf>
    <xf numFmtId="164" fontId="2" fillId="0" borderId="9" xfId="0" applyNumberFormat="1" applyFont="1" applyFill="1" applyBorder="1" applyAlignment="1">
      <alignment horizontal="center" vertical="center" wrapText="1" readingOrder="2"/>
    </xf>
    <xf numFmtId="9" fontId="2" fillId="0" borderId="9" xfId="1" applyFont="1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 readingOrder="2"/>
    </xf>
    <xf numFmtId="3" fontId="2" fillId="2" borderId="9" xfId="0" applyNumberFormat="1" applyFont="1" applyFill="1" applyBorder="1" applyAlignment="1">
      <alignment horizontal="center" vertical="center" wrapText="1" readingOrder="2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rightToLeft="1" topLeftCell="A28" zoomScaleNormal="100" workbookViewId="0">
      <selection activeCell="B36" sqref="B36"/>
    </sheetView>
  </sheetViews>
  <sheetFormatPr defaultRowHeight="15" x14ac:dyDescent="0.25"/>
  <cols>
    <col min="1" max="1" width="71.5703125" customWidth="1"/>
    <col min="2" max="2" width="37.42578125" customWidth="1"/>
    <col min="3" max="3" width="14.7109375" customWidth="1"/>
  </cols>
  <sheetData>
    <row r="1" spans="1:8" ht="25.5" thickBot="1" x14ac:dyDescent="0.3">
      <c r="A1" s="1" t="s">
        <v>0</v>
      </c>
      <c r="B1" s="1"/>
      <c r="C1" s="1"/>
    </row>
    <row r="2" spans="1:8" ht="25.5" thickBot="1" x14ac:dyDescent="0.3">
      <c r="A2" s="2" t="s">
        <v>1</v>
      </c>
      <c r="B2" s="8" t="s">
        <v>32</v>
      </c>
      <c r="C2" s="2"/>
    </row>
    <row r="3" spans="1:8" ht="50.25" thickBot="1" x14ac:dyDescent="0.3">
      <c r="A3" s="2" t="s">
        <v>2</v>
      </c>
      <c r="B3" s="9" t="s">
        <v>33</v>
      </c>
      <c r="C3" s="2"/>
    </row>
    <row r="4" spans="1:8" ht="25.5" thickBot="1" x14ac:dyDescent="0.3">
      <c r="A4" s="2" t="s">
        <v>3</v>
      </c>
      <c r="B4" s="4">
        <v>50000000</v>
      </c>
      <c r="C4" s="2"/>
      <c r="E4" s="24" t="s">
        <v>51</v>
      </c>
      <c r="F4" s="24"/>
      <c r="G4" s="24"/>
      <c r="H4" s="24"/>
    </row>
    <row r="5" spans="1:8" ht="25.5" thickBot="1" x14ac:dyDescent="0.3">
      <c r="A5" s="2" t="s">
        <v>4</v>
      </c>
      <c r="B5" s="4">
        <v>60000000</v>
      </c>
      <c r="C5" s="2"/>
    </row>
    <row r="6" spans="1:8" ht="25.5" thickBot="1" x14ac:dyDescent="0.3">
      <c r="A6" s="2" t="s">
        <v>37</v>
      </c>
      <c r="B6" s="8">
        <v>1527</v>
      </c>
      <c r="C6" s="2"/>
    </row>
    <row r="7" spans="1:8" ht="25.5" thickBot="1" x14ac:dyDescent="0.3">
      <c r="A7" s="1" t="s">
        <v>5</v>
      </c>
      <c r="B7" s="10">
        <v>1416</v>
      </c>
      <c r="C7" s="1"/>
    </row>
    <row r="8" spans="1:8" ht="25.5" thickBot="1" x14ac:dyDescent="0.3">
      <c r="A8" s="2" t="s">
        <v>6</v>
      </c>
      <c r="B8" s="8">
        <v>7</v>
      </c>
      <c r="C8" s="2"/>
    </row>
    <row r="9" spans="1:8" ht="25.5" thickBot="1" x14ac:dyDescent="0.3">
      <c r="A9" s="2" t="s">
        <v>7</v>
      </c>
      <c r="B9" s="12">
        <v>75000000</v>
      </c>
      <c r="C9" s="2"/>
    </row>
    <row r="10" spans="1:8" ht="50.25" thickBot="1" x14ac:dyDescent="0.3">
      <c r="A10" s="2" t="s">
        <v>8</v>
      </c>
      <c r="B10" s="2" t="s">
        <v>44</v>
      </c>
      <c r="C10" s="2"/>
    </row>
    <row r="11" spans="1:8" ht="25.5" thickBot="1" x14ac:dyDescent="0.3">
      <c r="A11" s="2" t="s">
        <v>9</v>
      </c>
      <c r="B11" s="4">
        <v>5000000</v>
      </c>
      <c r="C11" s="2"/>
    </row>
    <row r="12" spans="1:8" ht="25.5" thickBot="1" x14ac:dyDescent="0.3">
      <c r="A12" s="2" t="s">
        <v>10</v>
      </c>
      <c r="B12" s="2" t="s">
        <v>42</v>
      </c>
      <c r="C12" s="2"/>
    </row>
    <row r="13" spans="1:8" ht="25.5" thickBot="1" x14ac:dyDescent="0.3">
      <c r="A13" s="2" t="s">
        <v>11</v>
      </c>
      <c r="B13" s="2" t="s">
        <v>43</v>
      </c>
      <c r="C13" s="2"/>
    </row>
    <row r="14" spans="1:8" ht="25.5" thickBot="1" x14ac:dyDescent="0.3">
      <c r="A14" s="2" t="s">
        <v>12</v>
      </c>
      <c r="B14" s="2"/>
      <c r="C14" s="2"/>
    </row>
    <row r="15" spans="1:8" ht="25.5" thickBot="1" x14ac:dyDescent="0.3">
      <c r="A15" s="2" t="s">
        <v>13</v>
      </c>
      <c r="B15" s="7" t="s">
        <v>38</v>
      </c>
      <c r="C15" s="2"/>
    </row>
    <row r="16" spans="1:8" ht="25.5" thickBot="1" x14ac:dyDescent="0.3">
      <c r="A16" s="2" t="s">
        <v>14</v>
      </c>
      <c r="B16" s="6">
        <v>0.28000000000000003</v>
      </c>
      <c r="C16" s="2"/>
    </row>
    <row r="17" spans="1:3" ht="25.5" thickBot="1" x14ac:dyDescent="0.3">
      <c r="A17" s="2" t="s">
        <v>15</v>
      </c>
      <c r="B17" s="2">
        <v>220</v>
      </c>
      <c r="C17" s="2"/>
    </row>
    <row r="18" spans="1:3" ht="25.5" thickBot="1" x14ac:dyDescent="0.3">
      <c r="A18" s="2" t="s">
        <v>16</v>
      </c>
      <c r="B18" s="2">
        <v>2500</v>
      </c>
      <c r="C18" s="2"/>
    </row>
    <row r="19" spans="1:3" ht="25.5" thickBot="1" x14ac:dyDescent="0.3">
      <c r="A19" s="21" t="s">
        <v>17</v>
      </c>
      <c r="B19" s="2">
        <v>2.5470000000000002</v>
      </c>
      <c r="C19" s="2">
        <v>1</v>
      </c>
    </row>
    <row r="20" spans="1:3" ht="25.5" thickBot="1" x14ac:dyDescent="0.3">
      <c r="A20" s="22"/>
      <c r="B20" s="2">
        <v>4</v>
      </c>
      <c r="C20" s="2">
        <v>2</v>
      </c>
    </row>
    <row r="21" spans="1:3" ht="25.5" thickBot="1" x14ac:dyDescent="0.3">
      <c r="A21" s="22"/>
      <c r="B21" s="2">
        <v>0.02</v>
      </c>
      <c r="C21" s="2">
        <v>3</v>
      </c>
    </row>
    <row r="22" spans="1:3" ht="25.5" thickBot="1" x14ac:dyDescent="0.3">
      <c r="A22" s="22"/>
      <c r="B22" s="2">
        <v>2</v>
      </c>
      <c r="C22" s="2">
        <v>4</v>
      </c>
    </row>
    <row r="23" spans="1:3" ht="25.5" thickBot="1" x14ac:dyDescent="0.3">
      <c r="A23" s="23"/>
      <c r="B23" s="2">
        <v>1.65</v>
      </c>
      <c r="C23" s="2">
        <v>5</v>
      </c>
    </row>
    <row r="24" spans="1:3" ht="25.5" thickBot="1" x14ac:dyDescent="0.3">
      <c r="A24" s="21" t="s">
        <v>18</v>
      </c>
      <c r="B24" s="2">
        <v>2.5470000000000002</v>
      </c>
      <c r="C24" s="2">
        <v>1</v>
      </c>
    </row>
    <row r="25" spans="1:3" ht="25.5" thickBot="1" x14ac:dyDescent="0.3">
      <c r="A25" s="22"/>
      <c r="B25" s="2">
        <v>2.0099999999999998</v>
      </c>
      <c r="C25" s="2">
        <v>2</v>
      </c>
    </row>
    <row r="26" spans="1:3" ht="25.5" thickBot="1" x14ac:dyDescent="0.3">
      <c r="A26" s="22"/>
      <c r="B26" s="2">
        <v>0.13400000000000001</v>
      </c>
      <c r="C26" s="2">
        <v>3</v>
      </c>
    </row>
    <row r="27" spans="1:3" ht="25.5" thickBot="1" x14ac:dyDescent="0.3">
      <c r="A27" s="22"/>
      <c r="B27" s="2">
        <v>7.37</v>
      </c>
      <c r="C27" s="2">
        <v>4</v>
      </c>
    </row>
    <row r="28" spans="1:3" ht="25.5" thickBot="1" x14ac:dyDescent="0.3">
      <c r="A28" s="23"/>
      <c r="B28" s="2">
        <v>0.40200000000000002</v>
      </c>
      <c r="C28" s="2">
        <v>5</v>
      </c>
    </row>
    <row r="29" spans="1:3" ht="25.5" thickBot="1" x14ac:dyDescent="0.3">
      <c r="A29" s="2" t="s">
        <v>19</v>
      </c>
      <c r="B29" s="2" t="s">
        <v>30</v>
      </c>
      <c r="C29" s="2" t="s">
        <v>31</v>
      </c>
    </row>
    <row r="30" spans="1:3" ht="25.5" thickBot="1" x14ac:dyDescent="0.3">
      <c r="A30" s="2" t="s">
        <v>20</v>
      </c>
      <c r="B30" s="2">
        <v>65</v>
      </c>
      <c r="C30" s="2"/>
    </row>
    <row r="31" spans="1:3" ht="25.5" thickBot="1" x14ac:dyDescent="0.3">
      <c r="A31" s="2" t="s">
        <v>21</v>
      </c>
      <c r="B31" s="2">
        <v>25</v>
      </c>
      <c r="C31" s="2"/>
    </row>
    <row r="32" spans="1:3" ht="25.5" thickBot="1" x14ac:dyDescent="0.3">
      <c r="A32" s="2" t="s">
        <v>22</v>
      </c>
      <c r="B32" s="2">
        <v>0.85</v>
      </c>
      <c r="C32" s="2"/>
    </row>
    <row r="33" spans="1:3" ht="50.25" thickBot="1" x14ac:dyDescent="0.3">
      <c r="A33" s="2" t="s">
        <v>23</v>
      </c>
      <c r="B33" s="2" t="s">
        <v>45</v>
      </c>
      <c r="C33" s="2"/>
    </row>
    <row r="34" spans="1:3" ht="30.75" thickBot="1" x14ac:dyDescent="0.3">
      <c r="A34" s="2" t="s">
        <v>24</v>
      </c>
      <c r="B34" s="3" t="s">
        <v>35</v>
      </c>
      <c r="C34" s="2"/>
    </row>
    <row r="35" spans="1:3" ht="30.75" thickBot="1" x14ac:dyDescent="0.3">
      <c r="A35" s="2" t="s">
        <v>25</v>
      </c>
      <c r="B35" s="3" t="s">
        <v>34</v>
      </c>
      <c r="C35" s="2"/>
    </row>
    <row r="36" spans="1:3" ht="25.5" thickBot="1" x14ac:dyDescent="0.3">
      <c r="A36" s="1" t="s">
        <v>26</v>
      </c>
      <c r="B36" s="3" t="s">
        <v>36</v>
      </c>
      <c r="C36" s="1"/>
    </row>
    <row r="37" spans="1:3" ht="25.5" thickBot="1" x14ac:dyDescent="0.3">
      <c r="A37" s="2" t="s">
        <v>27</v>
      </c>
      <c r="B37" s="3" t="s">
        <v>39</v>
      </c>
      <c r="C37" s="2"/>
    </row>
    <row r="38" spans="1:3" ht="25.5" thickBot="1" x14ac:dyDescent="0.3">
      <c r="A38" s="2" t="s">
        <v>28</v>
      </c>
      <c r="B38" s="3" t="s">
        <v>40</v>
      </c>
      <c r="C38" s="2"/>
    </row>
    <row r="39" spans="1:3" ht="25.5" thickBot="1" x14ac:dyDescent="0.3">
      <c r="A39" s="2" t="s">
        <v>29</v>
      </c>
      <c r="B39" s="3" t="s">
        <v>41</v>
      </c>
      <c r="C39" s="2"/>
    </row>
  </sheetData>
  <mergeCells count="3">
    <mergeCell ref="A19:A23"/>
    <mergeCell ref="A24:A28"/>
    <mergeCell ref="E4:H4"/>
  </mergeCells>
  <printOptions horizontalCentered="1" verticalCentered="1"/>
  <pageMargins left="0.7" right="0.7" top="0.75" bottom="0.75" header="0.3" footer="0.3"/>
  <pageSetup scale="8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rightToLeft="1" tabSelected="1" zoomScale="90" zoomScaleNormal="90" workbookViewId="0">
      <selection activeCell="B44" sqref="B44"/>
    </sheetView>
  </sheetViews>
  <sheetFormatPr defaultRowHeight="23.25" x14ac:dyDescent="0.25"/>
  <cols>
    <col min="1" max="1" width="21.7109375" style="53" bestFit="1" customWidth="1"/>
    <col min="2" max="2" width="71.5703125" customWidth="1"/>
    <col min="3" max="3" width="22.28515625" customWidth="1"/>
    <col min="4" max="4" width="25.85546875" customWidth="1"/>
  </cols>
  <sheetData>
    <row r="1" spans="1:13" ht="24.75" x14ac:dyDescent="0.25">
      <c r="A1" s="50" t="s">
        <v>97</v>
      </c>
      <c r="B1" s="42" t="s">
        <v>95</v>
      </c>
      <c r="C1" s="43">
        <v>54</v>
      </c>
      <c r="D1" s="44" t="s">
        <v>54</v>
      </c>
    </row>
    <row r="2" spans="1:13" ht="24.75" x14ac:dyDescent="0.25">
      <c r="A2" s="51"/>
      <c r="B2" s="42"/>
      <c r="C2" s="45">
        <v>44</v>
      </c>
      <c r="D2" s="44" t="s">
        <v>55</v>
      </c>
    </row>
    <row r="3" spans="1:13" ht="25.5" customHeight="1" x14ac:dyDescent="0.25">
      <c r="A3" s="50" t="s">
        <v>98</v>
      </c>
      <c r="B3" s="42" t="s">
        <v>46</v>
      </c>
      <c r="C3" s="43">
        <v>1</v>
      </c>
      <c r="D3" s="43" t="s">
        <v>52</v>
      </c>
      <c r="E3" s="40" t="s">
        <v>96</v>
      </c>
      <c r="F3" s="41"/>
      <c r="G3" s="41"/>
      <c r="H3" s="41"/>
      <c r="I3" s="41"/>
      <c r="J3" s="41"/>
      <c r="K3" s="41"/>
      <c r="L3" s="41"/>
      <c r="M3" s="41"/>
    </row>
    <row r="4" spans="1:13" ht="24.75" x14ac:dyDescent="0.25">
      <c r="A4" s="51"/>
      <c r="B4" s="42"/>
      <c r="C4" s="45">
        <v>1.5</v>
      </c>
      <c r="D4" s="43" t="s">
        <v>53</v>
      </c>
      <c r="E4" s="41"/>
      <c r="F4" s="41"/>
      <c r="G4" s="41"/>
      <c r="H4" s="41"/>
      <c r="I4" s="41"/>
      <c r="J4" s="41"/>
      <c r="K4" s="41"/>
      <c r="L4" s="41"/>
      <c r="M4" s="41"/>
    </row>
    <row r="5" spans="1:13" ht="43.5" customHeight="1" x14ac:dyDescent="0.25">
      <c r="A5" s="52" t="s">
        <v>99</v>
      </c>
      <c r="B5" s="44" t="s">
        <v>3</v>
      </c>
      <c r="C5" s="43">
        <v>15000000</v>
      </c>
      <c r="D5" s="44"/>
      <c r="E5" s="41"/>
      <c r="F5" s="41"/>
      <c r="G5" s="41"/>
      <c r="H5" s="41"/>
      <c r="I5" s="41"/>
      <c r="J5" s="41"/>
      <c r="K5" s="41"/>
      <c r="L5" s="41"/>
      <c r="M5" s="41"/>
    </row>
    <row r="6" spans="1:13" ht="24.75" x14ac:dyDescent="0.25">
      <c r="A6" s="52" t="s">
        <v>100</v>
      </c>
      <c r="B6" s="44" t="s">
        <v>47</v>
      </c>
      <c r="C6" s="43">
        <v>1527</v>
      </c>
      <c r="D6" s="44" t="s">
        <v>55</v>
      </c>
      <c r="E6" s="41"/>
      <c r="F6" s="41"/>
      <c r="G6" s="41"/>
      <c r="H6" s="41"/>
      <c r="I6" s="41"/>
      <c r="J6" s="41"/>
      <c r="K6" s="41"/>
      <c r="L6" s="41"/>
      <c r="M6" s="41"/>
    </row>
    <row r="7" spans="1:13" ht="24.75" x14ac:dyDescent="0.25">
      <c r="A7" s="52" t="s">
        <v>101</v>
      </c>
      <c r="B7" s="44" t="s">
        <v>5</v>
      </c>
      <c r="C7" s="43">
        <v>1416</v>
      </c>
      <c r="D7" s="42" t="s">
        <v>54</v>
      </c>
      <c r="E7" s="41"/>
      <c r="F7" s="41"/>
      <c r="G7" s="41"/>
      <c r="H7" s="41"/>
      <c r="I7" s="41"/>
      <c r="J7" s="41"/>
      <c r="K7" s="41"/>
      <c r="L7" s="41"/>
      <c r="M7" s="41"/>
    </row>
    <row r="8" spans="1:13" ht="24.75" x14ac:dyDescent="0.25">
      <c r="A8" s="52" t="s">
        <v>102</v>
      </c>
      <c r="B8" s="44" t="s">
        <v>6</v>
      </c>
      <c r="C8" s="43">
        <v>7</v>
      </c>
      <c r="D8" s="42"/>
      <c r="E8" s="41"/>
      <c r="F8" s="41"/>
      <c r="G8" s="41"/>
      <c r="H8" s="41"/>
      <c r="I8" s="41"/>
      <c r="J8" s="41"/>
      <c r="K8" s="41"/>
      <c r="L8" s="41"/>
      <c r="M8" s="41"/>
    </row>
    <row r="9" spans="1:13" ht="24.75" x14ac:dyDescent="0.25">
      <c r="A9" s="52" t="s">
        <v>105</v>
      </c>
      <c r="B9" s="44" t="s">
        <v>104</v>
      </c>
      <c r="C9" s="43" t="s">
        <v>106</v>
      </c>
      <c r="D9" s="44" t="s">
        <v>64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 ht="24.75" x14ac:dyDescent="0.25">
      <c r="A10" s="52" t="s">
        <v>103</v>
      </c>
      <c r="B10" s="44" t="s">
        <v>7</v>
      </c>
      <c r="C10" s="43">
        <v>75000000</v>
      </c>
      <c r="D10" s="44" t="s">
        <v>56</v>
      </c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25.5" customHeight="1" x14ac:dyDescent="0.25">
      <c r="A11" s="50" t="s">
        <v>107</v>
      </c>
      <c r="B11" s="42" t="s">
        <v>84</v>
      </c>
      <c r="C11" s="43">
        <v>12960</v>
      </c>
      <c r="D11" s="44" t="s">
        <v>54</v>
      </c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24.75" x14ac:dyDescent="0.25">
      <c r="A12" s="51"/>
      <c r="B12" s="42"/>
      <c r="C12" s="43">
        <v>32400</v>
      </c>
      <c r="D12" s="44" t="s">
        <v>55</v>
      </c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25.5" customHeight="1" x14ac:dyDescent="0.25">
      <c r="A13" s="52" t="s">
        <v>108</v>
      </c>
      <c r="B13" s="44" t="s">
        <v>81</v>
      </c>
      <c r="C13" s="43">
        <v>16875</v>
      </c>
      <c r="D13" s="44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24.75" x14ac:dyDescent="0.25">
      <c r="A14" s="50" t="s">
        <v>109</v>
      </c>
      <c r="B14" s="42" t="s">
        <v>85</v>
      </c>
      <c r="C14" s="43">
        <v>412000</v>
      </c>
      <c r="D14" s="44" t="s">
        <v>55</v>
      </c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24.75" x14ac:dyDescent="0.25">
      <c r="A15" s="51"/>
      <c r="B15" s="42"/>
      <c r="C15" s="43">
        <v>824000</v>
      </c>
      <c r="D15" s="44" t="s">
        <v>54</v>
      </c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24.75" x14ac:dyDescent="0.25">
      <c r="A16" s="50" t="s">
        <v>110</v>
      </c>
      <c r="B16" s="42" t="s">
        <v>86</v>
      </c>
      <c r="C16" s="43">
        <v>35000</v>
      </c>
      <c r="D16" s="44" t="s">
        <v>53</v>
      </c>
      <c r="E16" s="41"/>
      <c r="F16" s="41"/>
      <c r="G16" s="41"/>
      <c r="H16" s="41"/>
      <c r="I16" s="41"/>
      <c r="J16" s="41"/>
      <c r="K16" s="41"/>
      <c r="L16" s="41"/>
      <c r="M16" s="41"/>
    </row>
    <row r="17" spans="1:13" ht="24.75" x14ac:dyDescent="0.25">
      <c r="A17" s="51"/>
      <c r="B17" s="42"/>
      <c r="C17" s="43">
        <v>53000</v>
      </c>
      <c r="D17" s="44" t="s">
        <v>52</v>
      </c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24.75" x14ac:dyDescent="0.25">
      <c r="A18" s="52" t="s">
        <v>111</v>
      </c>
      <c r="B18" s="44" t="s">
        <v>13</v>
      </c>
      <c r="C18" s="46">
        <v>0.36</v>
      </c>
      <c r="D18" s="44" t="s">
        <v>55</v>
      </c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24.75" x14ac:dyDescent="0.25">
      <c r="A19" s="52" t="s">
        <v>112</v>
      </c>
      <c r="B19" s="44" t="s">
        <v>14</v>
      </c>
      <c r="C19" s="46">
        <v>0.28000000000000003</v>
      </c>
      <c r="D19" s="44" t="s">
        <v>54</v>
      </c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24.75" x14ac:dyDescent="0.25">
      <c r="A20" s="52" t="s">
        <v>113</v>
      </c>
      <c r="B20" s="44" t="s">
        <v>15</v>
      </c>
      <c r="C20" s="44">
        <v>220</v>
      </c>
      <c r="D20" s="44" t="s">
        <v>55</v>
      </c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24.75" x14ac:dyDescent="0.25">
      <c r="A21" s="52" t="s">
        <v>114</v>
      </c>
      <c r="B21" s="44" t="s">
        <v>16</v>
      </c>
      <c r="C21" s="44">
        <v>2500</v>
      </c>
      <c r="D21" s="44" t="s">
        <v>54</v>
      </c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24.75" x14ac:dyDescent="0.25">
      <c r="A22" s="50" t="s">
        <v>116</v>
      </c>
      <c r="B22" s="42" t="s">
        <v>77</v>
      </c>
      <c r="C22" s="44">
        <v>2.5470000000000002</v>
      </c>
      <c r="D22" s="44" t="s">
        <v>58</v>
      </c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24.75" x14ac:dyDescent="0.25">
      <c r="A23" s="54"/>
      <c r="B23" s="42"/>
      <c r="C23" s="44">
        <v>4</v>
      </c>
      <c r="D23" s="44" t="s">
        <v>59</v>
      </c>
      <c r="E23" s="41"/>
      <c r="F23" s="41"/>
      <c r="G23" s="41"/>
      <c r="H23" s="41"/>
      <c r="I23" s="41"/>
      <c r="J23" s="41"/>
      <c r="K23" s="41"/>
      <c r="L23" s="41"/>
      <c r="M23" s="41"/>
    </row>
    <row r="24" spans="1:13" ht="24.75" x14ac:dyDescent="0.25">
      <c r="A24" s="54"/>
      <c r="B24" s="42"/>
      <c r="C24" s="44">
        <v>0.03</v>
      </c>
      <c r="D24" s="44" t="s">
        <v>60</v>
      </c>
      <c r="E24" s="41"/>
      <c r="F24" s="41"/>
      <c r="G24" s="41"/>
      <c r="H24" s="41"/>
      <c r="I24" s="41"/>
      <c r="J24" s="41"/>
      <c r="K24" s="41"/>
      <c r="L24" s="41"/>
      <c r="M24" s="41"/>
    </row>
    <row r="25" spans="1:13" ht="24.75" x14ac:dyDescent="0.25">
      <c r="A25" s="54"/>
      <c r="B25" s="42"/>
      <c r="C25" s="44">
        <v>2</v>
      </c>
      <c r="D25" s="44" t="s">
        <v>61</v>
      </c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24.75" x14ac:dyDescent="0.25">
      <c r="A26" s="51"/>
      <c r="B26" s="42"/>
      <c r="C26" s="44">
        <v>1.65</v>
      </c>
      <c r="D26" s="44" t="s">
        <v>62</v>
      </c>
      <c r="E26" s="41"/>
      <c r="F26" s="41"/>
      <c r="G26" s="41"/>
      <c r="H26" s="41"/>
      <c r="I26" s="41"/>
      <c r="J26" s="41"/>
      <c r="K26" s="41"/>
      <c r="L26" s="41"/>
      <c r="M26" s="41"/>
    </row>
    <row r="27" spans="1:13" ht="24.75" x14ac:dyDescent="0.25">
      <c r="A27" s="50" t="s">
        <v>115</v>
      </c>
      <c r="B27" s="42" t="s">
        <v>63</v>
      </c>
      <c r="C27" s="44">
        <v>2.5470000000000002</v>
      </c>
      <c r="D27" s="44" t="s">
        <v>58</v>
      </c>
      <c r="E27" s="41"/>
      <c r="F27" s="41"/>
      <c r="G27" s="41"/>
      <c r="H27" s="41"/>
      <c r="I27" s="41"/>
      <c r="J27" s="41"/>
      <c r="K27" s="41"/>
      <c r="L27" s="41"/>
      <c r="M27" s="41"/>
    </row>
    <row r="28" spans="1:13" ht="24.75" x14ac:dyDescent="0.25">
      <c r="A28" s="54"/>
      <c r="B28" s="42"/>
      <c r="C28" s="44">
        <v>2.0099999999999998</v>
      </c>
      <c r="D28" s="44" t="s">
        <v>59</v>
      </c>
      <c r="E28" s="41"/>
      <c r="F28" s="41"/>
      <c r="G28" s="41"/>
      <c r="H28" s="41"/>
      <c r="I28" s="41"/>
      <c r="J28" s="41"/>
      <c r="K28" s="41"/>
      <c r="L28" s="41"/>
      <c r="M28" s="41"/>
    </row>
    <row r="29" spans="1:13" ht="24.75" x14ac:dyDescent="0.25">
      <c r="A29" s="54"/>
      <c r="B29" s="42"/>
      <c r="C29" s="44">
        <v>0.13400000000000001</v>
      </c>
      <c r="D29" s="44" t="s">
        <v>60</v>
      </c>
      <c r="E29" s="41"/>
      <c r="F29" s="41"/>
      <c r="G29" s="41"/>
      <c r="H29" s="41"/>
      <c r="I29" s="41"/>
      <c r="J29" s="41"/>
      <c r="K29" s="41"/>
      <c r="L29" s="41"/>
      <c r="M29" s="41"/>
    </row>
    <row r="30" spans="1:13" ht="24.75" x14ac:dyDescent="0.25">
      <c r="A30" s="54"/>
      <c r="B30" s="42"/>
      <c r="C30" s="44">
        <v>7.37</v>
      </c>
      <c r="D30" s="44" t="s">
        <v>61</v>
      </c>
      <c r="E30" s="41"/>
      <c r="F30" s="41"/>
      <c r="G30" s="41"/>
      <c r="H30" s="41"/>
      <c r="I30" s="41"/>
      <c r="J30" s="41"/>
      <c r="K30" s="41"/>
      <c r="L30" s="41"/>
      <c r="M30" s="41"/>
    </row>
    <row r="31" spans="1:13" ht="24.75" x14ac:dyDescent="0.25">
      <c r="A31" s="51"/>
      <c r="B31" s="42"/>
      <c r="C31" s="44">
        <v>0.40200000000000002</v>
      </c>
      <c r="D31" s="44" t="s">
        <v>62</v>
      </c>
      <c r="E31" s="41"/>
      <c r="F31" s="41"/>
      <c r="G31" s="41"/>
      <c r="H31" s="41"/>
      <c r="I31" s="41"/>
      <c r="J31" s="41"/>
      <c r="K31" s="41"/>
      <c r="L31" s="41"/>
      <c r="M31" s="41"/>
    </row>
    <row r="32" spans="1:13" ht="24.75" x14ac:dyDescent="0.25">
      <c r="A32" s="52" t="s">
        <v>117</v>
      </c>
      <c r="B32" s="44" t="s">
        <v>19</v>
      </c>
      <c r="C32" s="44">
        <v>0.5</v>
      </c>
      <c r="D32" s="44" t="s">
        <v>31</v>
      </c>
      <c r="E32" s="41"/>
      <c r="F32" s="41"/>
      <c r="G32" s="41"/>
      <c r="H32" s="41"/>
      <c r="I32" s="41"/>
      <c r="J32" s="41"/>
      <c r="K32" s="41"/>
      <c r="L32" s="41"/>
      <c r="M32" s="41"/>
    </row>
    <row r="33" spans="1:13" ht="24.75" x14ac:dyDescent="0.25">
      <c r="A33" s="52" t="s">
        <v>118</v>
      </c>
      <c r="B33" s="44" t="s">
        <v>20</v>
      </c>
      <c r="C33" s="44">
        <v>65</v>
      </c>
      <c r="D33" s="44" t="s">
        <v>55</v>
      </c>
      <c r="E33" s="41"/>
      <c r="F33" s="41"/>
      <c r="G33" s="41"/>
      <c r="H33" s="41"/>
      <c r="I33" s="41"/>
      <c r="J33" s="41"/>
      <c r="K33" s="41"/>
      <c r="L33" s="41"/>
      <c r="M33" s="41"/>
    </row>
    <row r="34" spans="1:13" ht="24.75" x14ac:dyDescent="0.25">
      <c r="A34" s="52" t="s">
        <v>119</v>
      </c>
      <c r="B34" s="44" t="s">
        <v>21</v>
      </c>
      <c r="C34" s="44">
        <v>25</v>
      </c>
      <c r="D34" s="44" t="s">
        <v>54</v>
      </c>
      <c r="E34" s="41"/>
      <c r="F34" s="41"/>
      <c r="G34" s="41"/>
      <c r="H34" s="41"/>
      <c r="I34" s="41"/>
      <c r="J34" s="41"/>
      <c r="K34" s="41"/>
      <c r="L34" s="41"/>
      <c r="M34" s="41"/>
    </row>
    <row r="35" spans="1:13" ht="24.75" x14ac:dyDescent="0.25">
      <c r="A35" s="52" t="s">
        <v>120</v>
      </c>
      <c r="B35" s="44" t="s">
        <v>22</v>
      </c>
      <c r="C35" s="44">
        <v>0.85</v>
      </c>
      <c r="D35" s="44" t="s">
        <v>64</v>
      </c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24.75" x14ac:dyDescent="0.25">
      <c r="A36" s="50" t="s">
        <v>121</v>
      </c>
      <c r="B36" s="42" t="s">
        <v>91</v>
      </c>
      <c r="C36" s="43">
        <v>3000000</v>
      </c>
      <c r="D36" s="44" t="s">
        <v>55</v>
      </c>
      <c r="E36" s="41"/>
      <c r="F36" s="41"/>
      <c r="G36" s="41"/>
      <c r="H36" s="41"/>
      <c r="I36" s="41"/>
      <c r="J36" s="41"/>
      <c r="K36" s="41"/>
      <c r="L36" s="41"/>
      <c r="M36" s="41"/>
    </row>
    <row r="37" spans="1:13" ht="24.75" x14ac:dyDescent="0.25">
      <c r="A37" s="51"/>
      <c r="B37" s="42"/>
      <c r="C37" s="43">
        <v>3800000</v>
      </c>
      <c r="D37" s="44" t="s">
        <v>54</v>
      </c>
      <c r="E37" s="41"/>
      <c r="F37" s="41"/>
      <c r="G37" s="41"/>
      <c r="H37" s="41"/>
      <c r="I37" s="41"/>
      <c r="J37" s="41"/>
      <c r="K37" s="41"/>
      <c r="L37" s="41"/>
      <c r="M37" s="41"/>
    </row>
    <row r="38" spans="1:13" ht="24.75" x14ac:dyDescent="0.25">
      <c r="A38" s="52" t="s">
        <v>122</v>
      </c>
      <c r="B38" s="44" t="s">
        <v>88</v>
      </c>
      <c r="C38" s="44">
        <v>4.4499999999999998E-2</v>
      </c>
      <c r="D38" s="44"/>
      <c r="E38" s="41"/>
      <c r="F38" s="41"/>
      <c r="G38" s="41"/>
      <c r="H38" s="41"/>
      <c r="I38" s="41"/>
      <c r="J38" s="41"/>
      <c r="K38" s="41"/>
      <c r="L38" s="41"/>
      <c r="M38" s="41"/>
    </row>
    <row r="39" spans="1:13" ht="24.75" x14ac:dyDescent="0.25">
      <c r="A39" s="52" t="s">
        <v>123</v>
      </c>
      <c r="B39" s="44" t="s">
        <v>89</v>
      </c>
      <c r="C39" s="44">
        <v>7.1600000000000006E-3</v>
      </c>
      <c r="D39" s="44"/>
      <c r="E39" s="41"/>
      <c r="F39" s="41"/>
      <c r="G39" s="41"/>
      <c r="H39" s="41"/>
      <c r="I39" s="41"/>
      <c r="J39" s="41"/>
      <c r="K39" s="41"/>
      <c r="L39" s="41"/>
      <c r="M39" s="41"/>
    </row>
    <row r="40" spans="1:13" ht="24.75" x14ac:dyDescent="0.25">
      <c r="A40" s="52" t="s">
        <v>124</v>
      </c>
      <c r="B40" s="44" t="s">
        <v>70</v>
      </c>
      <c r="C40" s="44">
        <v>3000</v>
      </c>
      <c r="D40" s="44"/>
      <c r="E40" s="41"/>
      <c r="F40" s="41"/>
      <c r="G40" s="41"/>
      <c r="H40" s="41"/>
      <c r="I40" s="41"/>
      <c r="J40" s="41"/>
      <c r="K40" s="41"/>
      <c r="L40" s="41"/>
      <c r="M40" s="41"/>
    </row>
    <row r="41" spans="1:13" ht="25.5" customHeight="1" x14ac:dyDescent="0.25">
      <c r="A41" s="52" t="s">
        <v>125</v>
      </c>
      <c r="B41" s="48" t="s">
        <v>27</v>
      </c>
      <c r="C41" s="49">
        <v>500000000</v>
      </c>
      <c r="D41" s="47"/>
      <c r="E41" s="41"/>
      <c r="F41" s="41"/>
      <c r="G41" s="41"/>
      <c r="H41" s="41"/>
      <c r="I41" s="41"/>
      <c r="J41" s="41"/>
      <c r="K41" s="41"/>
      <c r="L41" s="41"/>
      <c r="M41" s="41"/>
    </row>
    <row r="42" spans="1:13" ht="24.75" x14ac:dyDescent="0.25">
      <c r="A42" s="52" t="s">
        <v>126</v>
      </c>
      <c r="B42" s="48" t="s">
        <v>28</v>
      </c>
      <c r="C42" s="49">
        <v>200000000</v>
      </c>
      <c r="D42" s="47"/>
      <c r="E42" s="41"/>
      <c r="F42" s="41"/>
      <c r="G42" s="41"/>
      <c r="H42" s="41"/>
      <c r="I42" s="41"/>
      <c r="J42" s="41"/>
      <c r="K42" s="41"/>
      <c r="L42" s="41"/>
      <c r="M42" s="41"/>
    </row>
    <row r="43" spans="1:13" ht="24.75" x14ac:dyDescent="0.25">
      <c r="A43" s="52" t="s">
        <v>127</v>
      </c>
      <c r="B43" s="48" t="s">
        <v>29</v>
      </c>
      <c r="C43" s="49">
        <v>4500000000</v>
      </c>
      <c r="D43" s="47"/>
      <c r="E43" s="41"/>
      <c r="F43" s="41"/>
      <c r="G43" s="41"/>
      <c r="H43" s="41"/>
      <c r="I43" s="41"/>
      <c r="J43" s="41"/>
      <c r="K43" s="41"/>
      <c r="L43" s="41"/>
      <c r="M43" s="41"/>
    </row>
  </sheetData>
  <mergeCells count="19">
    <mergeCell ref="A22:A26"/>
    <mergeCell ref="A27:A31"/>
    <mergeCell ref="A36:A37"/>
    <mergeCell ref="A1:A2"/>
    <mergeCell ref="A3:A4"/>
    <mergeCell ref="A11:A12"/>
    <mergeCell ref="A14:A15"/>
    <mergeCell ref="A16:A17"/>
    <mergeCell ref="B1:B2"/>
    <mergeCell ref="E3:M43"/>
    <mergeCell ref="B14:B15"/>
    <mergeCell ref="B16:B17"/>
    <mergeCell ref="B22:B26"/>
    <mergeCell ref="B27:B31"/>
    <mergeCell ref="B36:B37"/>
    <mergeCell ref="D41:D43"/>
    <mergeCell ref="B3:B4"/>
    <mergeCell ref="D7:D8"/>
    <mergeCell ref="B11:B1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1"/>
  <sheetViews>
    <sheetView rightToLeft="1" zoomScale="90" zoomScaleNormal="90" workbookViewId="0">
      <selection activeCell="G17" sqref="G17"/>
    </sheetView>
  </sheetViews>
  <sheetFormatPr defaultRowHeight="15" x14ac:dyDescent="0.25"/>
  <cols>
    <col min="1" max="1" width="71.5703125" customWidth="1"/>
    <col min="2" max="3" width="22.28515625" customWidth="1"/>
    <col min="4" max="4" width="25.85546875" customWidth="1"/>
    <col min="5" max="5" width="11.7109375" customWidth="1"/>
    <col min="6" max="6" width="12.7109375" bestFit="1" customWidth="1"/>
    <col min="7" max="7" width="12.28515625" customWidth="1"/>
    <col min="8" max="8" width="10.42578125" bestFit="1" customWidth="1"/>
    <col min="9" max="9" width="11.5703125" bestFit="1" customWidth="1"/>
    <col min="11" max="11" width="20.42578125" bestFit="1" customWidth="1"/>
    <col min="13" max="13" width="15.5703125" bestFit="1" customWidth="1"/>
    <col min="14" max="14" width="14.42578125" bestFit="1" customWidth="1"/>
    <col min="15" max="15" width="13.42578125" bestFit="1" customWidth="1"/>
  </cols>
  <sheetData>
    <row r="1" spans="1:16" ht="25.5" customHeight="1" thickBot="1" x14ac:dyDescent="0.3">
      <c r="A1" s="25" t="s">
        <v>46</v>
      </c>
      <c r="B1" s="11">
        <v>1</v>
      </c>
      <c r="C1" s="11">
        <v>1</v>
      </c>
      <c r="D1" s="11" t="s">
        <v>52</v>
      </c>
    </row>
    <row r="2" spans="1:16" ht="25.5" thickBot="1" x14ac:dyDescent="0.3">
      <c r="A2" s="26"/>
      <c r="B2" s="13">
        <v>1.5</v>
      </c>
      <c r="C2" s="13">
        <v>1.5</v>
      </c>
      <c r="D2" s="11" t="s">
        <v>53</v>
      </c>
      <c r="E2" t="s">
        <v>79</v>
      </c>
    </row>
    <row r="3" spans="1:16" ht="43.5" customHeight="1" thickBot="1" x14ac:dyDescent="0.3">
      <c r="A3" s="16" t="s">
        <v>3</v>
      </c>
      <c r="B3" s="11">
        <v>15000000</v>
      </c>
      <c r="C3" s="32" t="s">
        <v>78</v>
      </c>
      <c r="D3" s="33"/>
      <c r="E3" s="11">
        <f>F3/54</f>
        <v>14586997.333333334</v>
      </c>
      <c r="F3" s="11">
        <v>787697856</v>
      </c>
      <c r="G3" s="11" t="s">
        <v>78</v>
      </c>
    </row>
    <row r="4" spans="1:16" ht="25.5" thickBot="1" x14ac:dyDescent="0.3">
      <c r="A4" s="16" t="s">
        <v>47</v>
      </c>
      <c r="B4" s="11">
        <v>1527</v>
      </c>
      <c r="C4" s="11">
        <v>1527</v>
      </c>
      <c r="D4" s="16" t="s">
        <v>55</v>
      </c>
    </row>
    <row r="5" spans="1:16" ht="25.5" thickBot="1" x14ac:dyDescent="0.3">
      <c r="A5" s="16" t="s">
        <v>5</v>
      </c>
      <c r="B5" s="11">
        <v>1416</v>
      </c>
      <c r="C5" s="11">
        <v>1416</v>
      </c>
      <c r="D5" s="21" t="s">
        <v>54</v>
      </c>
    </row>
    <row r="6" spans="1:16" ht="25.5" thickBot="1" x14ac:dyDescent="0.3">
      <c r="A6" s="16" t="s">
        <v>6</v>
      </c>
      <c r="B6" s="11">
        <v>7</v>
      </c>
      <c r="C6" s="11">
        <v>7</v>
      </c>
      <c r="D6" s="23"/>
    </row>
    <row r="7" spans="1:16" ht="25.5" thickBot="1" x14ac:dyDescent="0.3">
      <c r="A7" s="16" t="s">
        <v>7</v>
      </c>
      <c r="B7" s="11">
        <v>75000000</v>
      </c>
      <c r="C7" s="11">
        <v>75000000</v>
      </c>
      <c r="D7" s="1" t="s">
        <v>56</v>
      </c>
      <c r="F7">
        <v>7500</v>
      </c>
    </row>
    <row r="8" spans="1:16" ht="25.5" thickBot="1" x14ac:dyDescent="0.3">
      <c r="A8" s="28" t="s">
        <v>84</v>
      </c>
      <c r="B8" s="4">
        <v>12960</v>
      </c>
      <c r="C8" s="4">
        <f>(I8*0.0005)/12</f>
        <v>206.84520833333332</v>
      </c>
      <c r="D8" s="16" t="s">
        <v>54</v>
      </c>
      <c r="E8" s="34" t="s">
        <v>71</v>
      </c>
      <c r="F8" s="35"/>
      <c r="G8" s="35"/>
      <c r="H8" s="35"/>
      <c r="I8" s="11">
        <v>4964285</v>
      </c>
      <c r="K8" t="s">
        <v>83</v>
      </c>
      <c r="L8">
        <f>20*54</f>
        <v>1080</v>
      </c>
      <c r="M8">
        <f>L8*12</f>
        <v>12960</v>
      </c>
    </row>
    <row r="9" spans="1:16" ht="25.5" thickBot="1" x14ac:dyDescent="0.3">
      <c r="A9" s="29"/>
      <c r="B9" s="4">
        <f>B8*2.5</f>
        <v>32400</v>
      </c>
      <c r="C9" s="4">
        <f>(I9*0.05)/12</f>
        <v>1416.6666666666667</v>
      </c>
      <c r="D9" s="16" t="s">
        <v>55</v>
      </c>
      <c r="E9" s="34"/>
      <c r="F9" s="35"/>
      <c r="G9" s="35"/>
      <c r="H9" s="35"/>
      <c r="I9" s="11">
        <v>340000</v>
      </c>
    </row>
    <row r="10" spans="1:16" ht="25.5" thickBot="1" x14ac:dyDescent="0.3">
      <c r="A10" s="16" t="s">
        <v>81</v>
      </c>
      <c r="B10" s="4">
        <f>P10</f>
        <v>16875</v>
      </c>
      <c r="C10" s="4">
        <f>F7/12</f>
        <v>625</v>
      </c>
      <c r="D10" s="16"/>
      <c r="E10" s="30" t="s">
        <v>57</v>
      </c>
      <c r="F10" s="31"/>
      <c r="G10" s="31"/>
      <c r="H10" s="31"/>
      <c r="I10" s="31"/>
      <c r="J10">
        <v>7500</v>
      </c>
      <c r="K10">
        <v>2</v>
      </c>
      <c r="L10">
        <f>J10/2</f>
        <v>3750</v>
      </c>
      <c r="M10" t="s">
        <v>80</v>
      </c>
      <c r="N10">
        <f>L10*54</f>
        <v>202500</v>
      </c>
      <c r="O10" t="s">
        <v>82</v>
      </c>
      <c r="P10">
        <f>N10/12</f>
        <v>16875</v>
      </c>
    </row>
    <row r="11" spans="1:16" ht="25.5" thickBot="1" x14ac:dyDescent="0.3">
      <c r="A11" s="16" t="s">
        <v>48</v>
      </c>
      <c r="B11" s="16"/>
      <c r="C11" s="16"/>
      <c r="D11" s="16"/>
    </row>
    <row r="12" spans="1:16" ht="25.5" thickBot="1" x14ac:dyDescent="0.3">
      <c r="A12" s="21" t="s">
        <v>85</v>
      </c>
      <c r="B12" s="4">
        <f>B13/2</f>
        <v>412000</v>
      </c>
      <c r="C12" s="4">
        <f>C13/2</f>
        <v>44500000</v>
      </c>
      <c r="D12" s="8" t="s">
        <v>55</v>
      </c>
    </row>
    <row r="13" spans="1:16" ht="25.5" thickBot="1" x14ac:dyDescent="0.3">
      <c r="A13" s="23"/>
      <c r="B13" s="4">
        <v>824000</v>
      </c>
      <c r="C13" s="4">
        <v>89000000</v>
      </c>
      <c r="D13" s="16" t="s">
        <v>54</v>
      </c>
      <c r="E13" s="4">
        <f>C13/2</f>
        <v>44500000</v>
      </c>
      <c r="F13" s="4">
        <f>E13/54</f>
        <v>824074.07407407404</v>
      </c>
    </row>
    <row r="14" spans="1:16" ht="25.5" thickBot="1" x14ac:dyDescent="0.3">
      <c r="A14" s="21" t="s">
        <v>86</v>
      </c>
      <c r="B14" s="4">
        <v>35000</v>
      </c>
      <c r="C14" s="4">
        <v>500000</v>
      </c>
      <c r="D14" s="16" t="s">
        <v>53</v>
      </c>
    </row>
    <row r="15" spans="1:16" ht="25.5" thickBot="1" x14ac:dyDescent="0.3">
      <c r="A15" s="23"/>
      <c r="B15" s="4">
        <v>53000</v>
      </c>
      <c r="C15" s="4">
        <f>C14*2</f>
        <v>1000000</v>
      </c>
      <c r="D15" s="16" t="s">
        <v>52</v>
      </c>
      <c r="E15" s="4" t="s">
        <v>87</v>
      </c>
      <c r="F15" s="4">
        <v>934000</v>
      </c>
      <c r="G15" s="4" t="s">
        <v>80</v>
      </c>
      <c r="H15" s="4">
        <f>F15*2</f>
        <v>1868000</v>
      </c>
      <c r="I15" s="4">
        <f>H15/54</f>
        <v>34592.592592592591</v>
      </c>
      <c r="J15" s="4"/>
      <c r="K15" s="4"/>
      <c r="L15" s="4"/>
    </row>
    <row r="16" spans="1:16" ht="25.5" thickBot="1" x14ac:dyDescent="0.3">
      <c r="A16" s="16" t="s">
        <v>13</v>
      </c>
      <c r="B16" s="6">
        <v>0.36</v>
      </c>
      <c r="C16" s="14">
        <v>0.36</v>
      </c>
      <c r="D16" s="16" t="s">
        <v>55</v>
      </c>
    </row>
    <row r="17" spans="1:11" ht="25.5" thickBot="1" x14ac:dyDescent="0.3">
      <c r="A17" s="16" t="s">
        <v>14</v>
      </c>
      <c r="B17" s="6">
        <v>0.28000000000000003</v>
      </c>
      <c r="C17" s="6">
        <v>0.28000000000000003</v>
      </c>
      <c r="D17" s="16" t="s">
        <v>54</v>
      </c>
      <c r="G17" s="20">
        <f>1.5*16875*0.7</f>
        <v>17718.75</v>
      </c>
      <c r="H17">
        <f>16875*0.3</f>
        <v>5062.5</v>
      </c>
    </row>
    <row r="18" spans="1:11" ht="25.5" thickBot="1" x14ac:dyDescent="0.3">
      <c r="A18" s="16" t="s">
        <v>15</v>
      </c>
      <c r="B18" s="16">
        <v>220</v>
      </c>
      <c r="C18" s="16">
        <v>220</v>
      </c>
      <c r="D18" s="16" t="s">
        <v>55</v>
      </c>
      <c r="G18">
        <v>32400</v>
      </c>
      <c r="H18">
        <v>12960</v>
      </c>
    </row>
    <row r="19" spans="1:11" ht="25.5" thickBot="1" x14ac:dyDescent="0.3">
      <c r="A19" s="16" t="s">
        <v>16</v>
      </c>
      <c r="B19" s="16">
        <v>2500</v>
      </c>
      <c r="C19" s="16">
        <v>2500</v>
      </c>
      <c r="D19" s="16" t="s">
        <v>54</v>
      </c>
      <c r="G19" s="20">
        <f>G17-G18</f>
        <v>-14681.25</v>
      </c>
      <c r="H19">
        <f>H17-H18</f>
        <v>-7897.5</v>
      </c>
    </row>
    <row r="20" spans="1:11" ht="25.5" thickBot="1" x14ac:dyDescent="0.3">
      <c r="A20" s="21" t="s">
        <v>77</v>
      </c>
      <c r="B20" s="16">
        <v>2.5470000000000002</v>
      </c>
      <c r="C20" s="16">
        <v>2.5470000000000002</v>
      </c>
      <c r="D20" s="16" t="s">
        <v>58</v>
      </c>
      <c r="G20">
        <f>3*44</f>
        <v>132</v>
      </c>
    </row>
    <row r="21" spans="1:11" ht="25.5" thickBot="1" x14ac:dyDescent="0.3">
      <c r="A21" s="22"/>
      <c r="B21" s="16">
        <v>4</v>
      </c>
      <c r="C21" s="16">
        <v>4</v>
      </c>
      <c r="D21" s="16" t="s">
        <v>59</v>
      </c>
      <c r="G21">
        <f>G19/G20</f>
        <v>-111.22159090909091</v>
      </c>
    </row>
    <row r="22" spans="1:11" ht="25.5" thickBot="1" x14ac:dyDescent="0.3">
      <c r="A22" s="22"/>
      <c r="B22" s="16">
        <v>0.03</v>
      </c>
      <c r="C22" s="16">
        <v>0.02</v>
      </c>
      <c r="D22" s="16" t="s">
        <v>60</v>
      </c>
    </row>
    <row r="23" spans="1:11" ht="25.5" thickBot="1" x14ac:dyDescent="0.3">
      <c r="A23" s="22"/>
      <c r="B23" s="16">
        <v>2</v>
      </c>
      <c r="C23" s="16">
        <v>2</v>
      </c>
      <c r="D23" s="16" t="s">
        <v>61</v>
      </c>
    </row>
    <row r="24" spans="1:11" ht="25.5" thickBot="1" x14ac:dyDescent="0.3">
      <c r="A24" s="23"/>
      <c r="B24" s="16">
        <v>1.65</v>
      </c>
      <c r="C24" s="16">
        <v>1.65</v>
      </c>
      <c r="D24" s="16" t="s">
        <v>62</v>
      </c>
    </row>
    <row r="25" spans="1:11" ht="25.5" thickBot="1" x14ac:dyDescent="0.3">
      <c r="A25" s="21" t="s">
        <v>63</v>
      </c>
      <c r="B25" s="16">
        <v>2.5470000000000002</v>
      </c>
      <c r="C25" s="16">
        <v>2.5470000000000002</v>
      </c>
      <c r="D25" s="16" t="s">
        <v>58</v>
      </c>
    </row>
    <row r="26" spans="1:11" ht="25.5" thickBot="1" x14ac:dyDescent="0.3">
      <c r="A26" s="22"/>
      <c r="B26" s="16">
        <v>2.0099999999999998</v>
      </c>
      <c r="C26" s="16">
        <v>2.0099999999999998</v>
      </c>
      <c r="D26" s="16" t="s">
        <v>59</v>
      </c>
    </row>
    <row r="27" spans="1:11" ht="25.5" thickBot="1" x14ac:dyDescent="0.3">
      <c r="A27" s="22"/>
      <c r="B27" s="16">
        <v>0.13400000000000001</v>
      </c>
      <c r="C27" s="16">
        <v>0.13400000000000001</v>
      </c>
      <c r="D27" s="16" t="s">
        <v>60</v>
      </c>
    </row>
    <row r="28" spans="1:11" ht="25.5" thickBot="1" x14ac:dyDescent="0.3">
      <c r="A28" s="22"/>
      <c r="B28" s="16">
        <v>7.37</v>
      </c>
      <c r="C28" s="16">
        <v>7.37</v>
      </c>
      <c r="D28" s="16" t="s">
        <v>61</v>
      </c>
    </row>
    <row r="29" spans="1:11" ht="25.5" thickBot="1" x14ac:dyDescent="0.3">
      <c r="A29" s="23"/>
      <c r="B29" s="16">
        <v>0.40200000000000002</v>
      </c>
      <c r="C29" s="16">
        <v>0.40200000000000002</v>
      </c>
      <c r="D29" s="16" t="s">
        <v>62</v>
      </c>
    </row>
    <row r="30" spans="1:11" ht="25.5" thickBot="1" x14ac:dyDescent="0.3">
      <c r="A30" s="16" t="s">
        <v>19</v>
      </c>
      <c r="B30" s="16">
        <v>0.5</v>
      </c>
      <c r="C30" s="16" t="s">
        <v>30</v>
      </c>
      <c r="D30" s="16" t="s">
        <v>31</v>
      </c>
      <c r="K30" s="12">
        <f>K32+K37</f>
        <v>3734567.9012345681</v>
      </c>
    </row>
    <row r="31" spans="1:11" ht="25.5" thickBot="1" x14ac:dyDescent="0.3">
      <c r="A31" s="16" t="s">
        <v>20</v>
      </c>
      <c r="B31" s="16">
        <v>65</v>
      </c>
      <c r="C31" s="16">
        <v>65</v>
      </c>
      <c r="D31" s="16" t="s">
        <v>55</v>
      </c>
    </row>
    <row r="32" spans="1:11" ht="25.5" thickBot="1" x14ac:dyDescent="0.3">
      <c r="A32" s="16" t="s">
        <v>21</v>
      </c>
      <c r="B32" s="16">
        <v>25</v>
      </c>
      <c r="C32" s="16">
        <v>25</v>
      </c>
      <c r="D32" s="16" t="s">
        <v>54</v>
      </c>
      <c r="F32" s="4"/>
      <c r="G32" s="4"/>
      <c r="H32" s="4"/>
      <c r="I32" s="4">
        <f>I33/54</f>
        <v>185185.1851851852</v>
      </c>
      <c r="K32" s="4">
        <f>G33+I32</f>
        <v>2962962.9629629632</v>
      </c>
    </row>
    <row r="33" spans="1:17" ht="25.5" thickBot="1" x14ac:dyDescent="0.3">
      <c r="A33" s="16" t="s">
        <v>22</v>
      </c>
      <c r="B33" s="16">
        <v>0.85</v>
      </c>
      <c r="C33" s="16">
        <v>0.85</v>
      </c>
      <c r="D33" s="16" t="s">
        <v>64</v>
      </c>
      <c r="F33" s="4"/>
      <c r="G33" s="4">
        <f>G34/54</f>
        <v>2777777.777777778</v>
      </c>
      <c r="H33" s="4"/>
      <c r="I33" s="4">
        <f>I34*2</f>
        <v>10000000</v>
      </c>
    </row>
    <row r="34" spans="1:17" ht="50.25" thickBot="1" x14ac:dyDescent="0.3">
      <c r="A34" s="21" t="s">
        <v>91</v>
      </c>
      <c r="B34" s="4">
        <v>3000000</v>
      </c>
      <c r="C34" s="4">
        <f>C35*0.75</f>
        <v>116250000</v>
      </c>
      <c r="D34" s="8" t="s">
        <v>55</v>
      </c>
      <c r="F34" s="4" t="s">
        <v>92</v>
      </c>
      <c r="G34" s="4">
        <v>150000000</v>
      </c>
      <c r="H34" s="4" t="s">
        <v>93</v>
      </c>
      <c r="I34" s="4">
        <v>5000000</v>
      </c>
      <c r="K34" s="4" t="s">
        <v>94</v>
      </c>
      <c r="M34" s="19">
        <v>38000</v>
      </c>
      <c r="N34" s="19">
        <v>163</v>
      </c>
      <c r="O34" s="19">
        <f>M34/N34</f>
        <v>233.12883435582822</v>
      </c>
      <c r="Q34" s="18">
        <f>O34/1000000</f>
        <v>2.3312883435582822E-4</v>
      </c>
    </row>
    <row r="35" spans="1:17" ht="25.5" thickBot="1" x14ac:dyDescent="0.3">
      <c r="A35" s="23"/>
      <c r="B35" s="4">
        <f>3800000</f>
        <v>3800000</v>
      </c>
      <c r="C35" s="4">
        <v>155000000</v>
      </c>
      <c r="D35" s="16" t="s">
        <v>54</v>
      </c>
      <c r="K35" s="4">
        <v>500000000</v>
      </c>
      <c r="M35" s="19"/>
      <c r="N35" s="19">
        <v>1143</v>
      </c>
      <c r="O35" s="19">
        <f>M34/N35</f>
        <v>33.245844269466318</v>
      </c>
      <c r="Q35" s="18">
        <f>O35/1000000</f>
        <v>3.324584426946632E-5</v>
      </c>
    </row>
    <row r="36" spans="1:17" ht="25.5" thickBot="1" x14ac:dyDescent="0.3">
      <c r="A36" s="16" t="s">
        <v>88</v>
      </c>
      <c r="B36" s="16">
        <f>F36/G36</f>
        <v>4.4499999999999998E-2</v>
      </c>
      <c r="C36" s="16" t="s">
        <v>69</v>
      </c>
      <c r="D36" s="16"/>
      <c r="E36" s="17"/>
      <c r="F36" s="16">
        <v>44.5</v>
      </c>
      <c r="G36" s="16">
        <v>1000</v>
      </c>
      <c r="H36" s="16" t="s">
        <v>90</v>
      </c>
      <c r="K36" s="4">
        <f>K35/12</f>
        <v>41666666.666666664</v>
      </c>
    </row>
    <row r="37" spans="1:17" ht="25.5" thickBot="1" x14ac:dyDescent="0.3">
      <c r="A37" s="16" t="s">
        <v>89</v>
      </c>
      <c r="B37" s="16">
        <f>F37/G37</f>
        <v>7.1600000000000006E-3</v>
      </c>
      <c r="C37" s="16" t="s">
        <v>66</v>
      </c>
      <c r="D37" s="16"/>
      <c r="E37" s="17"/>
      <c r="F37" s="16">
        <v>7.16</v>
      </c>
      <c r="G37" s="16">
        <v>1000</v>
      </c>
      <c r="H37" s="16" t="s">
        <v>90</v>
      </c>
      <c r="K37" s="4">
        <f>K36/54</f>
        <v>771604.93827160494</v>
      </c>
    </row>
    <row r="38" spans="1:17" ht="25.5" thickBot="1" x14ac:dyDescent="0.3">
      <c r="A38" s="16" t="s">
        <v>70</v>
      </c>
      <c r="B38" s="16">
        <v>3000</v>
      </c>
      <c r="C38" s="16">
        <v>3000</v>
      </c>
      <c r="D38" s="16"/>
    </row>
    <row r="39" spans="1:17" ht="25.5" customHeight="1" thickBot="1" x14ac:dyDescent="0.3">
      <c r="A39" s="16" t="s">
        <v>27</v>
      </c>
      <c r="B39" s="12">
        <v>500000000</v>
      </c>
      <c r="C39" s="36" t="s">
        <v>75</v>
      </c>
      <c r="D39" s="27"/>
      <c r="E39" s="27"/>
      <c r="F39" s="27"/>
      <c r="G39" s="27"/>
      <c r="H39" s="27"/>
      <c r="I39" s="27"/>
    </row>
    <row r="40" spans="1:17" ht="25.5" thickBot="1" x14ac:dyDescent="0.3">
      <c r="A40" s="16" t="s">
        <v>28</v>
      </c>
      <c r="B40" s="12">
        <v>178000000</v>
      </c>
      <c r="C40" s="36"/>
      <c r="D40" s="27"/>
      <c r="E40" s="27"/>
      <c r="F40" s="27"/>
      <c r="G40" s="27"/>
      <c r="H40" s="27"/>
      <c r="I40" s="27"/>
    </row>
    <row r="41" spans="1:17" ht="25.5" thickBot="1" x14ac:dyDescent="0.3">
      <c r="A41" s="16" t="s">
        <v>29</v>
      </c>
      <c r="B41" s="12">
        <v>5700000000</v>
      </c>
      <c r="C41" s="36"/>
      <c r="D41" s="27"/>
      <c r="E41" s="27"/>
      <c r="F41" s="27"/>
      <c r="G41" s="27"/>
      <c r="H41" s="27"/>
      <c r="I41" s="27"/>
    </row>
  </sheetData>
  <mergeCells count="12">
    <mergeCell ref="C39:I41"/>
    <mergeCell ref="A12:A13"/>
    <mergeCell ref="A14:A15"/>
    <mergeCell ref="A20:A24"/>
    <mergeCell ref="A25:A29"/>
    <mergeCell ref="A34:A35"/>
    <mergeCell ref="E10:I10"/>
    <mergeCell ref="A1:A2"/>
    <mergeCell ref="C3:D3"/>
    <mergeCell ref="D5:D6"/>
    <mergeCell ref="A8:A9"/>
    <mergeCell ref="E8:H9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rightToLeft="1" workbookViewId="0">
      <selection activeCell="H13" sqref="H13:H16"/>
    </sheetView>
  </sheetViews>
  <sheetFormatPr defaultRowHeight="15" x14ac:dyDescent="0.25"/>
  <cols>
    <col min="1" max="1" width="71.5703125" customWidth="1"/>
    <col min="2" max="2" width="37.42578125" customWidth="1"/>
    <col min="3" max="3" width="25.85546875" customWidth="1"/>
    <col min="8" max="8" width="10.42578125" bestFit="1" customWidth="1"/>
  </cols>
  <sheetData>
    <row r="1" spans="1:8" ht="25.5" customHeight="1" thickBot="1" x14ac:dyDescent="0.3">
      <c r="A1" s="25" t="s">
        <v>46</v>
      </c>
      <c r="B1" s="11">
        <v>1</v>
      </c>
      <c r="C1" s="11" t="s">
        <v>52</v>
      </c>
    </row>
    <row r="2" spans="1:8" ht="25.5" thickBot="1" x14ac:dyDescent="0.3">
      <c r="A2" s="26"/>
      <c r="B2" s="13">
        <v>1.5</v>
      </c>
      <c r="C2" s="11" t="s">
        <v>53</v>
      </c>
    </row>
    <row r="3" spans="1:8" ht="25.5" thickBot="1" x14ac:dyDescent="0.3">
      <c r="A3" s="5" t="s">
        <v>3</v>
      </c>
      <c r="B3" s="32" t="s">
        <v>50</v>
      </c>
      <c r="C3" s="33"/>
    </row>
    <row r="4" spans="1:8" ht="25.5" thickBot="1" x14ac:dyDescent="0.3">
      <c r="A4" s="5" t="s">
        <v>47</v>
      </c>
      <c r="B4" s="11">
        <v>1527</v>
      </c>
      <c r="C4" s="5" t="s">
        <v>55</v>
      </c>
    </row>
    <row r="5" spans="1:8" ht="25.5" thickBot="1" x14ac:dyDescent="0.3">
      <c r="A5" s="5" t="s">
        <v>5</v>
      </c>
      <c r="B5" s="11">
        <v>1416</v>
      </c>
      <c r="C5" s="21" t="s">
        <v>54</v>
      </c>
    </row>
    <row r="6" spans="1:8" ht="25.5" thickBot="1" x14ac:dyDescent="0.3">
      <c r="A6" s="5" t="s">
        <v>6</v>
      </c>
      <c r="B6" s="11">
        <v>7</v>
      </c>
      <c r="C6" s="23"/>
    </row>
    <row r="7" spans="1:8" ht="25.5" thickBot="1" x14ac:dyDescent="0.3">
      <c r="A7" s="5" t="s">
        <v>7</v>
      </c>
      <c r="B7" s="11">
        <v>75000000</v>
      </c>
      <c r="C7" s="1" t="s">
        <v>56</v>
      </c>
      <c r="E7">
        <v>7500</v>
      </c>
    </row>
    <row r="8" spans="1:8" ht="25.5" thickBot="1" x14ac:dyDescent="0.3">
      <c r="A8" s="28" t="s">
        <v>72</v>
      </c>
      <c r="B8" s="4">
        <f>(H8*0.0005)/12</f>
        <v>206.84520833333332</v>
      </c>
      <c r="C8" s="5" t="s">
        <v>54</v>
      </c>
      <c r="D8" s="34" t="s">
        <v>71</v>
      </c>
      <c r="E8" s="35"/>
      <c r="F8" s="35"/>
      <c r="G8" s="35"/>
      <c r="H8" s="11">
        <v>4964285</v>
      </c>
    </row>
    <row r="9" spans="1:8" ht="25.5" thickBot="1" x14ac:dyDescent="0.3">
      <c r="A9" s="29"/>
      <c r="B9" s="4">
        <f>(H9*0.05)/12</f>
        <v>1416.6666666666667</v>
      </c>
      <c r="C9" s="5" t="s">
        <v>55</v>
      </c>
      <c r="D9" s="34"/>
      <c r="E9" s="35"/>
      <c r="F9" s="35"/>
      <c r="G9" s="35"/>
      <c r="H9" s="11">
        <v>340000</v>
      </c>
    </row>
    <row r="10" spans="1:8" ht="25.5" thickBot="1" x14ac:dyDescent="0.3">
      <c r="A10" s="5" t="s">
        <v>73</v>
      </c>
      <c r="B10" s="4">
        <f>E7/12</f>
        <v>625</v>
      </c>
      <c r="C10" s="5"/>
      <c r="D10" s="30" t="s">
        <v>57</v>
      </c>
      <c r="E10" s="31"/>
      <c r="F10" s="31"/>
      <c r="G10" s="31"/>
      <c r="H10" s="31"/>
    </row>
    <row r="11" spans="1:8" ht="25.5" thickBot="1" x14ac:dyDescent="0.3">
      <c r="A11" s="5" t="s">
        <v>48</v>
      </c>
      <c r="B11" s="5"/>
      <c r="C11" s="5"/>
    </row>
    <row r="12" spans="1:8" ht="25.5" thickBot="1" x14ac:dyDescent="0.3">
      <c r="A12" s="21" t="s">
        <v>9</v>
      </c>
      <c r="B12" s="4">
        <f>B13/2</f>
        <v>35400000</v>
      </c>
      <c r="C12" s="8" t="s">
        <v>55</v>
      </c>
    </row>
    <row r="13" spans="1:8" ht="25.5" thickBot="1" x14ac:dyDescent="0.3">
      <c r="A13" s="23"/>
      <c r="B13" s="4">
        <v>70800000</v>
      </c>
      <c r="C13" s="5" t="s">
        <v>54</v>
      </c>
    </row>
    <row r="14" spans="1:8" ht="25.5" thickBot="1" x14ac:dyDescent="0.3">
      <c r="A14" s="21" t="s">
        <v>49</v>
      </c>
      <c r="B14" s="4">
        <v>500000</v>
      </c>
      <c r="C14" s="15" t="s">
        <v>53</v>
      </c>
    </row>
    <row r="15" spans="1:8" ht="25.5" thickBot="1" x14ac:dyDescent="0.3">
      <c r="A15" s="23"/>
      <c r="B15" s="4">
        <f>B14*2</f>
        <v>1000000</v>
      </c>
      <c r="C15" s="5" t="s">
        <v>52</v>
      </c>
    </row>
    <row r="16" spans="1:8" ht="25.5" thickBot="1" x14ac:dyDescent="0.3">
      <c r="A16" s="5" t="s">
        <v>13</v>
      </c>
      <c r="B16" s="14">
        <v>0.36</v>
      </c>
      <c r="C16" s="5" t="s">
        <v>64</v>
      </c>
    </row>
    <row r="17" spans="1:4" ht="25.5" thickBot="1" x14ac:dyDescent="0.3">
      <c r="A17" s="5" t="s">
        <v>14</v>
      </c>
      <c r="B17" s="6">
        <v>0.28000000000000003</v>
      </c>
      <c r="C17" s="5" t="s">
        <v>54</v>
      </c>
    </row>
    <row r="18" spans="1:4" ht="25.5" thickBot="1" x14ac:dyDescent="0.3">
      <c r="A18" s="5" t="s">
        <v>15</v>
      </c>
      <c r="B18" s="5">
        <v>220</v>
      </c>
      <c r="C18" s="5" t="s">
        <v>64</v>
      </c>
    </row>
    <row r="19" spans="1:4" ht="25.5" thickBot="1" x14ac:dyDescent="0.3">
      <c r="A19" s="5" t="s">
        <v>16</v>
      </c>
      <c r="B19" s="5">
        <v>2500</v>
      </c>
      <c r="C19" s="5" t="s">
        <v>54</v>
      </c>
    </row>
    <row r="20" spans="1:4" ht="25.5" thickBot="1" x14ac:dyDescent="0.3">
      <c r="A20" s="21" t="s">
        <v>77</v>
      </c>
      <c r="B20" s="5">
        <v>2.5470000000000002</v>
      </c>
      <c r="C20" s="5" t="s">
        <v>58</v>
      </c>
    </row>
    <row r="21" spans="1:4" ht="25.5" thickBot="1" x14ac:dyDescent="0.3">
      <c r="A21" s="22"/>
      <c r="B21" s="5">
        <v>4</v>
      </c>
      <c r="C21" s="5" t="s">
        <v>59</v>
      </c>
    </row>
    <row r="22" spans="1:4" ht="25.5" thickBot="1" x14ac:dyDescent="0.3">
      <c r="A22" s="22"/>
      <c r="B22" s="5">
        <v>0.02</v>
      </c>
      <c r="C22" s="5" t="s">
        <v>60</v>
      </c>
    </row>
    <row r="23" spans="1:4" ht="25.5" thickBot="1" x14ac:dyDescent="0.3">
      <c r="A23" s="22"/>
      <c r="B23" s="5">
        <v>2</v>
      </c>
      <c r="C23" s="5" t="s">
        <v>61</v>
      </c>
    </row>
    <row r="24" spans="1:4" ht="25.5" thickBot="1" x14ac:dyDescent="0.3">
      <c r="A24" s="23"/>
      <c r="B24" s="5">
        <v>1.65</v>
      </c>
      <c r="C24" s="5" t="s">
        <v>62</v>
      </c>
    </row>
    <row r="25" spans="1:4" ht="25.5" thickBot="1" x14ac:dyDescent="0.3">
      <c r="A25" s="21" t="s">
        <v>63</v>
      </c>
      <c r="B25" s="5">
        <v>2.5470000000000002</v>
      </c>
      <c r="C25" s="5" t="s">
        <v>58</v>
      </c>
    </row>
    <row r="26" spans="1:4" ht="25.5" thickBot="1" x14ac:dyDescent="0.3">
      <c r="A26" s="22"/>
      <c r="B26" s="5">
        <v>2.0099999999999998</v>
      </c>
      <c r="C26" s="5" t="s">
        <v>59</v>
      </c>
    </row>
    <row r="27" spans="1:4" ht="25.5" thickBot="1" x14ac:dyDescent="0.3">
      <c r="A27" s="22"/>
      <c r="B27" s="5">
        <v>0.13400000000000001</v>
      </c>
      <c r="C27" s="5" t="s">
        <v>60</v>
      </c>
    </row>
    <row r="28" spans="1:4" ht="25.5" thickBot="1" x14ac:dyDescent="0.3">
      <c r="A28" s="22"/>
      <c r="B28" s="5">
        <v>7.37</v>
      </c>
      <c r="C28" s="5" t="s">
        <v>61</v>
      </c>
    </row>
    <row r="29" spans="1:4" ht="25.5" thickBot="1" x14ac:dyDescent="0.3">
      <c r="A29" s="23"/>
      <c r="B29" s="5">
        <v>0.40200000000000002</v>
      </c>
      <c r="C29" s="5" t="s">
        <v>62</v>
      </c>
    </row>
    <row r="30" spans="1:4" ht="25.5" thickBot="1" x14ac:dyDescent="0.3">
      <c r="A30" s="5" t="s">
        <v>19</v>
      </c>
      <c r="B30" s="5" t="s">
        <v>30</v>
      </c>
      <c r="C30" s="5" t="s">
        <v>31</v>
      </c>
      <c r="D30" t="s">
        <v>74</v>
      </c>
    </row>
    <row r="31" spans="1:4" ht="25.5" thickBot="1" x14ac:dyDescent="0.3">
      <c r="A31" s="5" t="s">
        <v>20</v>
      </c>
      <c r="B31" s="5">
        <v>65</v>
      </c>
      <c r="C31" s="5" t="s">
        <v>64</v>
      </c>
    </row>
    <row r="32" spans="1:4" ht="25.5" thickBot="1" x14ac:dyDescent="0.3">
      <c r="A32" s="5" t="s">
        <v>21</v>
      </c>
      <c r="B32" s="5">
        <v>25</v>
      </c>
      <c r="C32" s="5" t="s">
        <v>54</v>
      </c>
    </row>
    <row r="33" spans="1:8" ht="25.5" thickBot="1" x14ac:dyDescent="0.3">
      <c r="A33" s="5" t="s">
        <v>22</v>
      </c>
      <c r="B33" s="5">
        <v>0.85</v>
      </c>
      <c r="C33" s="5" t="s">
        <v>64</v>
      </c>
    </row>
    <row r="34" spans="1:8" ht="25.5" thickBot="1" x14ac:dyDescent="0.3">
      <c r="A34" s="21" t="s">
        <v>76</v>
      </c>
      <c r="B34" s="4">
        <f>B35*0.75</f>
        <v>126150000</v>
      </c>
      <c r="C34" s="8" t="s">
        <v>55</v>
      </c>
    </row>
    <row r="35" spans="1:8" ht="25.5" thickBot="1" x14ac:dyDescent="0.3">
      <c r="A35" s="23"/>
      <c r="B35" s="4">
        <v>168200000</v>
      </c>
      <c r="C35" s="5" t="s">
        <v>54</v>
      </c>
    </row>
    <row r="36" spans="1:8" ht="25.5" thickBot="1" x14ac:dyDescent="0.3">
      <c r="A36" s="5" t="s">
        <v>67</v>
      </c>
      <c r="B36" s="5" t="s">
        <v>69</v>
      </c>
      <c r="C36" s="5"/>
      <c r="D36" s="38" t="s">
        <v>65</v>
      </c>
      <c r="E36" s="39"/>
      <c r="F36" s="39"/>
      <c r="G36" s="39"/>
    </row>
    <row r="37" spans="1:8" ht="25.5" thickBot="1" x14ac:dyDescent="0.3">
      <c r="A37" s="5" t="s">
        <v>68</v>
      </c>
      <c r="B37" s="5" t="s">
        <v>66</v>
      </c>
      <c r="C37" s="5"/>
      <c r="D37" s="38"/>
      <c r="E37" s="39"/>
      <c r="F37" s="39"/>
      <c r="G37" s="39"/>
    </row>
    <row r="38" spans="1:8" ht="25.5" thickBot="1" x14ac:dyDescent="0.3">
      <c r="A38" s="5" t="s">
        <v>70</v>
      </c>
      <c r="B38" s="5">
        <v>3000</v>
      </c>
      <c r="C38" s="5"/>
    </row>
    <row r="39" spans="1:8" ht="25.5" customHeight="1" thickBot="1" x14ac:dyDescent="0.3">
      <c r="A39" s="5" t="s">
        <v>27</v>
      </c>
      <c r="B39" s="34" t="s">
        <v>75</v>
      </c>
      <c r="C39" s="37"/>
      <c r="D39" s="37"/>
      <c r="E39" s="37"/>
      <c r="F39" s="37"/>
      <c r="G39" s="37"/>
      <c r="H39" s="37"/>
    </row>
    <row r="40" spans="1:8" ht="25.5" thickBot="1" x14ac:dyDescent="0.3">
      <c r="A40" s="5" t="s">
        <v>28</v>
      </c>
      <c r="B40" s="34"/>
      <c r="C40" s="37"/>
      <c r="D40" s="37"/>
      <c r="E40" s="37"/>
      <c r="F40" s="37"/>
      <c r="G40" s="37"/>
      <c r="H40" s="37"/>
    </row>
    <row r="41" spans="1:8" ht="25.5" thickBot="1" x14ac:dyDescent="0.3">
      <c r="A41" s="5" t="s">
        <v>29</v>
      </c>
      <c r="B41" s="34"/>
      <c r="C41" s="37"/>
      <c r="D41" s="37"/>
      <c r="E41" s="37"/>
      <c r="F41" s="37"/>
      <c r="G41" s="37"/>
      <c r="H41" s="37"/>
    </row>
  </sheetData>
  <mergeCells count="13">
    <mergeCell ref="A14:A15"/>
    <mergeCell ref="B39:H41"/>
    <mergeCell ref="B3:C3"/>
    <mergeCell ref="A8:A9"/>
    <mergeCell ref="A1:A2"/>
    <mergeCell ref="C5:C6"/>
    <mergeCell ref="A25:A29"/>
    <mergeCell ref="D36:G37"/>
    <mergeCell ref="A34:A35"/>
    <mergeCell ref="D8:G9"/>
    <mergeCell ref="A12:A13"/>
    <mergeCell ref="D10:H10"/>
    <mergeCell ref="A20:A24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نهایی</vt:lpstr>
      <vt:lpstr>محاسبات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2023-06-04T09:03:01Z</dcterms:modified>
</cp:coreProperties>
</file>