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shee\Documents\Coursera-AA\Slides\"/>
    </mc:Choice>
  </mc:AlternateContent>
  <bookViews>
    <workbookView xWindow="0" yWindow="0" windowWidth="24000" windowHeight="14235"/>
  </bookViews>
  <sheets>
    <sheet name="ModJo-TS" sheetId="16" r:id="rId1"/>
    <sheet name="ModJo-TS (Manip)" sheetId="17" r:id="rId2"/>
    <sheet name="ModJo-TS (Sales Manip)" sheetId="18" r:id="rId3"/>
    <sheet name="CS Regression" sheetId="8" r:id="rId4"/>
    <sheet name="ModJo-CS" sheetId="9" r:id="rId5"/>
    <sheet name="ModJo-CS (Manip)" sheetId="10" r:id="rId6"/>
    <sheet name="ModJo-CS (Sales Manip)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9" l="1"/>
  <c r="M13" i="9"/>
  <c r="K13" i="9"/>
  <c r="J13" i="9"/>
  <c r="M12" i="9"/>
  <c r="K12" i="9"/>
  <c r="J12" i="9"/>
  <c r="P12" i="9" s="1"/>
  <c r="P11" i="9"/>
  <c r="M11" i="9"/>
  <c r="K11" i="9"/>
  <c r="J11" i="9"/>
  <c r="M10" i="9"/>
  <c r="K10" i="9"/>
  <c r="J10" i="9"/>
  <c r="O10" i="9" s="1"/>
  <c r="P9" i="9"/>
  <c r="M9" i="9"/>
  <c r="N9" i="9" s="1"/>
  <c r="K9" i="9"/>
  <c r="J9" i="9"/>
  <c r="M8" i="9"/>
  <c r="K8" i="9"/>
  <c r="J8" i="9"/>
  <c r="P8" i="9" s="1"/>
  <c r="P7" i="9"/>
  <c r="M7" i="9"/>
  <c r="K7" i="9"/>
  <c r="J7" i="9"/>
  <c r="M6" i="9"/>
  <c r="K6" i="9"/>
  <c r="J6" i="9"/>
  <c r="P6" i="9" s="1"/>
  <c r="M5" i="9"/>
  <c r="K5" i="9"/>
  <c r="J5" i="9"/>
  <c r="P5" i="9" s="1"/>
  <c r="M4" i="9"/>
  <c r="N4" i="9" s="1"/>
  <c r="K4" i="9"/>
  <c r="J4" i="9"/>
  <c r="P4" i="9" s="1"/>
  <c r="M3" i="9"/>
  <c r="K3" i="9"/>
  <c r="J3" i="9"/>
  <c r="P3" i="9" s="1"/>
  <c r="P2" i="9"/>
  <c r="O2" i="9"/>
  <c r="M2" i="9"/>
  <c r="N2" i="9" s="1"/>
  <c r="J3" i="18"/>
  <c r="K3" i="18"/>
  <c r="L3" i="18"/>
  <c r="J4" i="18"/>
  <c r="K4" i="18"/>
  <c r="L4" i="18"/>
  <c r="J5" i="18"/>
  <c r="K5" i="18"/>
  <c r="L5" i="18"/>
  <c r="J6" i="18"/>
  <c r="K6" i="18"/>
  <c r="L6" i="18"/>
  <c r="J7" i="18"/>
  <c r="K7" i="18"/>
  <c r="L7" i="18"/>
  <c r="J8" i="18"/>
  <c r="K8" i="18"/>
  <c r="L8" i="18"/>
  <c r="J9" i="18"/>
  <c r="K9" i="18"/>
  <c r="L9" i="18"/>
  <c r="J10" i="18"/>
  <c r="K10" i="18"/>
  <c r="L10" i="18"/>
  <c r="J11" i="18"/>
  <c r="K11" i="18"/>
  <c r="L11" i="18"/>
  <c r="L12" i="18"/>
  <c r="L4" i="17"/>
  <c r="L5" i="17"/>
  <c r="L6" i="17"/>
  <c r="L7" i="17"/>
  <c r="L8" i="17"/>
  <c r="L9" i="17"/>
  <c r="L10" i="17"/>
  <c r="L11" i="17"/>
  <c r="L12" i="17"/>
  <c r="L13" i="17"/>
  <c r="L3" i="17"/>
  <c r="J3" i="17"/>
  <c r="J4" i="17"/>
  <c r="J5" i="17"/>
  <c r="J6" i="17"/>
  <c r="J7" i="17"/>
  <c r="J8" i="17"/>
  <c r="J9" i="17"/>
  <c r="J10" i="17"/>
  <c r="J11" i="17"/>
  <c r="K3" i="17"/>
  <c r="K4" i="17"/>
  <c r="K5" i="17"/>
  <c r="K6" i="17"/>
  <c r="K7" i="17"/>
  <c r="K8" i="17"/>
  <c r="K9" i="17"/>
  <c r="K10" i="17"/>
  <c r="K11" i="17"/>
  <c r="K4" i="16"/>
  <c r="K5" i="16"/>
  <c r="K6" i="16"/>
  <c r="K7" i="16"/>
  <c r="K8" i="16"/>
  <c r="K9" i="16"/>
  <c r="K10" i="16"/>
  <c r="K11" i="16"/>
  <c r="K12" i="16"/>
  <c r="K13" i="16"/>
  <c r="K3" i="16"/>
  <c r="J4" i="16"/>
  <c r="J5" i="16"/>
  <c r="J6" i="16"/>
  <c r="J7" i="16"/>
  <c r="J8" i="16"/>
  <c r="J9" i="16"/>
  <c r="J10" i="16"/>
  <c r="J11" i="16"/>
  <c r="J12" i="16"/>
  <c r="J13" i="16"/>
  <c r="J3" i="16"/>
  <c r="O8" i="9" l="1"/>
  <c r="T8" i="9" s="1"/>
  <c r="N8" i="9"/>
  <c r="U2" i="9"/>
  <c r="O4" i="9"/>
  <c r="T4" i="9" s="1"/>
  <c r="U4" i="9" s="1"/>
  <c r="N13" i="9"/>
  <c r="T2" i="9"/>
  <c r="N5" i="9"/>
  <c r="O12" i="9"/>
  <c r="T12" i="9" s="1"/>
  <c r="N12" i="9"/>
  <c r="N6" i="9"/>
  <c r="N10" i="9"/>
  <c r="O3" i="9"/>
  <c r="T3" i="9" s="1"/>
  <c r="U3" i="9" s="1"/>
  <c r="O7" i="9"/>
  <c r="T7" i="9" s="1"/>
  <c r="O11" i="9"/>
  <c r="T11" i="9" s="1"/>
  <c r="N3" i="9"/>
  <c r="O5" i="9"/>
  <c r="T5" i="9" s="1"/>
  <c r="U5" i="9" s="1"/>
  <c r="N7" i="9"/>
  <c r="O9" i="9"/>
  <c r="T9" i="9" s="1"/>
  <c r="U9" i="9" s="1"/>
  <c r="N11" i="9"/>
  <c r="O13" i="9"/>
  <c r="T13" i="9" s="1"/>
  <c r="U13" i="9" s="1"/>
  <c r="O6" i="9"/>
  <c r="T6" i="9" s="1"/>
  <c r="P10" i="9"/>
  <c r="T10" i="9" s="1"/>
  <c r="H26" i="11"/>
  <c r="F23" i="11"/>
  <c r="F26" i="11" s="1"/>
  <c r="D23" i="11"/>
  <c r="D26" i="11" s="1"/>
  <c r="H26" i="10"/>
  <c r="F24" i="10"/>
  <c r="F23" i="10"/>
  <c r="F26" i="10" s="1"/>
  <c r="D23" i="10"/>
  <c r="D26" i="10" s="1"/>
  <c r="F23" i="18"/>
  <c r="F26" i="18" s="1"/>
  <c r="F24" i="17"/>
  <c r="F23" i="17"/>
  <c r="L13" i="18"/>
  <c r="M12" i="18"/>
  <c r="J13" i="18"/>
  <c r="P13" i="18" s="1"/>
  <c r="K13" i="18"/>
  <c r="H26" i="18"/>
  <c r="D23" i="18"/>
  <c r="G23" i="18" s="1"/>
  <c r="G26" i="18" s="1"/>
  <c r="M13" i="18"/>
  <c r="K12" i="18"/>
  <c r="J12" i="18"/>
  <c r="P12" i="18" s="1"/>
  <c r="P11" i="18"/>
  <c r="O11" i="18"/>
  <c r="M11" i="18"/>
  <c r="N11" i="18" s="1"/>
  <c r="P10" i="18"/>
  <c r="O10" i="18"/>
  <c r="M10" i="18"/>
  <c r="N10" i="18" s="1"/>
  <c r="P9" i="18"/>
  <c r="O9" i="18"/>
  <c r="M9" i="18"/>
  <c r="N9" i="18" s="1"/>
  <c r="P8" i="18"/>
  <c r="O8" i="18"/>
  <c r="T8" i="18" s="1"/>
  <c r="M8" i="18"/>
  <c r="N8" i="18" s="1"/>
  <c r="P7" i="18"/>
  <c r="O7" i="18"/>
  <c r="M7" i="18"/>
  <c r="N7" i="18" s="1"/>
  <c r="P6" i="18"/>
  <c r="O6" i="18"/>
  <c r="M6" i="18"/>
  <c r="N6" i="18" s="1"/>
  <c r="P5" i="18"/>
  <c r="O5" i="18"/>
  <c r="T5" i="18" s="1"/>
  <c r="M5" i="18"/>
  <c r="N5" i="18" s="1"/>
  <c r="P4" i="18"/>
  <c r="O4" i="18"/>
  <c r="M4" i="18"/>
  <c r="N4" i="18" s="1"/>
  <c r="P3" i="18"/>
  <c r="O3" i="18"/>
  <c r="M3" i="18"/>
  <c r="N3" i="18" s="1"/>
  <c r="P2" i="18"/>
  <c r="O2" i="18"/>
  <c r="M2" i="18"/>
  <c r="N2" i="18" s="1"/>
  <c r="K13" i="17"/>
  <c r="J13" i="17"/>
  <c r="P13" i="17" s="1"/>
  <c r="M12" i="17"/>
  <c r="K12" i="17"/>
  <c r="J12" i="17"/>
  <c r="P12" i="17" s="1"/>
  <c r="H26" i="17"/>
  <c r="D23" i="17"/>
  <c r="D26" i="17" s="1"/>
  <c r="M13" i="17"/>
  <c r="P11" i="17"/>
  <c r="O11" i="17"/>
  <c r="M11" i="17"/>
  <c r="N11" i="17" s="1"/>
  <c r="P10" i="17"/>
  <c r="O10" i="17"/>
  <c r="M10" i="17"/>
  <c r="N10" i="17" s="1"/>
  <c r="P9" i="17"/>
  <c r="O9" i="17"/>
  <c r="M9" i="17"/>
  <c r="N9" i="17" s="1"/>
  <c r="P8" i="17"/>
  <c r="O8" i="17"/>
  <c r="T8" i="17" s="1"/>
  <c r="M8" i="17"/>
  <c r="N8" i="17" s="1"/>
  <c r="P7" i="17"/>
  <c r="O7" i="17"/>
  <c r="M7" i="17"/>
  <c r="N7" i="17" s="1"/>
  <c r="P6" i="17"/>
  <c r="O6" i="17"/>
  <c r="M6" i="17"/>
  <c r="N6" i="17" s="1"/>
  <c r="P5" i="17"/>
  <c r="O5" i="17"/>
  <c r="M5" i="17"/>
  <c r="N5" i="17" s="1"/>
  <c r="P4" i="17"/>
  <c r="O4" i="17"/>
  <c r="T4" i="17" s="1"/>
  <c r="M4" i="17"/>
  <c r="N4" i="17" s="1"/>
  <c r="P3" i="17"/>
  <c r="O3" i="17"/>
  <c r="M3" i="17"/>
  <c r="N3" i="17" s="1"/>
  <c r="P2" i="17"/>
  <c r="O2" i="17"/>
  <c r="T2" i="17" s="1"/>
  <c r="M2" i="17"/>
  <c r="N2" i="17" s="1"/>
  <c r="U12" i="9" l="1"/>
  <c r="U11" i="9"/>
  <c r="U7" i="9"/>
  <c r="U8" i="9"/>
  <c r="T6" i="18"/>
  <c r="T4" i="18"/>
  <c r="U5" i="18"/>
  <c r="T10" i="18"/>
  <c r="U10" i="18" s="1"/>
  <c r="U10" i="9"/>
  <c r="U6" i="9"/>
  <c r="U6" i="18"/>
  <c r="T11" i="18"/>
  <c r="U11" i="18" s="1"/>
  <c r="N12" i="18"/>
  <c r="G23" i="11"/>
  <c r="G26" i="11" s="1"/>
  <c r="T3" i="17"/>
  <c r="U3" i="17" s="1"/>
  <c r="T6" i="17"/>
  <c r="U6" i="17" s="1"/>
  <c r="T11" i="17"/>
  <c r="U11" i="17" s="1"/>
  <c r="T9" i="17"/>
  <c r="U9" i="17" s="1"/>
  <c r="T7" i="17"/>
  <c r="U7" i="17" s="1"/>
  <c r="U2" i="17"/>
  <c r="T5" i="17"/>
  <c r="U5" i="17" s="1"/>
  <c r="O12" i="17"/>
  <c r="T12" i="17" s="1"/>
  <c r="U8" i="17"/>
  <c r="T10" i="17"/>
  <c r="U10" i="17" s="1"/>
  <c r="T2" i="18"/>
  <c r="U2" i="18" s="1"/>
  <c r="T7" i="18"/>
  <c r="U7" i="18" s="1"/>
  <c r="U4" i="18"/>
  <c r="T9" i="18"/>
  <c r="U9" i="18" s="1"/>
  <c r="U8" i="18"/>
  <c r="T3" i="18"/>
  <c r="U3" i="18" s="1"/>
  <c r="D26" i="18"/>
  <c r="O13" i="18"/>
  <c r="T13" i="18" s="1"/>
  <c r="N13" i="18"/>
  <c r="O12" i="18"/>
  <c r="T12" i="18" s="1"/>
  <c r="N13" i="17"/>
  <c r="O13" i="17"/>
  <c r="T13" i="17" s="1"/>
  <c r="N12" i="17"/>
  <c r="F26" i="17"/>
  <c r="U4" i="17"/>
  <c r="P13" i="16"/>
  <c r="O13" i="16"/>
  <c r="M13" i="16"/>
  <c r="N13" i="16" s="1"/>
  <c r="P12" i="16"/>
  <c r="O12" i="16"/>
  <c r="M12" i="16"/>
  <c r="N12" i="16" s="1"/>
  <c r="P11" i="16"/>
  <c r="O11" i="16"/>
  <c r="M11" i="16"/>
  <c r="N11" i="16" s="1"/>
  <c r="P10" i="16"/>
  <c r="O10" i="16"/>
  <c r="M10" i="16"/>
  <c r="N10" i="16" s="1"/>
  <c r="P9" i="16"/>
  <c r="O9" i="16"/>
  <c r="M9" i="16"/>
  <c r="N9" i="16" s="1"/>
  <c r="P8" i="16"/>
  <c r="O8" i="16"/>
  <c r="M8" i="16"/>
  <c r="N8" i="16" s="1"/>
  <c r="P7" i="16"/>
  <c r="O7" i="16"/>
  <c r="M7" i="16"/>
  <c r="N7" i="16" s="1"/>
  <c r="P6" i="16"/>
  <c r="O6" i="16"/>
  <c r="M6" i="16"/>
  <c r="N6" i="16" s="1"/>
  <c r="P5" i="16"/>
  <c r="O5" i="16"/>
  <c r="M5" i="16"/>
  <c r="N5" i="16" s="1"/>
  <c r="P4" i="16"/>
  <c r="O4" i="16"/>
  <c r="M4" i="16"/>
  <c r="N4" i="16" s="1"/>
  <c r="P3" i="16"/>
  <c r="O3" i="16"/>
  <c r="M3" i="16"/>
  <c r="N3" i="16" s="1"/>
  <c r="P2" i="16"/>
  <c r="O2" i="16"/>
  <c r="M2" i="16"/>
  <c r="N2" i="16" s="1"/>
  <c r="U17" i="9" l="1"/>
  <c r="U16" i="9"/>
  <c r="U12" i="18"/>
  <c r="T7" i="16"/>
  <c r="U7" i="16" s="1"/>
  <c r="T8" i="16"/>
  <c r="U8" i="16" s="1"/>
  <c r="U15" i="9"/>
  <c r="U12" i="17"/>
  <c r="U17" i="17"/>
  <c r="U15" i="18"/>
  <c r="U13" i="18"/>
  <c r="U16" i="18"/>
  <c r="T10" i="16"/>
  <c r="U10" i="16" s="1"/>
  <c r="T2" i="16"/>
  <c r="U2" i="16" s="1"/>
  <c r="T6" i="16"/>
  <c r="U6" i="16" s="1"/>
  <c r="T9" i="16"/>
  <c r="U9" i="16" s="1"/>
  <c r="T4" i="16"/>
  <c r="U4" i="16" s="1"/>
  <c r="T11" i="16"/>
  <c r="U11" i="16" s="1"/>
  <c r="T13" i="16"/>
  <c r="U13" i="16" s="1"/>
  <c r="T3" i="16"/>
  <c r="U3" i="16" s="1"/>
  <c r="T5" i="16"/>
  <c r="U5" i="16" s="1"/>
  <c r="T12" i="16"/>
  <c r="U12" i="16" s="1"/>
  <c r="U17" i="18"/>
  <c r="U13" i="17"/>
  <c r="U15" i="17"/>
  <c r="U16" i="17"/>
  <c r="U17" i="16" l="1"/>
  <c r="U15" i="16"/>
  <c r="U16" i="16"/>
  <c r="M13" i="11" l="1"/>
  <c r="M12" i="11"/>
  <c r="M11" i="11"/>
  <c r="M10" i="11"/>
  <c r="M9" i="11"/>
  <c r="M8" i="11"/>
  <c r="M7" i="11"/>
  <c r="M6" i="11"/>
  <c r="M5" i="11"/>
  <c r="M4" i="11"/>
  <c r="M3" i="11"/>
  <c r="P2" i="11"/>
  <c r="O2" i="11"/>
  <c r="M2" i="11"/>
  <c r="N2" i="11" s="1"/>
  <c r="L13" i="11"/>
  <c r="K13" i="11"/>
  <c r="J13" i="11"/>
  <c r="P13" i="11" s="1"/>
  <c r="L12" i="11"/>
  <c r="K12" i="11"/>
  <c r="J12" i="11"/>
  <c r="P12" i="11" s="1"/>
  <c r="L11" i="11"/>
  <c r="K11" i="11"/>
  <c r="J11" i="11"/>
  <c r="P11" i="11" s="1"/>
  <c r="L10" i="11"/>
  <c r="K10" i="11"/>
  <c r="J10" i="11"/>
  <c r="P10" i="11" s="1"/>
  <c r="L9" i="11"/>
  <c r="K9" i="11"/>
  <c r="J9" i="11"/>
  <c r="P9" i="11" s="1"/>
  <c r="L8" i="11"/>
  <c r="K8" i="11"/>
  <c r="J8" i="11"/>
  <c r="P8" i="11" s="1"/>
  <c r="L7" i="11"/>
  <c r="K7" i="11"/>
  <c r="J7" i="11"/>
  <c r="P7" i="11" s="1"/>
  <c r="L6" i="11"/>
  <c r="K6" i="11"/>
  <c r="J6" i="11"/>
  <c r="P6" i="11" s="1"/>
  <c r="L5" i="11"/>
  <c r="K5" i="11"/>
  <c r="J5" i="11"/>
  <c r="P5" i="11" s="1"/>
  <c r="L4" i="11"/>
  <c r="K4" i="11"/>
  <c r="J4" i="11"/>
  <c r="P4" i="11" s="1"/>
  <c r="L3" i="11"/>
  <c r="K3" i="11"/>
  <c r="J3" i="11"/>
  <c r="P3" i="11" s="1"/>
  <c r="M13" i="10"/>
  <c r="M12" i="10"/>
  <c r="M11" i="10"/>
  <c r="M10" i="10"/>
  <c r="M9" i="10"/>
  <c r="M8" i="10"/>
  <c r="M7" i="10"/>
  <c r="M6" i="10"/>
  <c r="M5" i="10"/>
  <c r="M4" i="10"/>
  <c r="M3" i="10"/>
  <c r="P2" i="10"/>
  <c r="O2" i="10"/>
  <c r="T2" i="10" s="1"/>
  <c r="M2" i="10"/>
  <c r="N2" i="10" s="1"/>
  <c r="K13" i="10"/>
  <c r="J13" i="10"/>
  <c r="P13" i="10" s="1"/>
  <c r="K12" i="10"/>
  <c r="J12" i="10"/>
  <c r="P12" i="10" s="1"/>
  <c r="K11" i="10"/>
  <c r="J11" i="10"/>
  <c r="P11" i="10" s="1"/>
  <c r="K10" i="10"/>
  <c r="J10" i="10"/>
  <c r="P10" i="10" s="1"/>
  <c r="K9" i="10"/>
  <c r="J9" i="10"/>
  <c r="P9" i="10" s="1"/>
  <c r="K8" i="10"/>
  <c r="J8" i="10"/>
  <c r="P8" i="10" s="1"/>
  <c r="K7" i="10"/>
  <c r="J7" i="10"/>
  <c r="P7" i="10" s="1"/>
  <c r="K6" i="10"/>
  <c r="J6" i="10"/>
  <c r="P6" i="10" s="1"/>
  <c r="K5" i="10"/>
  <c r="J5" i="10"/>
  <c r="P5" i="10" s="1"/>
  <c r="K4" i="10"/>
  <c r="J4" i="10"/>
  <c r="P4" i="10" s="1"/>
  <c r="K3" i="10"/>
  <c r="J3" i="10"/>
  <c r="P3" i="10" s="1"/>
  <c r="N4" i="11" l="1"/>
  <c r="N12" i="11"/>
  <c r="N10" i="11"/>
  <c r="O5" i="11"/>
  <c r="T5" i="11" s="1"/>
  <c r="N11" i="11"/>
  <c r="N6" i="11"/>
  <c r="O7" i="11"/>
  <c r="T7" i="11" s="1"/>
  <c r="N7" i="11"/>
  <c r="U7" i="11" s="1"/>
  <c r="O11" i="11"/>
  <c r="T11" i="11" s="1"/>
  <c r="N8" i="11"/>
  <c r="O9" i="11"/>
  <c r="T9" i="11" s="1"/>
  <c r="N5" i="11"/>
  <c r="N9" i="11"/>
  <c r="O4" i="11"/>
  <c r="T4" i="11" s="1"/>
  <c r="O12" i="11"/>
  <c r="T12" i="11" s="1"/>
  <c r="O10" i="11"/>
  <c r="T10" i="11" s="1"/>
  <c r="O3" i="11"/>
  <c r="T3" i="11" s="1"/>
  <c r="O8" i="11"/>
  <c r="T8" i="11" s="1"/>
  <c r="O6" i="11"/>
  <c r="T6" i="11" s="1"/>
  <c r="T2" i="11"/>
  <c r="U2" i="11" s="1"/>
  <c r="N3" i="11"/>
  <c r="O8" i="10"/>
  <c r="T8" i="10" s="1"/>
  <c r="N4" i="10"/>
  <c r="O3" i="10"/>
  <c r="T3" i="10" s="1"/>
  <c r="O7" i="10"/>
  <c r="T7" i="10" s="1"/>
  <c r="O11" i="10"/>
  <c r="T11" i="10" s="1"/>
  <c r="N11" i="10"/>
  <c r="U11" i="10" s="1"/>
  <c r="O12" i="10"/>
  <c r="T12" i="10" s="1"/>
  <c r="N3" i="10"/>
  <c r="U3" i="10" s="1"/>
  <c r="N7" i="10"/>
  <c r="O5" i="10"/>
  <c r="T5" i="10" s="1"/>
  <c r="N8" i="10"/>
  <c r="O6" i="10"/>
  <c r="T6" i="10" s="1"/>
  <c r="O10" i="10"/>
  <c r="T10" i="10" s="1"/>
  <c r="N9" i="10"/>
  <c r="O4" i="10"/>
  <c r="T4" i="10" s="1"/>
  <c r="N5" i="10"/>
  <c r="O9" i="10"/>
  <c r="T9" i="10" s="1"/>
  <c r="N12" i="10"/>
  <c r="N10" i="10"/>
  <c r="N6" i="10"/>
  <c r="U6" i="10" s="1"/>
  <c r="U2" i="10"/>
  <c r="O13" i="10"/>
  <c r="T13" i="10" s="1"/>
  <c r="O13" i="11"/>
  <c r="T13" i="11" s="1"/>
  <c r="N13" i="11"/>
  <c r="N13" i="10"/>
  <c r="U12" i="11" l="1"/>
  <c r="U4" i="11"/>
  <c r="U6" i="11"/>
  <c r="U8" i="11"/>
  <c r="U11" i="11"/>
  <c r="U10" i="11"/>
  <c r="U12" i="10"/>
  <c r="U9" i="10"/>
  <c r="U5" i="11"/>
  <c r="U9" i="11"/>
  <c r="U3" i="11"/>
  <c r="U4" i="10"/>
  <c r="U7" i="10"/>
  <c r="U10" i="10"/>
  <c r="U8" i="10"/>
  <c r="U5" i="10"/>
  <c r="U13" i="10"/>
  <c r="U13" i="11"/>
  <c r="U15" i="11" l="1"/>
  <c r="U17" i="11"/>
  <c r="U16" i="11"/>
  <c r="U17" i="10"/>
  <c r="U16" i="10"/>
  <c r="U15" i="10"/>
</calcChain>
</file>

<file path=xl/sharedStrings.xml><?xml version="1.0" encoding="utf-8"?>
<sst xmlns="http://schemas.openxmlformats.org/spreadsheetml/2006/main" count="401" uniqueCount="108">
  <si>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</si>
  <si>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</si>
  <si>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</si>
  <si>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</si>
  <si>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</si>
  <si>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</si>
  <si>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</si>
  <si>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</si>
  <si>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</si>
  <si>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</si>
  <si>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</si>
  <si>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</si>
  <si>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</si>
  <si>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</si>
  <si>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</si>
  <si>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</si>
  <si>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</si>
  <si>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</si>
  <si>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</si>
  <si>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</si>
  <si>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</si>
  <si>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</si>
  <si>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</si>
  <si>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</si>
  <si>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Unmanaged</t>
  </si>
  <si>
    <t>Cut Bad Debt</t>
  </si>
  <si>
    <t>Cut Warranty Expense</t>
  </si>
  <si>
    <t>Reported</t>
  </si>
  <si>
    <t>Delay write-down</t>
  </si>
  <si>
    <t>Manipulate revenue</t>
  </si>
  <si>
    <t>Co Name</t>
  </si>
  <si>
    <t>SIC</t>
  </si>
  <si>
    <t>Revenue</t>
  </si>
  <si>
    <t>X Variable 1</t>
  </si>
  <si>
    <t>X Variable 2</t>
  </si>
  <si>
    <t>Year</t>
  </si>
  <si>
    <t>Gross PP&amp;E</t>
  </si>
  <si>
    <t>Accounts Receivable (AR)</t>
  </si>
  <si>
    <t>Cash From Operations (CFO)</t>
  </si>
  <si>
    <t>Total Assets (TA)</t>
  </si>
  <si>
    <t>Net Income (NI)</t>
  </si>
  <si>
    <t>Prior TA</t>
  </si>
  <si>
    <t>Prior AR</t>
  </si>
  <si>
    <t>Prior Revenue</t>
  </si>
  <si>
    <t>Accruals/ Prior TA</t>
  </si>
  <si>
    <t>Chg Cash Revenue/ Prior TA</t>
  </si>
  <si>
    <t>PPE/ Prior TA</t>
  </si>
  <si>
    <t>a (intercept)</t>
  </si>
  <si>
    <t>b (ChgCashRev)</t>
  </si>
  <si>
    <t>c                (PPE)</t>
  </si>
  <si>
    <t>Normal Accruals</t>
  </si>
  <si>
    <t>Discretionary Accruals</t>
  </si>
  <si>
    <t>Accruals (NI - CFO)</t>
  </si>
  <si>
    <t>Arfabark Co</t>
  </si>
  <si>
    <t>Company 01</t>
  </si>
  <si>
    <t>Company 02</t>
  </si>
  <si>
    <t>Company 03</t>
  </si>
  <si>
    <t>Company 04</t>
  </si>
  <si>
    <t>Company 05</t>
  </si>
  <si>
    <t>Company 06</t>
  </si>
  <si>
    <t>Company 07</t>
  </si>
  <si>
    <t>Company 08</t>
  </si>
  <si>
    <t>Company 09</t>
  </si>
  <si>
    <t>Company 10</t>
  </si>
  <si>
    <t>Company 11</t>
  </si>
  <si>
    <t>Company 12</t>
  </si>
  <si>
    <t>Company 13</t>
  </si>
  <si>
    <t>Company 14</t>
  </si>
  <si>
    <t>Company 15</t>
  </si>
  <si>
    <t>Company 16</t>
  </si>
  <si>
    <t>Company 17</t>
  </si>
  <si>
    <t>Company 18</t>
  </si>
  <si>
    <t>Company 19</t>
  </si>
  <si>
    <t>Company 20</t>
  </si>
  <si>
    <t>Company 21</t>
  </si>
  <si>
    <t>Company 22</t>
  </si>
  <si>
    <t>Company 23</t>
  </si>
  <si>
    <t>Company 24</t>
  </si>
  <si>
    <t>Company 25</t>
  </si>
  <si>
    <t>Company 26</t>
  </si>
  <si>
    <t>Company 27</t>
  </si>
  <si>
    <t>Company 28</t>
  </si>
  <si>
    <t>Company 29</t>
  </si>
  <si>
    <t>Company 30</t>
  </si>
  <si>
    <t>Company 31</t>
  </si>
  <si>
    <t>Company 32</t>
  </si>
  <si>
    <t>Company 33</t>
  </si>
  <si>
    <t>Company 34</t>
  </si>
  <si>
    <t>Company 35</t>
  </si>
  <si>
    <t>Company 36</t>
  </si>
  <si>
    <t>Company 37</t>
  </si>
  <si>
    <t>Company 38</t>
  </si>
  <si>
    <t>Company 39</t>
  </si>
  <si>
    <t>Company 40</t>
  </si>
  <si>
    <t>Company 41</t>
  </si>
  <si>
    <t>Company 42</t>
  </si>
  <si>
    <t>Company 43</t>
  </si>
  <si>
    <t>Company 44</t>
  </si>
  <si>
    <t>Company 45</t>
  </si>
  <si>
    <t>Company 46</t>
  </si>
  <si>
    <t>Company 47</t>
  </si>
  <si>
    <t>Company 48</t>
  </si>
  <si>
    <t>Company 49</t>
  </si>
  <si>
    <t>Company 50</t>
  </si>
  <si>
    <t>Company 51</t>
  </si>
  <si>
    <t>Mean 99-08</t>
  </si>
  <si>
    <t>Min 99-08</t>
  </si>
  <si>
    <t>Max 99-08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</si>
</sst>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indexed="3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" fontId="1" fillId="0" borderId="0" xfId="0" applyNumberFormat="1" applyFont="1"/>
    <xf numFmtId="1" fontId="0" fillId="0" borderId="0" xfId="0" applyNumberFormat="1"/>
    <xf numFmtId="164" fontId="4" fillId="0" borderId="0" xfId="0" applyNumberFormat="1" applyFo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164" fontId="5" fillId="0" borderId="0" xfId="0" applyNumberFormat="1" applyFont="1"/>
    <xf numFmtId="0" fontId="3" fillId="0" borderId="1" xfId="0" applyFont="1" applyBorder="1" applyAlignment="1">
      <alignment wrapText="1"/>
    </xf>
    <xf numFmtId="164" fontId="3" fillId="0" borderId="0" xfId="0" applyNumberFormat="1" applyFont="1"/>
    <xf numFmtId="164" fontId="3" fillId="0" borderId="1" xfId="0" applyNumberFormat="1" applyFont="1" applyBorder="1"/>
    <xf numFmtId="0" fontId="7" fillId="0" borderId="1" xfId="0" applyFont="1" applyBorder="1" applyAlignment="1">
      <alignment wrapText="1"/>
    </xf>
    <xf numFmtId="164" fontId="7" fillId="0" borderId="0" xfId="0" applyNumberFormat="1" applyFont="1"/>
    <xf numFmtId="164" fontId="7" fillId="0" borderId="1" xfId="0" applyNumberFormat="1" applyFont="1" applyBorder="1"/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0" xfId="0" applyFont="1"/>
    <xf numFmtId="164" fontId="8" fillId="0" borderId="0" xfId="0" applyNumberFormat="1" applyFont="1" applyFill="1" applyBorder="1" applyAlignment="1"/>
    <xf numFmtId="0" fontId="10" fillId="0" borderId="0" xfId="0" applyFont="1"/>
    <xf numFmtId="164" fontId="10" fillId="0" borderId="0" xfId="0" applyNumberFormat="1" applyFont="1" applyFill="1" applyBorder="1" applyAlignment="1"/>
    <xf numFmtId="0" fontId="8" fillId="0" borderId="0" xfId="0" applyFont="1"/>
    <xf numFmtId="164" fontId="10" fillId="0" borderId="0" xfId="0" applyNumberFormat="1" applyFont="1"/>
    <xf numFmtId="164" fontId="6" fillId="0" borderId="0" xfId="0" applyNumberFormat="1" applyFont="1"/>
    <xf numFmtId="0" fontId="11" fillId="0" borderId="1" xfId="0" applyFont="1" applyBorder="1" applyAlignment="1">
      <alignment wrapText="1"/>
    </xf>
    <xf numFmtId="164" fontId="11" fillId="0" borderId="0" xfId="0" applyNumberFormat="1" applyFont="1"/>
    <xf numFmtId="164" fontId="11" fillId="0" borderId="1" xfId="0" applyNumberFormat="1" applyFont="1" applyBorder="1"/>
    <xf numFmtId="0" fontId="12" fillId="0" borderId="1" xfId="0" applyFont="1" applyBorder="1"/>
    <xf numFmtId="0" fontId="12" fillId="0" borderId="1" xfId="0" applyFont="1" applyBorder="1" applyAlignment="1">
      <alignment wrapText="1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tabSelected="1" zoomScaleNormal="100" workbookViewId="0"/>
  </sheetViews>
  <sheetFormatPr defaultRowHeight="15" x14ac:dyDescent="0.25"/>
  <cols>
    <col min="1" max="1" width="13.140625" customWidth="1"/>
    <col min="2" max="2" width="8" customWidth="1"/>
    <col min="3" max="3" width="8.28515625" customWidth="1"/>
    <col min="4" max="4" width="10.85546875" customWidth="1"/>
    <col min="5" max="5" width="8.28515625" customWidth="1"/>
    <col min="6" max="6" width="8.5703125" customWidth="1"/>
    <col min="7" max="7" width="9.42578125" customWidth="1"/>
    <col min="8" max="8" width="8.85546875" customWidth="1"/>
    <col min="9" max="9" width="11" customWidth="1"/>
    <col min="10" max="10" width="8.5703125" customWidth="1"/>
    <col min="11" max="12" width="8.7109375" customWidth="1"/>
    <col min="13" max="13" width="9.7109375" customWidth="1"/>
    <col min="14" max="14" width="10" customWidth="1"/>
    <col min="15" max="15" width="10.28515625" customWidth="1"/>
    <col min="16" max="16" width="9.7109375" customWidth="1"/>
    <col min="17" max="17" width="10.28515625" style="27" customWidth="1"/>
    <col min="18" max="18" width="13" style="27" customWidth="1"/>
    <col min="19" max="19" width="8.28515625" style="27" customWidth="1"/>
    <col min="20" max="20" width="11.7109375" customWidth="1"/>
    <col min="21" max="21" width="14.28515625" customWidth="1"/>
  </cols>
  <sheetData>
    <row r="1" spans="1:31" s="9" customFormat="1" ht="45" x14ac:dyDescent="0.25">
      <c r="A1" s="10" t="s">
        <v>30</v>
      </c>
      <c r="B1" s="10" t="s">
        <v>31</v>
      </c>
      <c r="C1" s="10" t="s">
        <v>35</v>
      </c>
      <c r="D1" s="10" t="s">
        <v>37</v>
      </c>
      <c r="E1" s="10" t="s">
        <v>36</v>
      </c>
      <c r="F1" s="10" t="s">
        <v>39</v>
      </c>
      <c r="G1" s="10" t="s">
        <v>32</v>
      </c>
      <c r="H1" s="10" t="s">
        <v>40</v>
      </c>
      <c r="I1" s="10" t="s">
        <v>38</v>
      </c>
      <c r="J1" s="10" t="s">
        <v>41</v>
      </c>
      <c r="K1" s="10" t="s">
        <v>42</v>
      </c>
      <c r="L1" s="10" t="s">
        <v>43</v>
      </c>
      <c r="M1" s="24" t="s">
        <v>52</v>
      </c>
      <c r="N1" s="14" t="s">
        <v>44</v>
      </c>
      <c r="O1" s="14" t="s">
        <v>45</v>
      </c>
      <c r="P1" s="14" t="s">
        <v>46</v>
      </c>
      <c r="Q1" s="23" t="s">
        <v>47</v>
      </c>
      <c r="R1" s="23" t="s">
        <v>48</v>
      </c>
      <c r="S1" s="23" t="s">
        <v>49</v>
      </c>
      <c r="T1" s="17" t="s">
        <v>50</v>
      </c>
      <c r="U1" s="32" t="s">
        <v>51</v>
      </c>
      <c r="W1" t="s">
        <v>0</v>
      </c>
      <c r="X1"/>
      <c r="Y1"/>
      <c r="Z1"/>
      <c r="AA1"/>
      <c r="AB1"/>
      <c r="AC1"/>
      <c r="AD1"/>
      <c r="AE1"/>
    </row>
    <row r="2" spans="1:31" ht="15.75" thickBot="1" x14ac:dyDescent="0.3">
      <c r="A2" t="s">
        <v>53</v>
      </c>
      <c r="B2">
        <v>2670</v>
      </c>
      <c r="C2">
        <v>1999</v>
      </c>
      <c r="D2">
        <v>3069</v>
      </c>
      <c r="E2">
        <v>13379</v>
      </c>
      <c r="F2">
        <v>13896</v>
      </c>
      <c r="G2">
        <v>15659</v>
      </c>
      <c r="H2">
        <v>1763</v>
      </c>
      <c r="I2">
        <v>3038</v>
      </c>
      <c r="J2">
        <v>14153</v>
      </c>
      <c r="K2">
        <v>2957</v>
      </c>
      <c r="L2">
        <v>15021</v>
      </c>
      <c r="M2" s="25">
        <f>H2-I2</f>
        <v>-1275</v>
      </c>
      <c r="N2" s="13">
        <f>M2/J2</f>
        <v>-9.0086907369462302E-2</v>
      </c>
      <c r="O2" s="13">
        <f t="shared" ref="O2:O13" si="0">((G2-L2)-(D2-K2))/J2</f>
        <v>3.7165265314774251E-2</v>
      </c>
      <c r="P2" s="13">
        <f t="shared" ref="P2:P13" si="1">E2/J2</f>
        <v>0.94531194799689111</v>
      </c>
      <c r="Q2" s="26">
        <v>8.8308568757086425E-2</v>
      </c>
      <c r="R2" s="26">
        <v>0.33018028831996393</v>
      </c>
      <c r="S2" s="26">
        <v>-0.17786818864602874</v>
      </c>
      <c r="T2" s="18">
        <f t="shared" ref="T2:T13" si="2">Q2+(R2*O2)+(S2*P2)</f>
        <v>-6.7561117121449396E-2</v>
      </c>
      <c r="U2" s="33">
        <f t="shared" ref="U2:U13" si="3">N2-T2</f>
        <v>-2.2525790248012906E-2</v>
      </c>
    </row>
    <row r="3" spans="1:31" x14ac:dyDescent="0.25">
      <c r="A3" t="s">
        <v>53</v>
      </c>
      <c r="B3">
        <v>2670</v>
      </c>
      <c r="C3">
        <v>2000</v>
      </c>
      <c r="D3">
        <v>3158</v>
      </c>
      <c r="E3">
        <v>14170</v>
      </c>
      <c r="F3">
        <v>14522</v>
      </c>
      <c r="G3">
        <v>16724</v>
      </c>
      <c r="H3">
        <v>1857</v>
      </c>
      <c r="I3">
        <v>2326</v>
      </c>
      <c r="J3">
        <f>F2</f>
        <v>13896</v>
      </c>
      <c r="K3">
        <f>D2</f>
        <v>3069</v>
      </c>
      <c r="L3">
        <v>15659</v>
      </c>
      <c r="M3" s="25">
        <f t="shared" ref="M3:M13" si="4">H3-I3</f>
        <v>-469</v>
      </c>
      <c r="N3" s="13">
        <f t="shared" ref="N3:N13" si="5">M3/J3</f>
        <v>-3.3750719631548645E-2</v>
      </c>
      <c r="O3" s="13">
        <f t="shared" si="0"/>
        <v>7.0236039147956245E-2</v>
      </c>
      <c r="P3" s="13">
        <f t="shared" si="1"/>
        <v>1.0197179044329303</v>
      </c>
      <c r="Q3" s="26">
        <v>8.8308568757086425E-2</v>
      </c>
      <c r="R3" s="26">
        <v>0.33018028831996393</v>
      </c>
      <c r="S3" s="26">
        <v>-0.17786818864602874</v>
      </c>
      <c r="T3" s="18">
        <f t="shared" si="2"/>
        <v>-6.9876252177998671E-2</v>
      </c>
      <c r="U3" s="33">
        <f t="shared" si="3"/>
        <v>3.6125532546450026E-2</v>
      </c>
      <c r="W3" s="6" t="s">
        <v>1</v>
      </c>
      <c r="X3" s="6"/>
    </row>
    <row r="4" spans="1:31" x14ac:dyDescent="0.25">
      <c r="A4" t="s">
        <v>53</v>
      </c>
      <c r="B4">
        <v>2670</v>
      </c>
      <c r="C4">
        <v>2001</v>
      </c>
      <c r="D4">
        <v>2786</v>
      </c>
      <c r="E4">
        <v>14365</v>
      </c>
      <c r="F4">
        <v>14606</v>
      </c>
      <c r="G4">
        <v>16079</v>
      </c>
      <c r="H4">
        <v>1430</v>
      </c>
      <c r="I4">
        <v>3078</v>
      </c>
      <c r="J4">
        <f t="shared" ref="J4:J13" si="6">F3</f>
        <v>14522</v>
      </c>
      <c r="K4">
        <f t="shared" ref="K4:K13" si="7">D3</f>
        <v>3158</v>
      </c>
      <c r="L4">
        <v>16724</v>
      </c>
      <c r="M4" s="25">
        <f t="shared" si="4"/>
        <v>-1648</v>
      </c>
      <c r="N4" s="13">
        <f t="shared" si="5"/>
        <v>-0.11348299132350916</v>
      </c>
      <c r="O4" s="13">
        <f t="shared" si="0"/>
        <v>-1.8799063489877428E-2</v>
      </c>
      <c r="P4" s="13">
        <f t="shared" si="1"/>
        <v>0.98918881696735983</v>
      </c>
      <c r="Q4" s="26">
        <v>8.8308568757086425E-2</v>
      </c>
      <c r="R4" s="26">
        <v>0.33018028831996393</v>
      </c>
      <c r="S4" s="26">
        <v>-0.17786818864602874</v>
      </c>
      <c r="T4" s="18">
        <f t="shared" si="2"/>
        <v>-9.3843734549038951E-2</v>
      </c>
      <c r="U4" s="33">
        <f t="shared" si="3"/>
        <v>-1.9639256774470204E-2</v>
      </c>
      <c r="W4" s="3" t="s">
        <v>2</v>
      </c>
      <c r="X4" s="3">
        <v>0.63470685679529071</v>
      </c>
    </row>
    <row r="5" spans="1:31" x14ac:dyDescent="0.25">
      <c r="A5" t="s">
        <v>53</v>
      </c>
      <c r="B5">
        <v>2670</v>
      </c>
      <c r="C5">
        <v>2002</v>
      </c>
      <c r="D5">
        <v>2840</v>
      </c>
      <c r="E5">
        <v>15058</v>
      </c>
      <c r="F5">
        <v>15329</v>
      </c>
      <c r="G5">
        <v>16332</v>
      </c>
      <c r="H5">
        <v>1974</v>
      </c>
      <c r="I5">
        <v>2992</v>
      </c>
      <c r="J5">
        <f t="shared" si="6"/>
        <v>14606</v>
      </c>
      <c r="K5">
        <f t="shared" si="7"/>
        <v>2786</v>
      </c>
      <c r="L5">
        <v>16079</v>
      </c>
      <c r="M5" s="25">
        <f t="shared" si="4"/>
        <v>-1018</v>
      </c>
      <c r="N5" s="13">
        <f t="shared" si="5"/>
        <v>-6.9697384636450768E-2</v>
      </c>
      <c r="O5" s="13">
        <f t="shared" si="0"/>
        <v>1.362453786115295E-2</v>
      </c>
      <c r="P5" s="13">
        <f t="shared" si="1"/>
        <v>1.0309461864986991</v>
      </c>
      <c r="Q5" s="26">
        <v>8.8308568757086425E-2</v>
      </c>
      <c r="R5" s="26">
        <v>0.33018028831996393</v>
      </c>
      <c r="S5" s="26">
        <v>-0.17786818864602874</v>
      </c>
      <c r="T5" s="18">
        <f t="shared" si="2"/>
        <v>-9.0565408187746346E-2</v>
      </c>
      <c r="U5" s="33">
        <f t="shared" si="3"/>
        <v>2.0868023551295578E-2</v>
      </c>
      <c r="W5" s="3" t="s">
        <v>3</v>
      </c>
      <c r="X5" s="3">
        <v>0.4028527940629576</v>
      </c>
    </row>
    <row r="6" spans="1:31" x14ac:dyDescent="0.25">
      <c r="A6" t="s">
        <v>53</v>
      </c>
      <c r="B6">
        <v>2670</v>
      </c>
      <c r="C6">
        <v>2003</v>
      </c>
      <c r="D6">
        <v>3162</v>
      </c>
      <c r="E6">
        <v>15841</v>
      </c>
      <c r="F6">
        <v>17600</v>
      </c>
      <c r="G6">
        <v>18232</v>
      </c>
      <c r="H6">
        <v>2403</v>
      </c>
      <c r="I6">
        <v>3773</v>
      </c>
      <c r="J6">
        <f t="shared" si="6"/>
        <v>15329</v>
      </c>
      <c r="K6">
        <f t="shared" si="7"/>
        <v>2840</v>
      </c>
      <c r="L6">
        <v>16332</v>
      </c>
      <c r="M6" s="25">
        <f t="shared" si="4"/>
        <v>-1370</v>
      </c>
      <c r="N6" s="13">
        <f t="shared" si="5"/>
        <v>-8.9373083697566705E-2</v>
      </c>
      <c r="O6" s="13">
        <f t="shared" si="0"/>
        <v>0.10294213582099289</v>
      </c>
      <c r="P6" s="13">
        <f t="shared" si="1"/>
        <v>1.0334007436884336</v>
      </c>
      <c r="Q6" s="26">
        <v>8.8308568757086425E-2</v>
      </c>
      <c r="R6" s="26">
        <v>0.33018028831996393</v>
      </c>
      <c r="S6" s="26">
        <v>-0.17786818864602874</v>
      </c>
      <c r="T6" s="18">
        <f t="shared" si="2"/>
        <v>-6.1511085582585945E-2</v>
      </c>
      <c r="U6" s="33">
        <f t="shared" si="3"/>
        <v>-2.786199811498076E-2</v>
      </c>
      <c r="W6" s="3" t="s">
        <v>4</v>
      </c>
      <c r="X6" s="3">
        <v>0.23223930665237408</v>
      </c>
    </row>
    <row r="7" spans="1:31" x14ac:dyDescent="0.25">
      <c r="A7" t="s">
        <v>53</v>
      </c>
      <c r="B7">
        <v>2670</v>
      </c>
      <c r="C7">
        <v>2004</v>
      </c>
      <c r="D7">
        <v>3311</v>
      </c>
      <c r="E7">
        <v>16290</v>
      </c>
      <c r="F7">
        <v>20708</v>
      </c>
      <c r="G7">
        <v>20011</v>
      </c>
      <c r="H7">
        <v>2990</v>
      </c>
      <c r="I7">
        <v>4282</v>
      </c>
      <c r="J7">
        <f t="shared" si="6"/>
        <v>17600</v>
      </c>
      <c r="K7">
        <f t="shared" si="7"/>
        <v>3162</v>
      </c>
      <c r="L7">
        <v>18232</v>
      </c>
      <c r="M7" s="25">
        <f t="shared" si="4"/>
        <v>-1292</v>
      </c>
      <c r="N7" s="13">
        <f t="shared" si="5"/>
        <v>-7.340909090909091E-2</v>
      </c>
      <c r="O7" s="13">
        <f t="shared" si="0"/>
        <v>9.261363636363637E-2</v>
      </c>
      <c r="P7" s="13">
        <f t="shared" si="1"/>
        <v>0.92556818181818179</v>
      </c>
      <c r="Q7" s="26">
        <v>8.8308568757086425E-2</v>
      </c>
      <c r="R7" s="26">
        <v>0.33018028831996393</v>
      </c>
      <c r="S7" s="26">
        <v>-0.17786818864602874</v>
      </c>
      <c r="T7" s="18">
        <f t="shared" si="2"/>
        <v>-4.5741370054405997E-2</v>
      </c>
      <c r="U7" s="33">
        <f t="shared" si="3"/>
        <v>-2.7667720854684913E-2</v>
      </c>
      <c r="W7" s="3" t="s">
        <v>5</v>
      </c>
      <c r="X7" s="3">
        <v>3.2289652457752803E-2</v>
      </c>
    </row>
    <row r="8" spans="1:31" ht="15.75" thickBot="1" x14ac:dyDescent="0.3">
      <c r="A8" t="s">
        <v>53</v>
      </c>
      <c r="B8">
        <v>2670</v>
      </c>
      <c r="C8">
        <v>2005</v>
      </c>
      <c r="D8">
        <v>3121</v>
      </c>
      <c r="E8">
        <v>16127</v>
      </c>
      <c r="F8">
        <v>20513</v>
      </c>
      <c r="G8">
        <v>21167</v>
      </c>
      <c r="H8">
        <v>3234</v>
      </c>
      <c r="I8">
        <v>4258</v>
      </c>
      <c r="J8">
        <f t="shared" si="6"/>
        <v>20708</v>
      </c>
      <c r="K8">
        <f t="shared" si="7"/>
        <v>3311</v>
      </c>
      <c r="L8">
        <v>20011</v>
      </c>
      <c r="M8" s="25">
        <f t="shared" si="4"/>
        <v>-1024</v>
      </c>
      <c r="N8" s="13">
        <f t="shared" si="5"/>
        <v>-4.9449488120533125E-2</v>
      </c>
      <c r="O8" s="13">
        <f t="shared" si="0"/>
        <v>6.499903418968514E-2</v>
      </c>
      <c r="P8" s="13">
        <f t="shared" si="1"/>
        <v>0.77878114738265403</v>
      </c>
      <c r="Q8" s="26">
        <v>8.8308568757086425E-2</v>
      </c>
      <c r="R8" s="26">
        <v>0.33018028831996393</v>
      </c>
      <c r="S8" s="26">
        <v>-0.17786818864602874</v>
      </c>
      <c r="T8" s="18">
        <f t="shared" si="2"/>
        <v>-2.8750423430272759E-2</v>
      </c>
      <c r="U8" s="33">
        <f t="shared" si="3"/>
        <v>-2.0699064690260366E-2</v>
      </c>
      <c r="W8" s="4" t="s">
        <v>6</v>
      </c>
      <c r="X8" s="4">
        <v>10</v>
      </c>
    </row>
    <row r="9" spans="1:31" x14ac:dyDescent="0.25">
      <c r="A9" t="s">
        <v>53</v>
      </c>
      <c r="B9">
        <v>2670</v>
      </c>
      <c r="C9">
        <v>2006</v>
      </c>
      <c r="D9">
        <v>3357</v>
      </c>
      <c r="E9">
        <v>17017</v>
      </c>
      <c r="F9">
        <v>21294</v>
      </c>
      <c r="G9">
        <v>22923</v>
      </c>
      <c r="H9">
        <v>3851</v>
      </c>
      <c r="I9">
        <v>3839</v>
      </c>
      <c r="J9">
        <f t="shared" si="6"/>
        <v>20513</v>
      </c>
      <c r="K9">
        <f t="shared" si="7"/>
        <v>3121</v>
      </c>
      <c r="L9">
        <v>21167</v>
      </c>
      <c r="M9" s="25">
        <f t="shared" si="4"/>
        <v>12</v>
      </c>
      <c r="N9" s="13">
        <f t="shared" si="5"/>
        <v>5.849948812947887E-4</v>
      </c>
      <c r="O9" s="13">
        <f t="shared" si="0"/>
        <v>7.409935163067323E-2</v>
      </c>
      <c r="P9" s="13">
        <f t="shared" si="1"/>
        <v>0.82957149124945162</v>
      </c>
      <c r="Q9" s="26">
        <v>8.8308568757086425E-2</v>
      </c>
      <c r="R9" s="26">
        <v>0.33018028831996393</v>
      </c>
      <c r="S9" s="26">
        <v>-0.17786818864602874</v>
      </c>
      <c r="T9" s="18">
        <f t="shared" si="2"/>
        <v>-3.4779664458100337E-2</v>
      </c>
      <c r="U9" s="33">
        <f t="shared" si="3"/>
        <v>3.5364659339395123E-2</v>
      </c>
    </row>
    <row r="10" spans="1:31" ht="15.75" thickBot="1" x14ac:dyDescent="0.3">
      <c r="A10" t="s">
        <v>53</v>
      </c>
      <c r="B10">
        <v>2670</v>
      </c>
      <c r="C10">
        <v>2007</v>
      </c>
      <c r="D10">
        <v>3582</v>
      </c>
      <c r="E10">
        <v>18390</v>
      </c>
      <c r="F10">
        <v>24694</v>
      </c>
      <c r="G10">
        <v>24462</v>
      </c>
      <c r="H10">
        <v>4096</v>
      </c>
      <c r="I10">
        <v>4275</v>
      </c>
      <c r="J10">
        <f t="shared" si="6"/>
        <v>21294</v>
      </c>
      <c r="K10">
        <f t="shared" si="7"/>
        <v>3357</v>
      </c>
      <c r="L10">
        <v>22923</v>
      </c>
      <c r="M10" s="25">
        <f t="shared" si="4"/>
        <v>-179</v>
      </c>
      <c r="N10" s="13">
        <f t="shared" si="5"/>
        <v>-8.4061237907391752E-3</v>
      </c>
      <c r="O10" s="13">
        <f t="shared" si="0"/>
        <v>6.1707523245984781E-2</v>
      </c>
      <c r="P10" s="13">
        <f t="shared" si="1"/>
        <v>0.86362355593124829</v>
      </c>
      <c r="Q10" s="26">
        <v>8.8308568757086425E-2</v>
      </c>
      <c r="R10" s="26">
        <v>0.33018028831996393</v>
      </c>
      <c r="S10" s="26">
        <v>-0.17786818864602874</v>
      </c>
      <c r="T10" s="18">
        <f t="shared" si="2"/>
        <v>-4.4927980991576869E-2</v>
      </c>
      <c r="U10" s="33">
        <f t="shared" si="3"/>
        <v>3.6521857200837692E-2</v>
      </c>
      <c r="W10" t="s">
        <v>7</v>
      </c>
    </row>
    <row r="11" spans="1:31" x14ac:dyDescent="0.25">
      <c r="A11" t="s">
        <v>53</v>
      </c>
      <c r="B11">
        <v>2670</v>
      </c>
      <c r="C11">
        <v>2008</v>
      </c>
      <c r="D11">
        <v>3325</v>
      </c>
      <c r="E11">
        <v>18812</v>
      </c>
      <c r="F11">
        <v>25547</v>
      </c>
      <c r="G11">
        <v>25269</v>
      </c>
      <c r="H11">
        <v>3460</v>
      </c>
      <c r="I11">
        <v>4533</v>
      </c>
      <c r="J11">
        <f t="shared" si="6"/>
        <v>24694</v>
      </c>
      <c r="K11">
        <f t="shared" si="7"/>
        <v>3582</v>
      </c>
      <c r="L11">
        <v>24462</v>
      </c>
      <c r="M11" s="25">
        <f t="shared" si="4"/>
        <v>-1073</v>
      </c>
      <c r="N11" s="13">
        <f t="shared" si="5"/>
        <v>-4.3451850651980241E-2</v>
      </c>
      <c r="O11" s="13">
        <f t="shared" si="0"/>
        <v>4.3087389649307521E-2</v>
      </c>
      <c r="P11" s="13">
        <f t="shared" si="1"/>
        <v>0.76180448691989955</v>
      </c>
      <c r="Q11" s="26">
        <v>8.8308568757086425E-2</v>
      </c>
      <c r="R11" s="26">
        <v>0.33018028831996393</v>
      </c>
      <c r="S11" s="26">
        <v>-0.17786818864602874</v>
      </c>
      <c r="T11" s="19">
        <f t="shared" si="2"/>
        <v>-3.2965608696410423E-2</v>
      </c>
      <c r="U11" s="34">
        <f t="shared" si="3"/>
        <v>-1.0486241955569818E-2</v>
      </c>
      <c r="W11" s="5"/>
      <c r="X11" s="5" t="s">
        <v>12</v>
      </c>
      <c r="Y11" s="5" t="s">
        <v>13</v>
      </c>
      <c r="Z11" s="5" t="s">
        <v>14</v>
      </c>
      <c r="AA11" s="5" t="s">
        <v>15</v>
      </c>
      <c r="AB11" s="5" t="s">
        <v>16</v>
      </c>
    </row>
    <row r="12" spans="1:31" x14ac:dyDescent="0.25">
      <c r="A12" t="s">
        <v>53</v>
      </c>
      <c r="B12">
        <v>2670</v>
      </c>
      <c r="C12">
        <v>2009</v>
      </c>
      <c r="D12">
        <v>3360</v>
      </c>
      <c r="E12">
        <v>19440</v>
      </c>
      <c r="F12">
        <v>27250</v>
      </c>
      <c r="G12">
        <v>23123</v>
      </c>
      <c r="H12">
        <v>3193</v>
      </c>
      <c r="I12">
        <v>4941</v>
      </c>
      <c r="J12">
        <f t="shared" si="6"/>
        <v>25547</v>
      </c>
      <c r="K12">
        <f t="shared" si="7"/>
        <v>3325</v>
      </c>
      <c r="L12">
        <v>25269</v>
      </c>
      <c r="M12" s="25">
        <f t="shared" si="4"/>
        <v>-1748</v>
      </c>
      <c r="N12" s="13">
        <f t="shared" si="5"/>
        <v>-6.8422906799232783E-2</v>
      </c>
      <c r="O12" s="13">
        <f t="shared" si="0"/>
        <v>-8.5372059341605674E-2</v>
      </c>
      <c r="P12" s="13">
        <f t="shared" si="1"/>
        <v>0.76095040513563239</v>
      </c>
      <c r="Q12" s="26">
        <v>8.8308568757086425E-2</v>
      </c>
      <c r="R12" s="26">
        <v>0.33018028831996393</v>
      </c>
      <c r="S12" s="26">
        <v>-0.17786818864602874</v>
      </c>
      <c r="T12" s="18">
        <f t="shared" si="2"/>
        <v>-7.5228472621730672E-2</v>
      </c>
      <c r="U12" s="31">
        <f t="shared" si="3"/>
        <v>6.8055658224978888E-3</v>
      </c>
      <c r="W12" s="3" t="s">
        <v>8</v>
      </c>
      <c r="X12" s="3">
        <v>2</v>
      </c>
      <c r="Y12" s="3">
        <v>4.9236792891512995E-3</v>
      </c>
      <c r="Z12" s="3">
        <v>2.4618396445756498E-3</v>
      </c>
      <c r="AA12" s="3">
        <v>2.3612013339454645</v>
      </c>
      <c r="AB12" s="3">
        <v>0.16454508562779488</v>
      </c>
    </row>
    <row r="13" spans="1:31" x14ac:dyDescent="0.25">
      <c r="A13" t="s">
        <v>53</v>
      </c>
      <c r="B13">
        <v>2670</v>
      </c>
      <c r="C13">
        <v>2010</v>
      </c>
      <c r="D13">
        <v>3707</v>
      </c>
      <c r="E13">
        <v>20253</v>
      </c>
      <c r="F13">
        <v>30156</v>
      </c>
      <c r="G13">
        <v>26662</v>
      </c>
      <c r="H13">
        <v>4085</v>
      </c>
      <c r="I13">
        <v>5174</v>
      </c>
      <c r="J13">
        <f t="shared" si="6"/>
        <v>27250</v>
      </c>
      <c r="K13">
        <f t="shared" si="7"/>
        <v>3360</v>
      </c>
      <c r="L13">
        <v>23123</v>
      </c>
      <c r="M13" s="25">
        <f t="shared" si="4"/>
        <v>-1089</v>
      </c>
      <c r="N13" s="13">
        <f t="shared" si="5"/>
        <v>-3.9963302752293581E-2</v>
      </c>
      <c r="O13" s="13">
        <f t="shared" si="0"/>
        <v>0.11713761467889908</v>
      </c>
      <c r="P13" s="13">
        <f t="shared" si="1"/>
        <v>0.74322935779816512</v>
      </c>
      <c r="Q13" s="26">
        <v>8.8308568757086425E-2</v>
      </c>
      <c r="R13" s="26">
        <v>0.33018028831996393</v>
      </c>
      <c r="S13" s="26">
        <v>-0.17786818864602874</v>
      </c>
      <c r="T13" s="18">
        <f t="shared" si="2"/>
        <v>-5.211759475232669E-3</v>
      </c>
      <c r="U13" s="31">
        <f t="shared" si="3"/>
        <v>-3.4751543277060912E-2</v>
      </c>
      <c r="W13" s="3" t="s">
        <v>9</v>
      </c>
      <c r="X13" s="3">
        <v>7</v>
      </c>
      <c r="Y13" s="3">
        <v>7.2983515908972329E-3</v>
      </c>
      <c r="Z13" s="3">
        <v>1.0426216558424618E-3</v>
      </c>
      <c r="AA13" s="3"/>
      <c r="AB13" s="3"/>
    </row>
    <row r="14" spans="1:31" ht="15.75" thickBot="1" x14ac:dyDescent="0.3">
      <c r="S14" s="28"/>
      <c r="U14" s="8"/>
      <c r="W14" s="4" t="s">
        <v>10</v>
      </c>
      <c r="X14" s="4">
        <v>9</v>
      </c>
      <c r="Y14" s="4">
        <v>1.2222030880048532E-2</v>
      </c>
      <c r="Z14" s="4"/>
      <c r="AA14" s="4"/>
      <c r="AB14" s="4"/>
    </row>
    <row r="15" spans="1:31" ht="15.75" thickBot="1" x14ac:dyDescent="0.3">
      <c r="T15" t="s">
        <v>105</v>
      </c>
      <c r="U15" s="1">
        <f>AVERAGE(U2:U11)</f>
        <v>-5.4817261840867107E-17</v>
      </c>
    </row>
    <row r="16" spans="1:31" x14ac:dyDescent="0.25">
      <c r="T16" t="s">
        <v>106</v>
      </c>
      <c r="U16" s="1">
        <f>MIN(U2:U11)</f>
        <v>-2.786199811498076E-2</v>
      </c>
      <c r="W16" s="5"/>
      <c r="X16" s="5" t="s">
        <v>17</v>
      </c>
      <c r="Y16" s="5" t="s">
        <v>5</v>
      </c>
      <c r="Z16" s="5" t="s">
        <v>18</v>
      </c>
      <c r="AA16" s="5" t="s">
        <v>19</v>
      </c>
      <c r="AB16" s="5" t="s">
        <v>20</v>
      </c>
      <c r="AC16" s="5" t="s">
        <v>21</v>
      </c>
      <c r="AD16" s="5" t="s">
        <v>22</v>
      </c>
      <c r="AE16" s="5" t="s">
        <v>23</v>
      </c>
    </row>
    <row r="17" spans="20:31" x14ac:dyDescent="0.25">
      <c r="T17" t="s">
        <v>107</v>
      </c>
      <c r="U17" s="1">
        <f>MAX(U2:U11)</f>
        <v>3.6521857200837692E-2</v>
      </c>
      <c r="W17" s="3" t="s">
        <v>11</v>
      </c>
      <c r="X17" s="3">
        <v>8.8308568757086425E-2</v>
      </c>
      <c r="Y17" s="3">
        <v>0.1000970458423447</v>
      </c>
      <c r="Z17" s="3">
        <v>0.88222952050128012</v>
      </c>
      <c r="AA17" s="3">
        <v>0.40692601589776567</v>
      </c>
      <c r="AB17" s="3">
        <v>-0.14838333335451659</v>
      </c>
      <c r="AC17" s="3">
        <v>0.32500047086868944</v>
      </c>
      <c r="AD17" s="3">
        <v>-0.14838333335451659</v>
      </c>
      <c r="AE17" s="3">
        <v>0.32500047086868944</v>
      </c>
    </row>
    <row r="18" spans="20:31" x14ac:dyDescent="0.25">
      <c r="W18" s="3" t="s">
        <v>45</v>
      </c>
      <c r="X18" s="3">
        <v>0.33018028831996393</v>
      </c>
      <c r="Y18" s="3">
        <v>0.29668876921401349</v>
      </c>
      <c r="Z18" s="3">
        <v>1.1128843508120514</v>
      </c>
      <c r="AA18" s="3">
        <v>0.30250959124845167</v>
      </c>
      <c r="AB18" s="3">
        <v>-0.37137717053870722</v>
      </c>
      <c r="AC18" s="3">
        <v>1.0317377471786351</v>
      </c>
      <c r="AD18" s="3">
        <v>-0.37137717053870722</v>
      </c>
      <c r="AE18" s="3">
        <v>1.0317377471786351</v>
      </c>
    </row>
    <row r="19" spans="20:31" ht="15.75" thickBot="1" x14ac:dyDescent="0.3">
      <c r="W19" s="4" t="s">
        <v>46</v>
      </c>
      <c r="X19" s="4">
        <v>-0.17786818864602874</v>
      </c>
      <c r="Y19" s="4">
        <v>0.10472441541498101</v>
      </c>
      <c r="Z19" s="4">
        <v>-1.6984405015889388</v>
      </c>
      <c r="AA19" s="4">
        <v>0.13323057135743607</v>
      </c>
      <c r="AB19" s="4">
        <v>-0.42550208107017012</v>
      </c>
      <c r="AC19" s="4">
        <v>6.9765703778112642E-2</v>
      </c>
      <c r="AD19" s="4">
        <v>-0.42550208107017012</v>
      </c>
      <c r="AE19" s="4">
        <v>6.9765703778112642E-2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workbookViewId="0"/>
  </sheetViews>
  <sheetFormatPr defaultRowHeight="15" x14ac:dyDescent="0.25"/>
  <cols>
    <col min="1" max="1" width="13.140625" customWidth="1"/>
    <col min="2" max="2" width="8" customWidth="1"/>
    <col min="3" max="3" width="8.28515625" customWidth="1"/>
    <col min="4" max="4" width="10.85546875" customWidth="1"/>
    <col min="5" max="5" width="8.28515625" customWidth="1"/>
    <col min="6" max="6" width="8.5703125" customWidth="1"/>
    <col min="7" max="7" width="9.42578125" customWidth="1"/>
    <col min="8" max="8" width="8.85546875" customWidth="1"/>
    <col min="9" max="9" width="11" customWidth="1"/>
    <col min="10" max="10" width="8.5703125" customWidth="1"/>
    <col min="11" max="12" width="8.7109375" customWidth="1"/>
    <col min="13" max="13" width="9.7109375" customWidth="1"/>
    <col min="14" max="14" width="10" customWidth="1"/>
    <col min="15" max="15" width="10.28515625" customWidth="1"/>
    <col min="16" max="16" width="9.7109375" customWidth="1"/>
    <col min="17" max="17" width="10.28515625" style="27" customWidth="1"/>
    <col min="18" max="18" width="13" style="27" customWidth="1"/>
    <col min="19" max="19" width="8.28515625" style="27" customWidth="1"/>
    <col min="20" max="20" width="11.7109375" customWidth="1"/>
    <col min="21" max="21" width="14.28515625" customWidth="1"/>
  </cols>
  <sheetData>
    <row r="1" spans="1:31" s="9" customFormat="1" ht="45" x14ac:dyDescent="0.25">
      <c r="A1" s="10" t="s">
        <v>30</v>
      </c>
      <c r="B1" s="10" t="s">
        <v>31</v>
      </c>
      <c r="C1" s="10" t="s">
        <v>35</v>
      </c>
      <c r="D1" s="10" t="s">
        <v>37</v>
      </c>
      <c r="E1" s="10" t="s">
        <v>36</v>
      </c>
      <c r="F1" s="10" t="s">
        <v>39</v>
      </c>
      <c r="G1" s="10" t="s">
        <v>32</v>
      </c>
      <c r="H1" s="10" t="s">
        <v>40</v>
      </c>
      <c r="I1" s="10" t="s">
        <v>38</v>
      </c>
      <c r="J1" s="10" t="s">
        <v>41</v>
      </c>
      <c r="K1" s="10" t="s">
        <v>42</v>
      </c>
      <c r="L1" s="10" t="s">
        <v>43</v>
      </c>
      <c r="M1" s="24" t="s">
        <v>52</v>
      </c>
      <c r="N1" s="15" t="s">
        <v>44</v>
      </c>
      <c r="O1" s="15" t="s">
        <v>45</v>
      </c>
      <c r="P1" s="15" t="s">
        <v>46</v>
      </c>
      <c r="Q1" s="23" t="s">
        <v>47</v>
      </c>
      <c r="R1" s="23" t="s">
        <v>48</v>
      </c>
      <c r="S1" s="23" t="s">
        <v>49</v>
      </c>
      <c r="T1" s="20" t="s">
        <v>50</v>
      </c>
      <c r="U1" s="32" t="s">
        <v>51</v>
      </c>
      <c r="W1" t="s">
        <v>0</v>
      </c>
      <c r="X1"/>
      <c r="Y1"/>
      <c r="Z1"/>
      <c r="AA1"/>
      <c r="AB1"/>
      <c r="AC1"/>
      <c r="AD1"/>
      <c r="AE1"/>
    </row>
    <row r="2" spans="1:31" ht="15.75" thickBot="1" x14ac:dyDescent="0.3">
      <c r="A2" t="s">
        <v>53</v>
      </c>
      <c r="B2">
        <v>2670</v>
      </c>
      <c r="C2">
        <v>1999</v>
      </c>
      <c r="D2">
        <v>3069</v>
      </c>
      <c r="E2">
        <v>13379</v>
      </c>
      <c r="F2">
        <v>13896</v>
      </c>
      <c r="G2">
        <v>15659</v>
      </c>
      <c r="H2">
        <v>1763</v>
      </c>
      <c r="I2">
        <v>3038</v>
      </c>
      <c r="J2">
        <v>14153</v>
      </c>
      <c r="K2">
        <v>2957</v>
      </c>
      <c r="L2">
        <v>15021</v>
      </c>
      <c r="M2" s="25">
        <f>H2-I2</f>
        <v>-1275</v>
      </c>
      <c r="N2" s="16">
        <f>M2/J2</f>
        <v>-9.0086907369462302E-2</v>
      </c>
      <c r="O2" s="16">
        <f t="shared" ref="O2:O13" si="0">((G2-L2)-(D2-K2))/J2</f>
        <v>3.7165265314774251E-2</v>
      </c>
      <c r="P2" s="16">
        <f t="shared" ref="P2:P13" si="1">E2/J2</f>
        <v>0.94531194799689111</v>
      </c>
      <c r="Q2" s="26">
        <v>8.8308568757086425E-2</v>
      </c>
      <c r="R2" s="26">
        <v>0.33018028831996393</v>
      </c>
      <c r="S2" s="26">
        <v>-0.17786818864602874</v>
      </c>
      <c r="T2" s="21">
        <f t="shared" ref="T2:T13" si="2">Q2+(R2*O2)+(S2*P2)</f>
        <v>-6.7561117121449396E-2</v>
      </c>
      <c r="U2" s="33">
        <f t="shared" ref="U2:U13" si="3">N2-T2</f>
        <v>-2.2525790248012906E-2</v>
      </c>
    </row>
    <row r="3" spans="1:31" x14ac:dyDescent="0.25">
      <c r="A3" t="s">
        <v>53</v>
      </c>
      <c r="B3">
        <v>2670</v>
      </c>
      <c r="C3">
        <v>2000</v>
      </c>
      <c r="D3">
        <v>3158</v>
      </c>
      <c r="E3">
        <v>14170</v>
      </c>
      <c r="F3">
        <v>14522</v>
      </c>
      <c r="G3">
        <v>16724</v>
      </c>
      <c r="H3">
        <v>1857</v>
      </c>
      <c r="I3">
        <v>2326</v>
      </c>
      <c r="J3" s="12">
        <f t="shared" ref="J3:J11" si="4">F2</f>
        <v>13896</v>
      </c>
      <c r="K3" s="12">
        <f t="shared" ref="K3:K11" si="5">D2</f>
        <v>3069</v>
      </c>
      <c r="L3">
        <f>G2</f>
        <v>15659</v>
      </c>
      <c r="M3" s="25">
        <f t="shared" ref="M3:M13" si="6">H3-I3</f>
        <v>-469</v>
      </c>
      <c r="N3" s="16">
        <f t="shared" ref="N3:N13" si="7">M3/J3</f>
        <v>-3.3750719631548645E-2</v>
      </c>
      <c r="O3" s="16">
        <f t="shared" si="0"/>
        <v>7.0236039147956245E-2</v>
      </c>
      <c r="P3" s="16">
        <f t="shared" si="1"/>
        <v>1.0197179044329303</v>
      </c>
      <c r="Q3" s="26">
        <v>8.8308568757086425E-2</v>
      </c>
      <c r="R3" s="26">
        <v>0.33018028831996393</v>
      </c>
      <c r="S3" s="26">
        <v>-0.17786818864602874</v>
      </c>
      <c r="T3" s="21">
        <f t="shared" si="2"/>
        <v>-6.9876252177998671E-2</v>
      </c>
      <c r="U3" s="33">
        <f t="shared" si="3"/>
        <v>3.6125532546450026E-2</v>
      </c>
      <c r="W3" s="6" t="s">
        <v>1</v>
      </c>
      <c r="X3" s="6"/>
    </row>
    <row r="4" spans="1:31" x14ac:dyDescent="0.25">
      <c r="A4" t="s">
        <v>53</v>
      </c>
      <c r="B4">
        <v>2670</v>
      </c>
      <c r="C4">
        <v>2001</v>
      </c>
      <c r="D4">
        <v>2786</v>
      </c>
      <c r="E4">
        <v>14365</v>
      </c>
      <c r="F4">
        <v>14606</v>
      </c>
      <c r="G4">
        <v>16079</v>
      </c>
      <c r="H4">
        <v>1430</v>
      </c>
      <c r="I4">
        <v>3078</v>
      </c>
      <c r="J4" s="12">
        <f t="shared" si="4"/>
        <v>14522</v>
      </c>
      <c r="K4" s="12">
        <f t="shared" si="5"/>
        <v>3158</v>
      </c>
      <c r="L4">
        <f t="shared" ref="L4:L13" si="8">G3</f>
        <v>16724</v>
      </c>
      <c r="M4" s="25">
        <f t="shared" si="6"/>
        <v>-1648</v>
      </c>
      <c r="N4" s="16">
        <f t="shared" si="7"/>
        <v>-0.11348299132350916</v>
      </c>
      <c r="O4" s="16">
        <f t="shared" si="0"/>
        <v>-1.8799063489877428E-2</v>
      </c>
      <c r="P4" s="16">
        <f t="shared" si="1"/>
        <v>0.98918881696735983</v>
      </c>
      <c r="Q4" s="26">
        <v>8.8308568757086425E-2</v>
      </c>
      <c r="R4" s="26">
        <v>0.33018028831996393</v>
      </c>
      <c r="S4" s="26">
        <v>-0.17786818864602874</v>
      </c>
      <c r="T4" s="21">
        <f t="shared" si="2"/>
        <v>-9.3843734549038951E-2</v>
      </c>
      <c r="U4" s="33">
        <f t="shared" si="3"/>
        <v>-1.9639256774470204E-2</v>
      </c>
      <c r="W4" s="3" t="s">
        <v>2</v>
      </c>
      <c r="X4" s="3">
        <v>0.63470685679529071</v>
      </c>
    </row>
    <row r="5" spans="1:31" x14ac:dyDescent="0.25">
      <c r="A5" t="s">
        <v>53</v>
      </c>
      <c r="B5">
        <v>2670</v>
      </c>
      <c r="C5">
        <v>2002</v>
      </c>
      <c r="D5">
        <v>2840</v>
      </c>
      <c r="E5">
        <v>15058</v>
      </c>
      <c r="F5">
        <v>15329</v>
      </c>
      <c r="G5">
        <v>16332</v>
      </c>
      <c r="H5">
        <v>1974</v>
      </c>
      <c r="I5">
        <v>2992</v>
      </c>
      <c r="J5" s="12">
        <f t="shared" si="4"/>
        <v>14606</v>
      </c>
      <c r="K5" s="12">
        <f t="shared" si="5"/>
        <v>2786</v>
      </c>
      <c r="L5">
        <f t="shared" si="8"/>
        <v>16079</v>
      </c>
      <c r="M5" s="25">
        <f t="shared" si="6"/>
        <v>-1018</v>
      </c>
      <c r="N5" s="16">
        <f t="shared" si="7"/>
        <v>-6.9697384636450768E-2</v>
      </c>
      <c r="O5" s="16">
        <f t="shared" si="0"/>
        <v>1.362453786115295E-2</v>
      </c>
      <c r="P5" s="16">
        <f t="shared" si="1"/>
        <v>1.0309461864986991</v>
      </c>
      <c r="Q5" s="26">
        <v>8.8308568757086425E-2</v>
      </c>
      <c r="R5" s="26">
        <v>0.33018028831996393</v>
      </c>
      <c r="S5" s="26">
        <v>-0.17786818864602874</v>
      </c>
      <c r="T5" s="21">
        <f t="shared" si="2"/>
        <v>-9.0565408187746346E-2</v>
      </c>
      <c r="U5" s="33">
        <f t="shared" si="3"/>
        <v>2.0868023551295578E-2</v>
      </c>
      <c r="W5" s="3" t="s">
        <v>3</v>
      </c>
      <c r="X5" s="3">
        <v>0.4028527940629576</v>
      </c>
    </row>
    <row r="6" spans="1:31" x14ac:dyDescent="0.25">
      <c r="A6" t="s">
        <v>53</v>
      </c>
      <c r="B6">
        <v>2670</v>
      </c>
      <c r="C6">
        <v>2003</v>
      </c>
      <c r="D6">
        <v>3162</v>
      </c>
      <c r="E6">
        <v>15841</v>
      </c>
      <c r="F6">
        <v>17600</v>
      </c>
      <c r="G6">
        <v>18232</v>
      </c>
      <c r="H6">
        <v>2403</v>
      </c>
      <c r="I6">
        <v>3773</v>
      </c>
      <c r="J6" s="12">
        <f t="shared" si="4"/>
        <v>15329</v>
      </c>
      <c r="K6" s="12">
        <f t="shared" si="5"/>
        <v>2840</v>
      </c>
      <c r="L6">
        <f t="shared" si="8"/>
        <v>16332</v>
      </c>
      <c r="M6" s="25">
        <f t="shared" si="6"/>
        <v>-1370</v>
      </c>
      <c r="N6" s="16">
        <f t="shared" si="7"/>
        <v>-8.9373083697566705E-2</v>
      </c>
      <c r="O6" s="16">
        <f t="shared" si="0"/>
        <v>0.10294213582099289</v>
      </c>
      <c r="P6" s="16">
        <f t="shared" si="1"/>
        <v>1.0334007436884336</v>
      </c>
      <c r="Q6" s="26">
        <v>8.8308568757086425E-2</v>
      </c>
      <c r="R6" s="26">
        <v>0.33018028831996393</v>
      </c>
      <c r="S6" s="26">
        <v>-0.17786818864602874</v>
      </c>
      <c r="T6" s="21">
        <f t="shared" si="2"/>
        <v>-6.1511085582585945E-2</v>
      </c>
      <c r="U6" s="33">
        <f t="shared" si="3"/>
        <v>-2.786199811498076E-2</v>
      </c>
      <c r="W6" s="3" t="s">
        <v>4</v>
      </c>
      <c r="X6" s="3">
        <v>0.23223930665237408</v>
      </c>
    </row>
    <row r="7" spans="1:31" x14ac:dyDescent="0.25">
      <c r="A7" t="s">
        <v>53</v>
      </c>
      <c r="B7">
        <v>2670</v>
      </c>
      <c r="C7">
        <v>2004</v>
      </c>
      <c r="D7">
        <v>3311</v>
      </c>
      <c r="E7">
        <v>16290</v>
      </c>
      <c r="F7">
        <v>20708</v>
      </c>
      <c r="G7">
        <v>20011</v>
      </c>
      <c r="H7">
        <v>2990</v>
      </c>
      <c r="I7">
        <v>4282</v>
      </c>
      <c r="J7" s="12">
        <f t="shared" si="4"/>
        <v>17600</v>
      </c>
      <c r="K7" s="12">
        <f t="shared" si="5"/>
        <v>3162</v>
      </c>
      <c r="L7">
        <f t="shared" si="8"/>
        <v>18232</v>
      </c>
      <c r="M7" s="25">
        <f t="shared" si="6"/>
        <v>-1292</v>
      </c>
      <c r="N7" s="16">
        <f t="shared" si="7"/>
        <v>-7.340909090909091E-2</v>
      </c>
      <c r="O7" s="16">
        <f t="shared" si="0"/>
        <v>9.261363636363637E-2</v>
      </c>
      <c r="P7" s="16">
        <f t="shared" si="1"/>
        <v>0.92556818181818179</v>
      </c>
      <c r="Q7" s="26">
        <v>8.8308568757086425E-2</v>
      </c>
      <c r="R7" s="26">
        <v>0.33018028831996393</v>
      </c>
      <c r="S7" s="26">
        <v>-0.17786818864602874</v>
      </c>
      <c r="T7" s="21">
        <f t="shared" si="2"/>
        <v>-4.5741370054405997E-2</v>
      </c>
      <c r="U7" s="33">
        <f t="shared" si="3"/>
        <v>-2.7667720854684913E-2</v>
      </c>
      <c r="W7" s="3" t="s">
        <v>5</v>
      </c>
      <c r="X7" s="3">
        <v>3.2289652457752803E-2</v>
      </c>
    </row>
    <row r="8" spans="1:31" ht="15.75" thickBot="1" x14ac:dyDescent="0.3">
      <c r="A8" t="s">
        <v>53</v>
      </c>
      <c r="B8">
        <v>2670</v>
      </c>
      <c r="C8">
        <v>2005</v>
      </c>
      <c r="D8">
        <v>3121</v>
      </c>
      <c r="E8">
        <v>16127</v>
      </c>
      <c r="F8">
        <v>20513</v>
      </c>
      <c r="G8">
        <v>21167</v>
      </c>
      <c r="H8">
        <v>3234</v>
      </c>
      <c r="I8">
        <v>4258</v>
      </c>
      <c r="J8" s="12">
        <f t="shared" si="4"/>
        <v>20708</v>
      </c>
      <c r="K8" s="12">
        <f t="shared" si="5"/>
        <v>3311</v>
      </c>
      <c r="L8">
        <f t="shared" si="8"/>
        <v>20011</v>
      </c>
      <c r="M8" s="25">
        <f t="shared" si="6"/>
        <v>-1024</v>
      </c>
      <c r="N8" s="16">
        <f t="shared" si="7"/>
        <v>-4.9449488120533125E-2</v>
      </c>
      <c r="O8" s="16">
        <f t="shared" si="0"/>
        <v>6.499903418968514E-2</v>
      </c>
      <c r="P8" s="16">
        <f t="shared" si="1"/>
        <v>0.77878114738265403</v>
      </c>
      <c r="Q8" s="26">
        <v>8.8308568757086425E-2</v>
      </c>
      <c r="R8" s="26">
        <v>0.33018028831996393</v>
      </c>
      <c r="S8" s="26">
        <v>-0.17786818864602874</v>
      </c>
      <c r="T8" s="21">
        <f t="shared" si="2"/>
        <v>-2.8750423430272759E-2</v>
      </c>
      <c r="U8" s="33">
        <f t="shared" si="3"/>
        <v>-2.0699064690260366E-2</v>
      </c>
      <c r="W8" s="4" t="s">
        <v>6</v>
      </c>
      <c r="X8" s="4">
        <v>10</v>
      </c>
    </row>
    <row r="9" spans="1:31" x14ac:dyDescent="0.25">
      <c r="A9" t="s">
        <v>53</v>
      </c>
      <c r="B9">
        <v>2670</v>
      </c>
      <c r="C9">
        <v>2006</v>
      </c>
      <c r="D9">
        <v>3357</v>
      </c>
      <c r="E9">
        <v>17017</v>
      </c>
      <c r="F9">
        <v>21294</v>
      </c>
      <c r="G9">
        <v>22923</v>
      </c>
      <c r="H9">
        <v>3851</v>
      </c>
      <c r="I9">
        <v>3839</v>
      </c>
      <c r="J9" s="12">
        <f t="shared" si="4"/>
        <v>20513</v>
      </c>
      <c r="K9" s="12">
        <f t="shared" si="5"/>
        <v>3121</v>
      </c>
      <c r="L9">
        <f t="shared" si="8"/>
        <v>21167</v>
      </c>
      <c r="M9" s="25">
        <f t="shared" si="6"/>
        <v>12</v>
      </c>
      <c r="N9" s="16">
        <f t="shared" si="7"/>
        <v>5.849948812947887E-4</v>
      </c>
      <c r="O9" s="16">
        <f t="shared" si="0"/>
        <v>7.409935163067323E-2</v>
      </c>
      <c r="P9" s="16">
        <f t="shared" si="1"/>
        <v>0.82957149124945162</v>
      </c>
      <c r="Q9" s="26">
        <v>8.8308568757086425E-2</v>
      </c>
      <c r="R9" s="26">
        <v>0.33018028831996393</v>
      </c>
      <c r="S9" s="26">
        <v>-0.17786818864602874</v>
      </c>
      <c r="T9" s="21">
        <f t="shared" si="2"/>
        <v>-3.4779664458100337E-2</v>
      </c>
      <c r="U9" s="33">
        <f t="shared" si="3"/>
        <v>3.5364659339395123E-2</v>
      </c>
    </row>
    <row r="10" spans="1:31" ht="15.75" thickBot="1" x14ac:dyDescent="0.3">
      <c r="A10" t="s">
        <v>53</v>
      </c>
      <c r="B10">
        <v>2670</v>
      </c>
      <c r="C10">
        <v>2007</v>
      </c>
      <c r="D10">
        <v>3582</v>
      </c>
      <c r="E10">
        <v>18390</v>
      </c>
      <c r="F10">
        <v>24694</v>
      </c>
      <c r="G10">
        <v>24462</v>
      </c>
      <c r="H10">
        <v>4096</v>
      </c>
      <c r="I10">
        <v>4275</v>
      </c>
      <c r="J10" s="12">
        <f t="shared" si="4"/>
        <v>21294</v>
      </c>
      <c r="K10" s="12">
        <f t="shared" si="5"/>
        <v>3357</v>
      </c>
      <c r="L10">
        <f t="shared" si="8"/>
        <v>22923</v>
      </c>
      <c r="M10" s="25">
        <f t="shared" si="6"/>
        <v>-179</v>
      </c>
      <c r="N10" s="16">
        <f t="shared" si="7"/>
        <v>-8.4061237907391752E-3</v>
      </c>
      <c r="O10" s="16">
        <f t="shared" si="0"/>
        <v>6.1707523245984781E-2</v>
      </c>
      <c r="P10" s="16">
        <f t="shared" si="1"/>
        <v>0.86362355593124829</v>
      </c>
      <c r="Q10" s="26">
        <v>8.8308568757086425E-2</v>
      </c>
      <c r="R10" s="26">
        <v>0.33018028831996393</v>
      </c>
      <c r="S10" s="26">
        <v>-0.17786818864602874</v>
      </c>
      <c r="T10" s="21">
        <f t="shared" si="2"/>
        <v>-4.4927980991576869E-2</v>
      </c>
      <c r="U10" s="33">
        <f t="shared" si="3"/>
        <v>3.6521857200837692E-2</v>
      </c>
      <c r="W10" t="s">
        <v>7</v>
      </c>
    </row>
    <row r="11" spans="1:31" x14ac:dyDescent="0.25">
      <c r="A11" t="s">
        <v>53</v>
      </c>
      <c r="B11">
        <v>2670</v>
      </c>
      <c r="C11">
        <v>2008</v>
      </c>
      <c r="D11">
        <v>3325</v>
      </c>
      <c r="E11">
        <v>18812</v>
      </c>
      <c r="F11">
        <v>25547</v>
      </c>
      <c r="G11">
        <v>25269</v>
      </c>
      <c r="H11">
        <v>3460</v>
      </c>
      <c r="I11">
        <v>4533</v>
      </c>
      <c r="J11" s="12">
        <f t="shared" si="4"/>
        <v>24694</v>
      </c>
      <c r="K11" s="12">
        <f t="shared" si="5"/>
        <v>3582</v>
      </c>
      <c r="L11">
        <f t="shared" si="8"/>
        <v>24462</v>
      </c>
      <c r="M11" s="25">
        <f t="shared" si="6"/>
        <v>-1073</v>
      </c>
      <c r="N11" s="16">
        <f t="shared" si="7"/>
        <v>-4.3451850651980241E-2</v>
      </c>
      <c r="O11" s="16">
        <f t="shared" si="0"/>
        <v>4.3087389649307521E-2</v>
      </c>
      <c r="P11" s="16">
        <f t="shared" si="1"/>
        <v>0.76180448691989955</v>
      </c>
      <c r="Q11" s="26">
        <v>8.8308568757086425E-2</v>
      </c>
      <c r="R11" s="26">
        <v>0.33018028831996393</v>
      </c>
      <c r="S11" s="26">
        <v>-0.17786818864602874</v>
      </c>
      <c r="T11" s="22">
        <f t="shared" si="2"/>
        <v>-3.2965608696410423E-2</v>
      </c>
      <c r="U11" s="34">
        <f t="shared" si="3"/>
        <v>-1.0486241955569818E-2</v>
      </c>
      <c r="W11" s="5"/>
      <c r="X11" s="5" t="s">
        <v>12</v>
      </c>
      <c r="Y11" s="5" t="s">
        <v>13</v>
      </c>
      <c r="Z11" s="5" t="s">
        <v>14</v>
      </c>
      <c r="AA11" s="5" t="s">
        <v>15</v>
      </c>
      <c r="AB11" s="5" t="s">
        <v>16</v>
      </c>
    </row>
    <row r="12" spans="1:31" x14ac:dyDescent="0.25">
      <c r="A12" t="s">
        <v>53</v>
      </c>
      <c r="B12">
        <v>2670</v>
      </c>
      <c r="C12">
        <v>2009</v>
      </c>
      <c r="D12" s="11">
        <v>3667.6923076923076</v>
      </c>
      <c r="E12" s="12">
        <v>19440</v>
      </c>
      <c r="F12" s="11">
        <v>28634.615384615387</v>
      </c>
      <c r="G12" s="12">
        <v>23123</v>
      </c>
      <c r="H12" s="11">
        <v>4493</v>
      </c>
      <c r="I12" s="12">
        <v>4941</v>
      </c>
      <c r="J12" s="12">
        <f t="shared" ref="J12" si="9">F11</f>
        <v>25547</v>
      </c>
      <c r="K12" s="12">
        <f t="shared" ref="K12" si="10">D11</f>
        <v>3325</v>
      </c>
      <c r="L12">
        <f t="shared" si="8"/>
        <v>25269</v>
      </c>
      <c r="M12" s="25">
        <f t="shared" si="6"/>
        <v>-448</v>
      </c>
      <c r="N12" s="16">
        <f t="shared" si="7"/>
        <v>-1.7536305632755315E-2</v>
      </c>
      <c r="O12" s="16">
        <f t="shared" si="0"/>
        <v>-9.7416225298168374E-2</v>
      </c>
      <c r="P12" s="16">
        <f t="shared" si="1"/>
        <v>0.76095040513563239</v>
      </c>
      <c r="Q12" s="26">
        <v>8.8308568757086425E-2</v>
      </c>
      <c r="R12" s="26">
        <v>0.33018028831996393</v>
      </c>
      <c r="S12" s="26">
        <v>-0.17786818864602874</v>
      </c>
      <c r="T12" s="21">
        <f t="shared" si="2"/>
        <v>-7.9205218809842048E-2</v>
      </c>
      <c r="U12" s="31">
        <f t="shared" si="3"/>
        <v>6.1668913177086733E-2</v>
      </c>
      <c r="V12" s="8"/>
      <c r="W12" s="3" t="s">
        <v>8</v>
      </c>
      <c r="X12" s="3">
        <v>2</v>
      </c>
      <c r="Y12" s="3">
        <v>4.9236792891512995E-3</v>
      </c>
      <c r="Z12" s="3">
        <v>2.4618396445756498E-3</v>
      </c>
      <c r="AA12" s="3">
        <v>2.3612013339454645</v>
      </c>
      <c r="AB12" s="3">
        <v>0.16454508562779488</v>
      </c>
    </row>
    <row r="13" spans="1:31" x14ac:dyDescent="0.25">
      <c r="A13" t="s">
        <v>53</v>
      </c>
      <c r="B13">
        <v>2670</v>
      </c>
      <c r="C13">
        <v>2010</v>
      </c>
      <c r="D13" s="12">
        <v>3707</v>
      </c>
      <c r="E13" s="12">
        <v>20253</v>
      </c>
      <c r="F13" s="12">
        <v>30156</v>
      </c>
      <c r="G13" s="12">
        <v>26662</v>
      </c>
      <c r="H13" s="12">
        <v>4085</v>
      </c>
      <c r="I13" s="12">
        <v>5174</v>
      </c>
      <c r="J13" s="11">
        <f>F12</f>
        <v>28634.615384615387</v>
      </c>
      <c r="K13" s="11">
        <f>D12</f>
        <v>3667.6923076923076</v>
      </c>
      <c r="L13">
        <f t="shared" si="8"/>
        <v>23123</v>
      </c>
      <c r="M13" s="25">
        <f t="shared" si="6"/>
        <v>-1089</v>
      </c>
      <c r="N13" s="16">
        <f t="shared" si="7"/>
        <v>-3.8030893216924107E-2</v>
      </c>
      <c r="O13" s="16">
        <f t="shared" si="0"/>
        <v>0.12221893888515781</v>
      </c>
      <c r="P13" s="16">
        <f t="shared" si="1"/>
        <v>0.70729079919408999</v>
      </c>
      <c r="Q13" s="26">
        <v>8.8308568757086425E-2</v>
      </c>
      <c r="R13" s="26">
        <v>0.33018028831996393</v>
      </c>
      <c r="S13" s="26">
        <v>-0.17786818864602874</v>
      </c>
      <c r="T13" s="21">
        <f t="shared" si="2"/>
        <v>2.8583199376930601E-3</v>
      </c>
      <c r="U13" s="31">
        <f t="shared" si="3"/>
        <v>-4.0889213154617167E-2</v>
      </c>
      <c r="V13" s="8"/>
      <c r="W13" s="3" t="s">
        <v>9</v>
      </c>
      <c r="X13" s="3">
        <v>7</v>
      </c>
      <c r="Y13" s="3">
        <v>7.2983515908972329E-3</v>
      </c>
      <c r="Z13" s="3">
        <v>1.0426216558424618E-3</v>
      </c>
      <c r="AA13" s="3"/>
      <c r="AB13" s="3"/>
    </row>
    <row r="14" spans="1:31" ht="15.75" thickBot="1" x14ac:dyDescent="0.3">
      <c r="S14" s="28"/>
      <c r="U14" s="8"/>
      <c r="W14" s="4" t="s">
        <v>10</v>
      </c>
      <c r="X14" s="4">
        <v>9</v>
      </c>
      <c r="Y14" s="4">
        <v>1.2222030880048532E-2</v>
      </c>
      <c r="Z14" s="4"/>
      <c r="AA14" s="4"/>
      <c r="AB14" s="4"/>
    </row>
    <row r="15" spans="1:31" ht="15.75" thickBot="1" x14ac:dyDescent="0.3">
      <c r="T15" t="s">
        <v>105</v>
      </c>
      <c r="U15" s="1">
        <f>AVERAGE(U2:U11)</f>
        <v>-5.4817261840867107E-17</v>
      </c>
    </row>
    <row r="16" spans="1:31" x14ac:dyDescent="0.25">
      <c r="T16" t="s">
        <v>106</v>
      </c>
      <c r="U16" s="1">
        <f>MIN(U2:U11)</f>
        <v>-2.786199811498076E-2</v>
      </c>
      <c r="W16" s="5"/>
      <c r="X16" s="5" t="s">
        <v>17</v>
      </c>
      <c r="Y16" s="5" t="s">
        <v>5</v>
      </c>
      <c r="Z16" s="5" t="s">
        <v>18</v>
      </c>
      <c r="AA16" s="5" t="s">
        <v>19</v>
      </c>
      <c r="AB16" s="5" t="s">
        <v>20</v>
      </c>
      <c r="AC16" s="5" t="s">
        <v>21</v>
      </c>
      <c r="AD16" s="5" t="s">
        <v>22</v>
      </c>
      <c r="AE16" s="5" t="s">
        <v>23</v>
      </c>
    </row>
    <row r="17" spans="1:31" x14ac:dyDescent="0.25">
      <c r="T17" t="s">
        <v>107</v>
      </c>
      <c r="U17" s="1">
        <f>MAX(U2:U11)</f>
        <v>3.6521857200837692E-2</v>
      </c>
      <c r="W17" s="3" t="s">
        <v>11</v>
      </c>
      <c r="X17" s="3">
        <v>8.8308568757086425E-2</v>
      </c>
      <c r="Y17" s="3">
        <v>0.1000970458423447</v>
      </c>
      <c r="Z17" s="3">
        <v>0.88222952050128012</v>
      </c>
      <c r="AA17" s="3">
        <v>0.40692601589776567</v>
      </c>
      <c r="AB17" s="3">
        <v>-0.14838333335451659</v>
      </c>
      <c r="AC17" s="3">
        <v>0.32500047086868944</v>
      </c>
      <c r="AD17" s="3">
        <v>-0.14838333335451659</v>
      </c>
      <c r="AE17" s="3">
        <v>0.32500047086868944</v>
      </c>
    </row>
    <row r="18" spans="1:31" x14ac:dyDescent="0.25">
      <c r="W18" s="3" t="s">
        <v>33</v>
      </c>
      <c r="X18" s="3">
        <v>0.33018028831996393</v>
      </c>
      <c r="Y18" s="3">
        <v>0.29668876921401349</v>
      </c>
      <c r="Z18" s="3">
        <v>1.1128843508120514</v>
      </c>
      <c r="AA18" s="3">
        <v>0.30250959124845167</v>
      </c>
      <c r="AB18" s="3">
        <v>-0.37137717053870722</v>
      </c>
      <c r="AC18" s="3">
        <v>1.0317377471786351</v>
      </c>
      <c r="AD18" s="3">
        <v>-0.37137717053870722</v>
      </c>
      <c r="AE18" s="3">
        <v>1.0317377471786351</v>
      </c>
    </row>
    <row r="19" spans="1:31" ht="15.75" thickBot="1" x14ac:dyDescent="0.3">
      <c r="W19" s="4" t="s">
        <v>34</v>
      </c>
      <c r="X19" s="4">
        <v>-0.17786818864602874</v>
      </c>
      <c r="Y19" s="4">
        <v>0.10472441541498101</v>
      </c>
      <c r="Z19" s="4">
        <v>-1.6984405015889388</v>
      </c>
      <c r="AA19" s="4">
        <v>0.13323057135743607</v>
      </c>
      <c r="AB19" s="4">
        <v>-0.42550208107017012</v>
      </c>
      <c r="AC19" s="4">
        <v>6.9765703778112642E-2</v>
      </c>
      <c r="AD19" s="4">
        <v>-0.42550208107017012</v>
      </c>
      <c r="AE19" s="4">
        <v>6.9765703778112642E-2</v>
      </c>
    </row>
    <row r="22" spans="1:31" x14ac:dyDescent="0.25">
      <c r="A22" t="s">
        <v>24</v>
      </c>
      <c r="D22">
        <v>3360</v>
      </c>
      <c r="F22">
        <v>27250</v>
      </c>
      <c r="H22">
        <v>3193</v>
      </c>
      <c r="O22" s="1"/>
      <c r="P22" s="1"/>
      <c r="Q22" s="30"/>
      <c r="R22" s="28"/>
      <c r="S22" s="28"/>
      <c r="U22" s="1"/>
    </row>
    <row r="23" spans="1:31" x14ac:dyDescent="0.25">
      <c r="A23" t="s">
        <v>25</v>
      </c>
      <c r="D23" s="12">
        <f>H23/0.65</f>
        <v>307.69230769230768</v>
      </c>
      <c r="E23" s="12"/>
      <c r="F23" s="12">
        <f>H23/0.65</f>
        <v>307.69230769230768</v>
      </c>
      <c r="G23" s="12"/>
      <c r="H23" s="12">
        <v>200</v>
      </c>
    </row>
    <row r="24" spans="1:31" x14ac:dyDescent="0.25">
      <c r="A24" t="s">
        <v>28</v>
      </c>
      <c r="D24" s="12"/>
      <c r="E24" s="12"/>
      <c r="F24" s="12">
        <f>H24/0.65</f>
        <v>1076.9230769230769</v>
      </c>
      <c r="G24" s="12"/>
      <c r="H24" s="12">
        <v>700</v>
      </c>
    </row>
    <row r="25" spans="1:31" x14ac:dyDescent="0.25">
      <c r="A25" t="s">
        <v>26</v>
      </c>
      <c r="D25" s="12"/>
      <c r="E25" s="12"/>
      <c r="F25" s="12"/>
      <c r="G25" s="12"/>
      <c r="H25" s="12">
        <v>400</v>
      </c>
      <c r="V25" s="1"/>
    </row>
    <row r="26" spans="1:31" x14ac:dyDescent="0.25">
      <c r="A26" t="s">
        <v>27</v>
      </c>
      <c r="D26" s="11">
        <f>SUM(D22:D25)</f>
        <v>3667.6923076923076</v>
      </c>
      <c r="E26" s="12"/>
      <c r="F26" s="11">
        <f>SUM(F22:F25)</f>
        <v>28634.615384615387</v>
      </c>
      <c r="G26" s="12"/>
      <c r="H26" s="11">
        <f t="shared" ref="H26" si="11">SUM(H22:H25)</f>
        <v>4493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workbookViewId="0"/>
  </sheetViews>
  <sheetFormatPr defaultRowHeight="15" x14ac:dyDescent="0.25"/>
  <cols>
    <col min="1" max="1" width="13.140625" customWidth="1"/>
    <col min="2" max="2" width="8" customWidth="1"/>
    <col min="3" max="3" width="8.28515625" customWidth="1"/>
    <col min="4" max="4" width="10.85546875" customWidth="1"/>
    <col min="5" max="5" width="8.28515625" customWidth="1"/>
    <col min="6" max="6" width="8.5703125" customWidth="1"/>
    <col min="7" max="7" width="9.42578125" customWidth="1"/>
    <col min="8" max="8" width="8.85546875" customWidth="1"/>
    <col min="9" max="9" width="11" customWidth="1"/>
    <col min="10" max="10" width="8.5703125" customWidth="1"/>
    <col min="11" max="12" width="8.7109375" customWidth="1"/>
    <col min="13" max="13" width="9.7109375" customWidth="1"/>
    <col min="14" max="14" width="10" customWidth="1"/>
    <col min="15" max="15" width="10.28515625" customWidth="1"/>
    <col min="16" max="16" width="9.7109375" customWidth="1"/>
    <col min="17" max="17" width="10.28515625" style="27" customWidth="1"/>
    <col min="18" max="18" width="13" style="27" customWidth="1"/>
    <col min="19" max="19" width="8.28515625" style="27" customWidth="1"/>
    <col min="20" max="20" width="11.7109375" customWidth="1"/>
    <col min="21" max="21" width="14.28515625" customWidth="1"/>
  </cols>
  <sheetData>
    <row r="1" spans="1:31" s="9" customFormat="1" ht="45" x14ac:dyDescent="0.25">
      <c r="A1" s="10" t="s">
        <v>30</v>
      </c>
      <c r="B1" s="10" t="s">
        <v>31</v>
      </c>
      <c r="C1" s="10" t="s">
        <v>35</v>
      </c>
      <c r="D1" s="10" t="s">
        <v>37</v>
      </c>
      <c r="E1" s="10" t="s">
        <v>36</v>
      </c>
      <c r="F1" s="10" t="s">
        <v>39</v>
      </c>
      <c r="G1" s="10" t="s">
        <v>32</v>
      </c>
      <c r="H1" s="10" t="s">
        <v>40</v>
      </c>
      <c r="I1" s="10" t="s">
        <v>38</v>
      </c>
      <c r="J1" s="10" t="s">
        <v>41</v>
      </c>
      <c r="K1" s="10" t="s">
        <v>42</v>
      </c>
      <c r="L1" s="10" t="s">
        <v>43</v>
      </c>
      <c r="M1" s="24" t="s">
        <v>52</v>
      </c>
      <c r="N1" s="15" t="s">
        <v>44</v>
      </c>
      <c r="O1" s="15" t="s">
        <v>45</v>
      </c>
      <c r="P1" s="15" t="s">
        <v>46</v>
      </c>
      <c r="Q1" s="23" t="s">
        <v>47</v>
      </c>
      <c r="R1" s="23" t="s">
        <v>48</v>
      </c>
      <c r="S1" s="23" t="s">
        <v>49</v>
      </c>
      <c r="T1" s="20" t="s">
        <v>50</v>
      </c>
      <c r="U1" s="32" t="s">
        <v>51</v>
      </c>
      <c r="W1" t="s">
        <v>0</v>
      </c>
      <c r="X1"/>
      <c r="Y1"/>
      <c r="Z1"/>
      <c r="AA1"/>
      <c r="AB1"/>
      <c r="AC1"/>
      <c r="AD1"/>
      <c r="AE1"/>
    </row>
    <row r="2" spans="1:31" ht="15.75" thickBot="1" x14ac:dyDescent="0.3">
      <c r="A2" t="s">
        <v>53</v>
      </c>
      <c r="B2">
        <v>2670</v>
      </c>
      <c r="C2">
        <v>1999</v>
      </c>
      <c r="D2">
        <v>3069</v>
      </c>
      <c r="E2">
        <v>13379</v>
      </c>
      <c r="F2">
        <v>13896</v>
      </c>
      <c r="G2">
        <v>15659</v>
      </c>
      <c r="H2">
        <v>1763</v>
      </c>
      <c r="I2">
        <v>3038</v>
      </c>
      <c r="J2">
        <v>14153</v>
      </c>
      <c r="K2">
        <v>2957</v>
      </c>
      <c r="L2">
        <v>15021</v>
      </c>
      <c r="M2" s="25">
        <f>H2-I2</f>
        <v>-1275</v>
      </c>
      <c r="N2" s="16">
        <f>M2/J2</f>
        <v>-9.0086907369462302E-2</v>
      </c>
      <c r="O2" s="16">
        <f t="shared" ref="O2:O13" si="0">((G2-L2)-(D2-K2))/J2</f>
        <v>3.7165265314774251E-2</v>
      </c>
      <c r="P2" s="16">
        <f t="shared" ref="P2:P13" si="1">E2/J2</f>
        <v>0.94531194799689111</v>
      </c>
      <c r="Q2" s="26">
        <v>8.8308568757086425E-2</v>
      </c>
      <c r="R2" s="26">
        <v>0.33018028831996393</v>
      </c>
      <c r="S2" s="26">
        <v>-0.17786818864602874</v>
      </c>
      <c r="T2" s="21">
        <f t="shared" ref="T2:T13" si="2">Q2+(R2*O2)+(S2*P2)</f>
        <v>-6.7561117121449396E-2</v>
      </c>
      <c r="U2" s="33">
        <f t="shared" ref="U2:U13" si="3">N2-T2</f>
        <v>-2.2525790248012906E-2</v>
      </c>
    </row>
    <row r="3" spans="1:31" x14ac:dyDescent="0.25">
      <c r="A3" t="s">
        <v>53</v>
      </c>
      <c r="B3">
        <v>2670</v>
      </c>
      <c r="C3">
        <v>2000</v>
      </c>
      <c r="D3">
        <v>3158</v>
      </c>
      <c r="E3">
        <v>14170</v>
      </c>
      <c r="F3">
        <v>14522</v>
      </c>
      <c r="G3">
        <v>16724</v>
      </c>
      <c r="H3">
        <v>1857</v>
      </c>
      <c r="I3">
        <v>2326</v>
      </c>
      <c r="J3">
        <f t="shared" ref="J3:J11" si="4">F2</f>
        <v>13896</v>
      </c>
      <c r="K3">
        <f t="shared" ref="K3:K11" si="5">D2</f>
        <v>3069</v>
      </c>
      <c r="L3">
        <f t="shared" ref="L3:L11" si="6">G2</f>
        <v>15659</v>
      </c>
      <c r="M3" s="25">
        <f t="shared" ref="M3:M13" si="7">H3-I3</f>
        <v>-469</v>
      </c>
      <c r="N3" s="16">
        <f t="shared" ref="N3:N13" si="8">M3/J3</f>
        <v>-3.3750719631548645E-2</v>
      </c>
      <c r="O3" s="16">
        <f t="shared" si="0"/>
        <v>7.0236039147956245E-2</v>
      </c>
      <c r="P3" s="16">
        <f t="shared" si="1"/>
        <v>1.0197179044329303</v>
      </c>
      <c r="Q3" s="26">
        <v>8.8308568757086425E-2</v>
      </c>
      <c r="R3" s="26">
        <v>0.33018028831996393</v>
      </c>
      <c r="S3" s="26">
        <v>-0.17786818864602874</v>
      </c>
      <c r="T3" s="21">
        <f t="shared" si="2"/>
        <v>-6.9876252177998671E-2</v>
      </c>
      <c r="U3" s="33">
        <f t="shared" si="3"/>
        <v>3.6125532546450026E-2</v>
      </c>
      <c r="W3" s="6" t="s">
        <v>1</v>
      </c>
      <c r="X3" s="6"/>
    </row>
    <row r="4" spans="1:31" x14ac:dyDescent="0.25">
      <c r="A4" t="s">
        <v>53</v>
      </c>
      <c r="B4">
        <v>2670</v>
      </c>
      <c r="C4">
        <v>2001</v>
      </c>
      <c r="D4">
        <v>2786</v>
      </c>
      <c r="E4">
        <v>14365</v>
      </c>
      <c r="F4">
        <v>14606</v>
      </c>
      <c r="G4">
        <v>16079</v>
      </c>
      <c r="H4">
        <v>1430</v>
      </c>
      <c r="I4">
        <v>3078</v>
      </c>
      <c r="J4">
        <f t="shared" si="4"/>
        <v>14522</v>
      </c>
      <c r="K4">
        <f t="shared" si="5"/>
        <v>3158</v>
      </c>
      <c r="L4">
        <f t="shared" si="6"/>
        <v>16724</v>
      </c>
      <c r="M4" s="25">
        <f t="shared" si="7"/>
        <v>-1648</v>
      </c>
      <c r="N4" s="16">
        <f t="shared" si="8"/>
        <v>-0.11348299132350916</v>
      </c>
      <c r="O4" s="16">
        <f t="shared" si="0"/>
        <v>-1.8799063489877428E-2</v>
      </c>
      <c r="P4" s="16">
        <f t="shared" si="1"/>
        <v>0.98918881696735983</v>
      </c>
      <c r="Q4" s="26">
        <v>8.8308568757086425E-2</v>
      </c>
      <c r="R4" s="26">
        <v>0.33018028831996393</v>
      </c>
      <c r="S4" s="26">
        <v>-0.17786818864602874</v>
      </c>
      <c r="T4" s="21">
        <f t="shared" si="2"/>
        <v>-9.3843734549038951E-2</v>
      </c>
      <c r="U4" s="33">
        <f t="shared" si="3"/>
        <v>-1.9639256774470204E-2</v>
      </c>
      <c r="W4" s="3" t="s">
        <v>2</v>
      </c>
      <c r="X4" s="3">
        <v>0.63470685679529071</v>
      </c>
    </row>
    <row r="5" spans="1:31" x14ac:dyDescent="0.25">
      <c r="A5" t="s">
        <v>53</v>
      </c>
      <c r="B5">
        <v>2670</v>
      </c>
      <c r="C5">
        <v>2002</v>
      </c>
      <c r="D5">
        <v>2840</v>
      </c>
      <c r="E5">
        <v>15058</v>
      </c>
      <c r="F5">
        <v>15329</v>
      </c>
      <c r="G5">
        <v>16332</v>
      </c>
      <c r="H5">
        <v>1974</v>
      </c>
      <c r="I5">
        <v>2992</v>
      </c>
      <c r="J5">
        <f t="shared" si="4"/>
        <v>14606</v>
      </c>
      <c r="K5">
        <f t="shared" si="5"/>
        <v>2786</v>
      </c>
      <c r="L5">
        <f t="shared" si="6"/>
        <v>16079</v>
      </c>
      <c r="M5" s="25">
        <f t="shared" si="7"/>
        <v>-1018</v>
      </c>
      <c r="N5" s="16">
        <f t="shared" si="8"/>
        <v>-6.9697384636450768E-2</v>
      </c>
      <c r="O5" s="16">
        <f t="shared" si="0"/>
        <v>1.362453786115295E-2</v>
      </c>
      <c r="P5" s="16">
        <f t="shared" si="1"/>
        <v>1.0309461864986991</v>
      </c>
      <c r="Q5" s="26">
        <v>8.8308568757086425E-2</v>
      </c>
      <c r="R5" s="26">
        <v>0.33018028831996393</v>
      </c>
      <c r="S5" s="26">
        <v>-0.17786818864602874</v>
      </c>
      <c r="T5" s="21">
        <f t="shared" si="2"/>
        <v>-9.0565408187746346E-2</v>
      </c>
      <c r="U5" s="33">
        <f t="shared" si="3"/>
        <v>2.0868023551295578E-2</v>
      </c>
      <c r="W5" s="3" t="s">
        <v>3</v>
      </c>
      <c r="X5" s="3">
        <v>0.4028527940629576</v>
      </c>
    </row>
    <row r="6" spans="1:31" x14ac:dyDescent="0.25">
      <c r="A6" t="s">
        <v>53</v>
      </c>
      <c r="B6">
        <v>2670</v>
      </c>
      <c r="C6">
        <v>2003</v>
      </c>
      <c r="D6">
        <v>3162</v>
      </c>
      <c r="E6">
        <v>15841</v>
      </c>
      <c r="F6">
        <v>17600</v>
      </c>
      <c r="G6">
        <v>18232</v>
      </c>
      <c r="H6">
        <v>2403</v>
      </c>
      <c r="I6">
        <v>3773</v>
      </c>
      <c r="J6">
        <f t="shared" si="4"/>
        <v>15329</v>
      </c>
      <c r="K6">
        <f t="shared" si="5"/>
        <v>2840</v>
      </c>
      <c r="L6">
        <f t="shared" si="6"/>
        <v>16332</v>
      </c>
      <c r="M6" s="25">
        <f t="shared" si="7"/>
        <v>-1370</v>
      </c>
      <c r="N6" s="16">
        <f t="shared" si="8"/>
        <v>-8.9373083697566705E-2</v>
      </c>
      <c r="O6" s="16">
        <f t="shared" si="0"/>
        <v>0.10294213582099289</v>
      </c>
      <c r="P6" s="16">
        <f t="shared" si="1"/>
        <v>1.0334007436884336</v>
      </c>
      <c r="Q6" s="26">
        <v>8.8308568757086425E-2</v>
      </c>
      <c r="R6" s="26">
        <v>0.33018028831996393</v>
      </c>
      <c r="S6" s="26">
        <v>-0.17786818864602874</v>
      </c>
      <c r="T6" s="21">
        <f t="shared" si="2"/>
        <v>-6.1511085582585945E-2</v>
      </c>
      <c r="U6" s="33">
        <f t="shared" si="3"/>
        <v>-2.786199811498076E-2</v>
      </c>
      <c r="W6" s="3" t="s">
        <v>4</v>
      </c>
      <c r="X6" s="3">
        <v>0.23223930665237408</v>
      </c>
    </row>
    <row r="7" spans="1:31" x14ac:dyDescent="0.25">
      <c r="A7" t="s">
        <v>53</v>
      </c>
      <c r="B7">
        <v>2670</v>
      </c>
      <c r="C7">
        <v>2004</v>
      </c>
      <c r="D7">
        <v>3311</v>
      </c>
      <c r="E7">
        <v>16290</v>
      </c>
      <c r="F7">
        <v>20708</v>
      </c>
      <c r="G7">
        <v>20011</v>
      </c>
      <c r="H7">
        <v>2990</v>
      </c>
      <c r="I7">
        <v>4282</v>
      </c>
      <c r="J7">
        <f t="shared" si="4"/>
        <v>17600</v>
      </c>
      <c r="K7">
        <f t="shared" si="5"/>
        <v>3162</v>
      </c>
      <c r="L7">
        <f t="shared" si="6"/>
        <v>18232</v>
      </c>
      <c r="M7" s="25">
        <f t="shared" si="7"/>
        <v>-1292</v>
      </c>
      <c r="N7" s="16">
        <f t="shared" si="8"/>
        <v>-7.340909090909091E-2</v>
      </c>
      <c r="O7" s="16">
        <f t="shared" si="0"/>
        <v>9.261363636363637E-2</v>
      </c>
      <c r="P7" s="16">
        <f t="shared" si="1"/>
        <v>0.92556818181818179</v>
      </c>
      <c r="Q7" s="26">
        <v>8.8308568757086425E-2</v>
      </c>
      <c r="R7" s="26">
        <v>0.33018028831996393</v>
      </c>
      <c r="S7" s="26">
        <v>-0.17786818864602874</v>
      </c>
      <c r="T7" s="21">
        <f t="shared" si="2"/>
        <v>-4.5741370054405997E-2</v>
      </c>
      <c r="U7" s="33">
        <f t="shared" si="3"/>
        <v>-2.7667720854684913E-2</v>
      </c>
      <c r="W7" s="3" t="s">
        <v>5</v>
      </c>
      <c r="X7" s="3">
        <v>3.2289652457752803E-2</v>
      </c>
    </row>
    <row r="8" spans="1:31" ht="15.75" thickBot="1" x14ac:dyDescent="0.3">
      <c r="A8" t="s">
        <v>53</v>
      </c>
      <c r="B8">
        <v>2670</v>
      </c>
      <c r="C8">
        <v>2005</v>
      </c>
      <c r="D8">
        <v>3121</v>
      </c>
      <c r="E8">
        <v>16127</v>
      </c>
      <c r="F8">
        <v>20513</v>
      </c>
      <c r="G8">
        <v>21167</v>
      </c>
      <c r="H8">
        <v>3234</v>
      </c>
      <c r="I8">
        <v>4258</v>
      </c>
      <c r="J8">
        <f t="shared" si="4"/>
        <v>20708</v>
      </c>
      <c r="K8">
        <f t="shared" si="5"/>
        <v>3311</v>
      </c>
      <c r="L8">
        <f t="shared" si="6"/>
        <v>20011</v>
      </c>
      <c r="M8" s="25">
        <f t="shared" si="7"/>
        <v>-1024</v>
      </c>
      <c r="N8" s="16">
        <f t="shared" si="8"/>
        <v>-4.9449488120533125E-2</v>
      </c>
      <c r="O8" s="16">
        <f t="shared" si="0"/>
        <v>6.499903418968514E-2</v>
      </c>
      <c r="P8" s="16">
        <f t="shared" si="1"/>
        <v>0.77878114738265403</v>
      </c>
      <c r="Q8" s="26">
        <v>8.8308568757086425E-2</v>
      </c>
      <c r="R8" s="26">
        <v>0.33018028831996393</v>
      </c>
      <c r="S8" s="26">
        <v>-0.17786818864602874</v>
      </c>
      <c r="T8" s="21">
        <f t="shared" si="2"/>
        <v>-2.8750423430272759E-2</v>
      </c>
      <c r="U8" s="33">
        <f t="shared" si="3"/>
        <v>-2.0699064690260366E-2</v>
      </c>
      <c r="W8" s="4" t="s">
        <v>6</v>
      </c>
      <c r="X8" s="4">
        <v>10</v>
      </c>
    </row>
    <row r="9" spans="1:31" x14ac:dyDescent="0.25">
      <c r="A9" t="s">
        <v>53</v>
      </c>
      <c r="B9">
        <v>2670</v>
      </c>
      <c r="C9">
        <v>2006</v>
      </c>
      <c r="D9">
        <v>3357</v>
      </c>
      <c r="E9">
        <v>17017</v>
      </c>
      <c r="F9">
        <v>21294</v>
      </c>
      <c r="G9">
        <v>22923</v>
      </c>
      <c r="H9">
        <v>3851</v>
      </c>
      <c r="I9">
        <v>3839</v>
      </c>
      <c r="J9">
        <f t="shared" si="4"/>
        <v>20513</v>
      </c>
      <c r="K9">
        <f t="shared" si="5"/>
        <v>3121</v>
      </c>
      <c r="L9">
        <f t="shared" si="6"/>
        <v>21167</v>
      </c>
      <c r="M9" s="25">
        <f t="shared" si="7"/>
        <v>12</v>
      </c>
      <c r="N9" s="16">
        <f t="shared" si="8"/>
        <v>5.849948812947887E-4</v>
      </c>
      <c r="O9" s="16">
        <f t="shared" si="0"/>
        <v>7.409935163067323E-2</v>
      </c>
      <c r="P9" s="16">
        <f t="shared" si="1"/>
        <v>0.82957149124945162</v>
      </c>
      <c r="Q9" s="26">
        <v>8.8308568757086425E-2</v>
      </c>
      <c r="R9" s="26">
        <v>0.33018028831996393</v>
      </c>
      <c r="S9" s="26">
        <v>-0.17786818864602874</v>
      </c>
      <c r="T9" s="21">
        <f t="shared" si="2"/>
        <v>-3.4779664458100337E-2</v>
      </c>
      <c r="U9" s="33">
        <f t="shared" si="3"/>
        <v>3.5364659339395123E-2</v>
      </c>
    </row>
    <row r="10" spans="1:31" ht="15.75" thickBot="1" x14ac:dyDescent="0.3">
      <c r="A10" t="s">
        <v>53</v>
      </c>
      <c r="B10">
        <v>2670</v>
      </c>
      <c r="C10">
        <v>2007</v>
      </c>
      <c r="D10">
        <v>3582</v>
      </c>
      <c r="E10">
        <v>18390</v>
      </c>
      <c r="F10">
        <v>24694</v>
      </c>
      <c r="G10">
        <v>24462</v>
      </c>
      <c r="H10">
        <v>4096</v>
      </c>
      <c r="I10">
        <v>4275</v>
      </c>
      <c r="J10">
        <f t="shared" si="4"/>
        <v>21294</v>
      </c>
      <c r="K10">
        <f t="shared" si="5"/>
        <v>3357</v>
      </c>
      <c r="L10">
        <f t="shared" si="6"/>
        <v>22923</v>
      </c>
      <c r="M10" s="25">
        <f t="shared" si="7"/>
        <v>-179</v>
      </c>
      <c r="N10" s="16">
        <f t="shared" si="8"/>
        <v>-8.4061237907391752E-3</v>
      </c>
      <c r="O10" s="16">
        <f t="shared" si="0"/>
        <v>6.1707523245984781E-2</v>
      </c>
      <c r="P10" s="16">
        <f t="shared" si="1"/>
        <v>0.86362355593124829</v>
      </c>
      <c r="Q10" s="26">
        <v>8.8308568757086425E-2</v>
      </c>
      <c r="R10" s="26">
        <v>0.33018028831996393</v>
      </c>
      <c r="S10" s="26">
        <v>-0.17786818864602874</v>
      </c>
      <c r="T10" s="21">
        <f t="shared" si="2"/>
        <v>-4.4927980991576869E-2</v>
      </c>
      <c r="U10" s="33">
        <f t="shared" si="3"/>
        <v>3.6521857200837692E-2</v>
      </c>
      <c r="W10" t="s">
        <v>7</v>
      </c>
    </row>
    <row r="11" spans="1:31" x14ac:dyDescent="0.25">
      <c r="A11" t="s">
        <v>53</v>
      </c>
      <c r="B11">
        <v>2670</v>
      </c>
      <c r="C11">
        <v>2008</v>
      </c>
      <c r="D11">
        <v>3325</v>
      </c>
      <c r="E11">
        <v>18812</v>
      </c>
      <c r="F11">
        <v>25547</v>
      </c>
      <c r="G11">
        <v>25269</v>
      </c>
      <c r="H11">
        <v>3460</v>
      </c>
      <c r="I11">
        <v>4533</v>
      </c>
      <c r="J11">
        <f t="shared" si="4"/>
        <v>24694</v>
      </c>
      <c r="K11">
        <f t="shared" si="5"/>
        <v>3582</v>
      </c>
      <c r="L11">
        <f t="shared" si="6"/>
        <v>24462</v>
      </c>
      <c r="M11" s="25">
        <f t="shared" si="7"/>
        <v>-1073</v>
      </c>
      <c r="N11" s="16">
        <f t="shared" si="8"/>
        <v>-4.3451850651980241E-2</v>
      </c>
      <c r="O11" s="16">
        <f t="shared" si="0"/>
        <v>4.3087389649307521E-2</v>
      </c>
      <c r="P11" s="16">
        <f t="shared" si="1"/>
        <v>0.76180448691989955</v>
      </c>
      <c r="Q11" s="26">
        <v>8.8308568757086425E-2</v>
      </c>
      <c r="R11" s="26">
        <v>0.33018028831996393</v>
      </c>
      <c r="S11" s="26">
        <v>-0.17786818864602874</v>
      </c>
      <c r="T11" s="22">
        <f t="shared" si="2"/>
        <v>-3.2965608696410423E-2</v>
      </c>
      <c r="U11" s="34">
        <f t="shared" si="3"/>
        <v>-1.0486241955569818E-2</v>
      </c>
      <c r="W11" s="5"/>
      <c r="X11" s="5" t="s">
        <v>12</v>
      </c>
      <c r="Y11" s="5" t="s">
        <v>13</v>
      </c>
      <c r="Z11" s="5" t="s">
        <v>14</v>
      </c>
      <c r="AA11" s="5" t="s">
        <v>15</v>
      </c>
      <c r="AB11" s="5" t="s">
        <v>16</v>
      </c>
    </row>
    <row r="12" spans="1:31" x14ac:dyDescent="0.25">
      <c r="A12" t="s">
        <v>53</v>
      </c>
      <c r="B12">
        <v>2670</v>
      </c>
      <c r="C12">
        <v>2009</v>
      </c>
      <c r="D12" s="8">
        <v>5360</v>
      </c>
      <c r="E12">
        <v>19440</v>
      </c>
      <c r="F12" s="8">
        <v>29250</v>
      </c>
      <c r="G12" s="8">
        <v>25123</v>
      </c>
      <c r="H12" s="8">
        <v>4493</v>
      </c>
      <c r="I12">
        <v>4941</v>
      </c>
      <c r="J12">
        <f>F11</f>
        <v>25547</v>
      </c>
      <c r="K12">
        <f>D11</f>
        <v>3325</v>
      </c>
      <c r="L12">
        <f>G11</f>
        <v>25269</v>
      </c>
      <c r="M12" s="25">
        <f t="shared" si="7"/>
        <v>-448</v>
      </c>
      <c r="N12" s="16">
        <f t="shared" si="8"/>
        <v>-1.7536305632755315E-2</v>
      </c>
      <c r="O12" s="16">
        <f t="shared" si="0"/>
        <v>-8.5372059341605674E-2</v>
      </c>
      <c r="P12" s="16">
        <f t="shared" si="1"/>
        <v>0.76095040513563239</v>
      </c>
      <c r="Q12" s="26">
        <v>8.8308568757086425E-2</v>
      </c>
      <c r="R12" s="26">
        <v>0.33018028831996393</v>
      </c>
      <c r="S12" s="26">
        <v>-0.17786818864602874</v>
      </c>
      <c r="T12" s="21">
        <f t="shared" si="2"/>
        <v>-7.5228472621730672E-2</v>
      </c>
      <c r="U12" s="31">
        <f t="shared" si="3"/>
        <v>5.7692166988975356E-2</v>
      </c>
      <c r="V12" s="8"/>
      <c r="W12" s="3" t="s">
        <v>8</v>
      </c>
      <c r="X12" s="3">
        <v>2</v>
      </c>
      <c r="Y12" s="3">
        <v>4.9236792891512995E-3</v>
      </c>
      <c r="Z12" s="3">
        <v>2.4618396445756498E-3</v>
      </c>
      <c r="AA12" s="3">
        <v>2.3612013339454645</v>
      </c>
      <c r="AB12" s="3">
        <v>0.16454508562779488</v>
      </c>
    </row>
    <row r="13" spans="1:31" x14ac:dyDescent="0.25">
      <c r="A13" t="s">
        <v>53</v>
      </c>
      <c r="B13">
        <v>2670</v>
      </c>
      <c r="C13">
        <v>2010</v>
      </c>
      <c r="D13">
        <v>3707</v>
      </c>
      <c r="E13">
        <v>20253</v>
      </c>
      <c r="F13">
        <v>30156</v>
      </c>
      <c r="G13">
        <v>26662</v>
      </c>
      <c r="H13">
        <v>4085</v>
      </c>
      <c r="I13">
        <v>5174</v>
      </c>
      <c r="J13" s="8">
        <f>F12</f>
        <v>29250</v>
      </c>
      <c r="K13" s="8">
        <f>D12</f>
        <v>5360</v>
      </c>
      <c r="L13" s="8">
        <f>G12</f>
        <v>25123</v>
      </c>
      <c r="M13" s="25">
        <f t="shared" si="7"/>
        <v>-1089</v>
      </c>
      <c r="N13" s="16">
        <f t="shared" si="8"/>
        <v>-3.7230769230769234E-2</v>
      </c>
      <c r="O13" s="16">
        <f t="shared" si="0"/>
        <v>0.10912820512820513</v>
      </c>
      <c r="P13" s="16">
        <f t="shared" si="1"/>
        <v>0.69241025641025644</v>
      </c>
      <c r="Q13" s="26">
        <v>8.8308568757086425E-2</v>
      </c>
      <c r="R13" s="26">
        <v>0.33018028831996393</v>
      </c>
      <c r="S13" s="26">
        <v>-0.17786818864602874</v>
      </c>
      <c r="T13" s="21">
        <f t="shared" si="2"/>
        <v>1.1827928825327433E-3</v>
      </c>
      <c r="U13" s="31">
        <f t="shared" si="3"/>
        <v>-3.8413562113301977E-2</v>
      </c>
      <c r="V13" s="8"/>
      <c r="W13" s="3" t="s">
        <v>9</v>
      </c>
      <c r="X13" s="3">
        <v>7</v>
      </c>
      <c r="Y13" s="3">
        <v>7.2983515908972329E-3</v>
      </c>
      <c r="Z13" s="3">
        <v>1.0426216558424618E-3</v>
      </c>
      <c r="AA13" s="3"/>
      <c r="AB13" s="3"/>
    </row>
    <row r="14" spans="1:31" ht="15.75" thickBot="1" x14ac:dyDescent="0.3">
      <c r="S14" s="28"/>
      <c r="U14" s="8"/>
      <c r="W14" s="4" t="s">
        <v>10</v>
      </c>
      <c r="X14" s="4">
        <v>9</v>
      </c>
      <c r="Y14" s="4">
        <v>1.2222030880048532E-2</v>
      </c>
      <c r="Z14" s="4"/>
      <c r="AA14" s="4"/>
      <c r="AB14" s="4"/>
    </row>
    <row r="15" spans="1:31" ht="15.75" thickBot="1" x14ac:dyDescent="0.3">
      <c r="T15" t="s">
        <v>105</v>
      </c>
      <c r="U15" s="1">
        <f>AVERAGE(U2:U11)</f>
        <v>-5.4817261840867107E-17</v>
      </c>
    </row>
    <row r="16" spans="1:31" x14ac:dyDescent="0.25">
      <c r="T16" t="s">
        <v>106</v>
      </c>
      <c r="U16" s="1">
        <f>MIN(U2:U11)</f>
        <v>-2.786199811498076E-2</v>
      </c>
      <c r="W16" s="5"/>
      <c r="X16" s="5" t="s">
        <v>17</v>
      </c>
      <c r="Y16" s="5" t="s">
        <v>5</v>
      </c>
      <c r="Z16" s="5" t="s">
        <v>18</v>
      </c>
      <c r="AA16" s="5" t="s">
        <v>19</v>
      </c>
      <c r="AB16" s="5" t="s">
        <v>20</v>
      </c>
      <c r="AC16" s="5" t="s">
        <v>21</v>
      </c>
      <c r="AD16" s="5" t="s">
        <v>22</v>
      </c>
      <c r="AE16" s="5" t="s">
        <v>23</v>
      </c>
    </row>
    <row r="17" spans="1:31" x14ac:dyDescent="0.25">
      <c r="T17" t="s">
        <v>107</v>
      </c>
      <c r="U17" s="1">
        <f>MAX(U2:U11)</f>
        <v>3.6521857200837692E-2</v>
      </c>
      <c r="W17" s="3" t="s">
        <v>11</v>
      </c>
      <c r="X17" s="3">
        <v>8.8308568757086425E-2</v>
      </c>
      <c r="Y17" s="3">
        <v>0.1000970458423447</v>
      </c>
      <c r="Z17" s="3">
        <v>0.88222952050128012</v>
      </c>
      <c r="AA17" s="3">
        <v>0.40692601589776567</v>
      </c>
      <c r="AB17" s="3">
        <v>-0.14838333335451659</v>
      </c>
      <c r="AC17" s="3">
        <v>0.32500047086868944</v>
      </c>
      <c r="AD17" s="3">
        <v>-0.14838333335451659</v>
      </c>
      <c r="AE17" s="3">
        <v>0.32500047086868944</v>
      </c>
    </row>
    <row r="18" spans="1:31" x14ac:dyDescent="0.25">
      <c r="W18" s="3" t="s">
        <v>33</v>
      </c>
      <c r="X18" s="3">
        <v>0.33018028831996393</v>
      </c>
      <c r="Y18" s="3">
        <v>0.29668876921401349</v>
      </c>
      <c r="Z18" s="3">
        <v>1.1128843508120514</v>
      </c>
      <c r="AA18" s="3">
        <v>0.30250959124845167</v>
      </c>
      <c r="AB18" s="3">
        <v>-0.37137717053870722</v>
      </c>
      <c r="AC18" s="3">
        <v>1.0317377471786351</v>
      </c>
      <c r="AD18" s="3">
        <v>-0.37137717053870722</v>
      </c>
      <c r="AE18" s="3">
        <v>1.0317377471786351</v>
      </c>
    </row>
    <row r="19" spans="1:31" ht="15.75" thickBot="1" x14ac:dyDescent="0.3">
      <c r="W19" s="4" t="s">
        <v>34</v>
      </c>
      <c r="X19" s="4">
        <v>-0.17786818864602874</v>
      </c>
      <c r="Y19" s="4">
        <v>0.10472441541498101</v>
      </c>
      <c r="Z19" s="4">
        <v>-1.6984405015889388</v>
      </c>
      <c r="AA19" s="4">
        <v>0.13323057135743607</v>
      </c>
      <c r="AB19" s="4">
        <v>-0.42550208107017012</v>
      </c>
      <c r="AC19" s="4">
        <v>6.9765703778112642E-2</v>
      </c>
      <c r="AD19" s="4">
        <v>-0.42550208107017012</v>
      </c>
      <c r="AE19" s="4">
        <v>6.9765703778112642E-2</v>
      </c>
    </row>
    <row r="22" spans="1:31" x14ac:dyDescent="0.25">
      <c r="A22" t="s">
        <v>24</v>
      </c>
      <c r="D22">
        <v>3360</v>
      </c>
      <c r="F22">
        <v>27250</v>
      </c>
      <c r="G22">
        <v>23123</v>
      </c>
      <c r="H22">
        <v>3193</v>
      </c>
      <c r="O22" s="1"/>
      <c r="P22" s="1"/>
      <c r="Q22" s="30"/>
      <c r="U22" s="1"/>
    </row>
    <row r="23" spans="1:31" x14ac:dyDescent="0.25">
      <c r="A23" t="s">
        <v>29</v>
      </c>
      <c r="D23">
        <f>H23/0.65</f>
        <v>2000</v>
      </c>
      <c r="F23">
        <f>H23/0.65</f>
        <v>2000</v>
      </c>
      <c r="G23">
        <f>D23</f>
        <v>2000</v>
      </c>
      <c r="H23">
        <v>1300</v>
      </c>
    </row>
    <row r="24" spans="1:31" x14ac:dyDescent="0.25">
      <c r="A24" t="s">
        <v>28</v>
      </c>
    </row>
    <row r="25" spans="1:31" x14ac:dyDescent="0.25">
      <c r="A25" t="s">
        <v>26</v>
      </c>
      <c r="V25" s="1"/>
    </row>
    <row r="26" spans="1:31" x14ac:dyDescent="0.25">
      <c r="A26" t="s">
        <v>27</v>
      </c>
      <c r="D26" s="8">
        <f>SUM(D22:D25)</f>
        <v>5360</v>
      </c>
      <c r="F26" s="8">
        <f>SUM(F22:F25)</f>
        <v>29250</v>
      </c>
      <c r="G26" s="8">
        <f>SUM(G22:G25)</f>
        <v>25123</v>
      </c>
      <c r="H26" s="8">
        <f>SUM(H22:H25)</f>
        <v>4493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115" zoomScaleNormal="115" workbookViewId="0"/>
  </sheetViews>
  <sheetFormatPr defaultRowHeight="15.75" x14ac:dyDescent="0.25"/>
  <cols>
    <col min="1" max="1" width="13.140625" style="37" bestFit="1" customWidth="1"/>
    <col min="2" max="3" width="9.140625" style="37"/>
    <col min="4" max="6" width="17.42578125" style="37" customWidth="1"/>
  </cols>
  <sheetData>
    <row r="1" spans="1:17" ht="47.25" x14ac:dyDescent="0.25">
      <c r="A1" s="35" t="s">
        <v>30</v>
      </c>
      <c r="B1" s="36" t="s">
        <v>31</v>
      </c>
      <c r="C1" s="36" t="s">
        <v>35</v>
      </c>
      <c r="D1" s="36" t="s">
        <v>44</v>
      </c>
      <c r="E1" s="36" t="s">
        <v>45</v>
      </c>
      <c r="F1" s="36" t="s">
        <v>46</v>
      </c>
      <c r="I1" t="s">
        <v>0</v>
      </c>
    </row>
    <row r="2" spans="1:17" ht="16.5" thickBot="1" x14ac:dyDescent="0.3">
      <c r="A2" s="37" t="s">
        <v>54</v>
      </c>
      <c r="B2" s="37">
        <v>26</v>
      </c>
      <c r="C2" s="37">
        <v>2009</v>
      </c>
      <c r="D2" s="37">
        <v>-4.292E-2</v>
      </c>
      <c r="E2" s="37">
        <v>0.10738</v>
      </c>
      <c r="F2" s="37">
        <v>1.0736300000000001</v>
      </c>
    </row>
    <row r="3" spans="1:17" x14ac:dyDescent="0.25">
      <c r="A3" s="37" t="s">
        <v>55</v>
      </c>
      <c r="B3" s="37">
        <v>26</v>
      </c>
      <c r="C3" s="37">
        <v>2009</v>
      </c>
      <c r="D3" s="37">
        <v>-0.21798999999999999</v>
      </c>
      <c r="E3" s="37">
        <v>-0.11389000000000001</v>
      </c>
      <c r="F3" s="37">
        <v>0.53149000000000002</v>
      </c>
      <c r="I3" s="6" t="s">
        <v>1</v>
      </c>
      <c r="J3" s="6"/>
    </row>
    <row r="4" spans="1:17" x14ac:dyDescent="0.25">
      <c r="A4" s="37" t="s">
        <v>56</v>
      </c>
      <c r="B4" s="37">
        <v>26</v>
      </c>
      <c r="C4" s="37">
        <v>2009</v>
      </c>
      <c r="D4" s="37">
        <v>-0.11643000000000001</v>
      </c>
      <c r="E4" s="37">
        <v>-0.10838</v>
      </c>
      <c r="F4" s="37">
        <v>0.74783999999999995</v>
      </c>
      <c r="I4" s="3" t="s">
        <v>2</v>
      </c>
      <c r="J4" s="3">
        <v>0.55291126708771421</v>
      </c>
    </row>
    <row r="5" spans="1:17" x14ac:dyDescent="0.25">
      <c r="A5" s="37" t="s">
        <v>57</v>
      </c>
      <c r="B5" s="37">
        <v>26</v>
      </c>
      <c r="C5" s="37">
        <v>2009</v>
      </c>
      <c r="D5" s="37">
        <v>-0.19808999999999999</v>
      </c>
      <c r="E5" s="37">
        <v>-0.27664</v>
      </c>
      <c r="F5" s="37">
        <v>1.12673</v>
      </c>
      <c r="I5" s="3" t="s">
        <v>3</v>
      </c>
      <c r="J5" s="3">
        <v>0.3057108692725416</v>
      </c>
    </row>
    <row r="6" spans="1:17" x14ac:dyDescent="0.25">
      <c r="A6" s="37" t="s">
        <v>58</v>
      </c>
      <c r="B6" s="37">
        <v>26</v>
      </c>
      <c r="C6" s="37">
        <v>2009</v>
      </c>
      <c r="D6" s="37">
        <v>-0.22470999999999999</v>
      </c>
      <c r="E6" s="37">
        <v>-0.11154</v>
      </c>
      <c r="F6" s="37">
        <v>0.60504000000000002</v>
      </c>
      <c r="I6" s="3" t="s">
        <v>4</v>
      </c>
      <c r="J6" s="3">
        <v>0.27678215549223084</v>
      </c>
    </row>
    <row r="7" spans="1:17" x14ac:dyDescent="0.25">
      <c r="A7" s="37" t="s">
        <v>59</v>
      </c>
      <c r="B7" s="37">
        <v>26</v>
      </c>
      <c r="C7" s="37">
        <v>2009</v>
      </c>
      <c r="D7" s="37">
        <v>-3.823E-2</v>
      </c>
      <c r="E7" s="37">
        <v>-6.8970000000000004E-2</v>
      </c>
      <c r="F7" s="37">
        <v>1.17628</v>
      </c>
      <c r="I7" s="3" t="s">
        <v>5</v>
      </c>
      <c r="J7" s="3">
        <v>6.1873906107648063E-2</v>
      </c>
    </row>
    <row r="8" spans="1:17" ht="16.5" thickBot="1" x14ac:dyDescent="0.3">
      <c r="A8" s="37" t="s">
        <v>60</v>
      </c>
      <c r="B8" s="37">
        <v>26</v>
      </c>
      <c r="C8" s="37">
        <v>2009</v>
      </c>
      <c r="D8" s="37">
        <v>-4.8829999999999998E-2</v>
      </c>
      <c r="E8" s="37">
        <v>-0.33833999999999997</v>
      </c>
      <c r="F8" s="37">
        <v>0.69830999999999999</v>
      </c>
      <c r="I8" s="4" t="s">
        <v>6</v>
      </c>
      <c r="J8" s="4">
        <v>51</v>
      </c>
    </row>
    <row r="9" spans="1:17" x14ac:dyDescent="0.25">
      <c r="A9" s="37" t="s">
        <v>61</v>
      </c>
      <c r="B9" s="37">
        <v>26</v>
      </c>
      <c r="C9" s="37">
        <v>2009</v>
      </c>
      <c r="D9" s="37">
        <v>2.5100000000000001E-3</v>
      </c>
      <c r="E9" s="37">
        <v>-0.13743</v>
      </c>
      <c r="F9" s="37">
        <v>1.2512399999999999</v>
      </c>
    </row>
    <row r="10" spans="1:17" ht="16.5" thickBot="1" x14ac:dyDescent="0.3">
      <c r="A10" s="37" t="s">
        <v>62</v>
      </c>
      <c r="B10" s="37">
        <v>26</v>
      </c>
      <c r="C10" s="37">
        <v>2009</v>
      </c>
      <c r="D10" s="37">
        <v>-0.14832999999999999</v>
      </c>
      <c r="E10" s="37">
        <v>-3.2329999999999998E-2</v>
      </c>
      <c r="F10" s="37">
        <v>1.1615899999999999</v>
      </c>
      <c r="I10" t="s">
        <v>7</v>
      </c>
    </row>
    <row r="11" spans="1:17" x14ac:dyDescent="0.25">
      <c r="A11" s="37" t="s">
        <v>63</v>
      </c>
      <c r="B11" s="37">
        <v>26</v>
      </c>
      <c r="C11" s="37">
        <v>2009</v>
      </c>
      <c r="D11" s="37">
        <v>-0.2364</v>
      </c>
      <c r="E11" s="37">
        <v>-0.42425000000000002</v>
      </c>
      <c r="F11" s="37">
        <v>1.31955</v>
      </c>
      <c r="I11" s="5"/>
      <c r="J11" s="5" t="s">
        <v>12</v>
      </c>
      <c r="K11" s="5" t="s">
        <v>13</v>
      </c>
      <c r="L11" s="5" t="s">
        <v>14</v>
      </c>
      <c r="M11" s="5" t="s">
        <v>15</v>
      </c>
      <c r="N11" s="5" t="s">
        <v>16</v>
      </c>
    </row>
    <row r="12" spans="1:17" x14ac:dyDescent="0.25">
      <c r="A12" s="37" t="s">
        <v>64</v>
      </c>
      <c r="B12" s="37">
        <v>26</v>
      </c>
      <c r="C12" s="37">
        <v>2009</v>
      </c>
      <c r="D12" s="37">
        <v>-8.8289999999999993E-2</v>
      </c>
      <c r="E12" s="37">
        <v>-2.068E-2</v>
      </c>
      <c r="F12" s="37">
        <v>0.93615000000000004</v>
      </c>
      <c r="I12" s="3" t="s">
        <v>8</v>
      </c>
      <c r="J12" s="3">
        <v>2</v>
      </c>
      <c r="K12" s="3">
        <v>8.0914586467055211E-2</v>
      </c>
      <c r="L12" s="3">
        <v>4.0457293233527605E-2</v>
      </c>
      <c r="M12" s="3">
        <v>10.567731133646602</v>
      </c>
      <c r="N12" s="3">
        <v>1.5738697623680366E-4</v>
      </c>
    </row>
    <row r="13" spans="1:17" x14ac:dyDescent="0.25">
      <c r="A13" s="37" t="s">
        <v>65</v>
      </c>
      <c r="B13" s="37">
        <v>26</v>
      </c>
      <c r="C13" s="37">
        <v>2009</v>
      </c>
      <c r="D13" s="37">
        <v>-6.8419999999999995E-2</v>
      </c>
      <c r="E13" s="37">
        <v>-8.5370000000000001E-2</v>
      </c>
      <c r="F13" s="37">
        <v>0.76095000000000002</v>
      </c>
      <c r="I13" s="3" t="s">
        <v>9</v>
      </c>
      <c r="J13" s="3">
        <v>48</v>
      </c>
      <c r="K13" s="3">
        <v>0.1837622523368663</v>
      </c>
      <c r="L13" s="3">
        <v>3.8283802570180481E-3</v>
      </c>
      <c r="M13" s="3"/>
      <c r="N13" s="3"/>
    </row>
    <row r="14" spans="1:17" ht="16.5" thickBot="1" x14ac:dyDescent="0.3">
      <c r="A14" s="37" t="s">
        <v>66</v>
      </c>
      <c r="B14" s="37">
        <v>26</v>
      </c>
      <c r="C14" s="37">
        <v>2009</v>
      </c>
      <c r="D14" s="37">
        <v>-6.1710000000000001E-2</v>
      </c>
      <c r="E14" s="37">
        <v>-0.11724999999999999</v>
      </c>
      <c r="F14" s="37">
        <v>0.63229000000000002</v>
      </c>
      <c r="I14" s="4" t="s">
        <v>10</v>
      </c>
      <c r="J14" s="4">
        <v>50</v>
      </c>
      <c r="K14" s="4">
        <v>0.26467683880392151</v>
      </c>
      <c r="L14" s="4"/>
      <c r="M14" s="4"/>
      <c r="N14" s="4"/>
    </row>
    <row r="15" spans="1:17" ht="16.5" thickBot="1" x14ac:dyDescent="0.3">
      <c r="A15" s="37" t="s">
        <v>67</v>
      </c>
      <c r="B15" s="37">
        <v>26</v>
      </c>
      <c r="C15" s="37">
        <v>2009</v>
      </c>
      <c r="D15" s="37">
        <v>-7.7600000000000002E-2</v>
      </c>
      <c r="E15" s="37">
        <v>-0.17813999999999999</v>
      </c>
      <c r="F15" s="37">
        <v>0.95265</v>
      </c>
    </row>
    <row r="16" spans="1:17" x14ac:dyDescent="0.25">
      <c r="A16" s="37" t="s">
        <v>68</v>
      </c>
      <c r="B16" s="37">
        <v>26</v>
      </c>
      <c r="C16" s="37">
        <v>2009</v>
      </c>
      <c r="D16" s="37">
        <v>-7.3950000000000002E-2</v>
      </c>
      <c r="E16" s="37">
        <v>-4.5490000000000003E-2</v>
      </c>
      <c r="F16" s="37">
        <v>0.73555999999999999</v>
      </c>
      <c r="I16" s="5"/>
      <c r="J16" s="5" t="s">
        <v>17</v>
      </c>
      <c r="K16" s="5" t="s">
        <v>5</v>
      </c>
      <c r="L16" s="5" t="s">
        <v>18</v>
      </c>
      <c r="M16" s="5" t="s">
        <v>19</v>
      </c>
      <c r="N16" s="5" t="s">
        <v>20</v>
      </c>
      <c r="O16" s="5" t="s">
        <v>21</v>
      </c>
      <c r="P16" s="5" t="s">
        <v>22</v>
      </c>
      <c r="Q16" s="5" t="s">
        <v>23</v>
      </c>
    </row>
    <row r="17" spans="1:17" x14ac:dyDescent="0.25">
      <c r="A17" s="37" t="s">
        <v>69</v>
      </c>
      <c r="B17" s="37">
        <v>26</v>
      </c>
      <c r="C17" s="37">
        <v>2009</v>
      </c>
      <c r="D17" s="37">
        <v>-0.12709999999999999</v>
      </c>
      <c r="E17" s="37">
        <v>-0.22441</v>
      </c>
      <c r="F17" s="37">
        <v>1.5266599999999999</v>
      </c>
      <c r="I17" s="3" t="s">
        <v>11</v>
      </c>
      <c r="J17" s="3">
        <v>-6.9383277699721607E-2</v>
      </c>
      <c r="K17" s="3">
        <v>2.2000504571780884E-2</v>
      </c>
      <c r="L17" s="3">
        <v>-3.1537130193239569</v>
      </c>
      <c r="M17" s="3">
        <v>2.7797966787181131E-3</v>
      </c>
      <c r="N17" s="3">
        <v>-0.11361825687701506</v>
      </c>
      <c r="O17" s="3">
        <v>-2.5148298522428156E-2</v>
      </c>
      <c r="P17" s="3">
        <v>-0.11361825687701506</v>
      </c>
      <c r="Q17" s="3">
        <v>-2.5148298522428156E-2</v>
      </c>
    </row>
    <row r="18" spans="1:17" x14ac:dyDescent="0.25">
      <c r="A18" s="37" t="s">
        <v>70</v>
      </c>
      <c r="B18" s="37">
        <v>26</v>
      </c>
      <c r="C18" s="37">
        <v>2009</v>
      </c>
      <c r="D18" s="37">
        <v>-7.6999999999999999E-2</v>
      </c>
      <c r="E18" s="37">
        <v>-8.5629999999999998E-2</v>
      </c>
      <c r="F18" s="37">
        <v>0.85145000000000004</v>
      </c>
      <c r="I18" s="3" t="s">
        <v>45</v>
      </c>
      <c r="J18" s="3">
        <v>0.15206341392852116</v>
      </c>
      <c r="K18" s="3">
        <v>3.3641478565197121E-2</v>
      </c>
      <c r="L18" s="3">
        <v>4.5201168442648125</v>
      </c>
      <c r="M18" s="3">
        <v>4.0428502134114609E-5</v>
      </c>
      <c r="N18" s="3">
        <v>8.4422687827465273E-2</v>
      </c>
      <c r="O18" s="3">
        <v>0.21970414002957706</v>
      </c>
      <c r="P18" s="3">
        <v>8.4422687827465273E-2</v>
      </c>
      <c r="Q18" s="3">
        <v>0.21970414002957706</v>
      </c>
    </row>
    <row r="19" spans="1:17" ht="16.5" thickBot="1" x14ac:dyDescent="0.3">
      <c r="A19" s="37" t="s">
        <v>71</v>
      </c>
      <c r="B19" s="37">
        <v>26</v>
      </c>
      <c r="C19" s="37">
        <v>2009</v>
      </c>
      <c r="D19" s="37">
        <v>-7.2849999999999998E-2</v>
      </c>
      <c r="E19" s="37">
        <v>8.0869999999999997E-2</v>
      </c>
      <c r="F19" s="37">
        <v>1.0299</v>
      </c>
      <c r="I19" s="4" t="s">
        <v>46</v>
      </c>
      <c r="J19" s="4">
        <v>-6.6148934464762303E-3</v>
      </c>
      <c r="K19" s="4">
        <v>1.9660646507163738E-2</v>
      </c>
      <c r="L19" s="4">
        <v>-0.33645350594477985</v>
      </c>
      <c r="M19" s="4">
        <v>0.7379954372417703</v>
      </c>
      <c r="N19" s="4">
        <v>-4.614527267114308E-2</v>
      </c>
      <c r="O19" s="4">
        <v>3.2915485778190624E-2</v>
      </c>
      <c r="P19" s="4">
        <v>-4.614527267114308E-2</v>
      </c>
      <c r="Q19" s="4">
        <v>3.2915485778190624E-2</v>
      </c>
    </row>
    <row r="20" spans="1:17" x14ac:dyDescent="0.25">
      <c r="A20" s="37" t="s">
        <v>72</v>
      </c>
      <c r="B20" s="37">
        <v>26</v>
      </c>
      <c r="C20" s="37">
        <v>2009</v>
      </c>
      <c r="D20" s="37">
        <v>-8.6809999999999998E-2</v>
      </c>
      <c r="E20" s="37">
        <v>-4.6559999999999997E-2</v>
      </c>
      <c r="F20" s="37">
        <v>1.09043</v>
      </c>
    </row>
    <row r="21" spans="1:17" x14ac:dyDescent="0.25">
      <c r="A21" s="37" t="s">
        <v>73</v>
      </c>
      <c r="B21" s="37">
        <v>26</v>
      </c>
      <c r="C21" s="37">
        <v>2009</v>
      </c>
      <c r="D21" s="37">
        <v>-8.5709999999999995E-2</v>
      </c>
      <c r="E21" s="37">
        <v>-0.20749999999999999</v>
      </c>
      <c r="F21" s="37">
        <v>1.1949000000000001</v>
      </c>
    </row>
    <row r="22" spans="1:17" x14ac:dyDescent="0.25">
      <c r="A22" s="37" t="s">
        <v>74</v>
      </c>
      <c r="B22" s="37">
        <v>26</v>
      </c>
      <c r="C22" s="37">
        <v>2009</v>
      </c>
      <c r="D22" s="37">
        <v>-8.9599999999999999E-2</v>
      </c>
      <c r="E22" s="37">
        <v>7.3999999999999999E-4</v>
      </c>
      <c r="F22" s="37">
        <v>0.73465999999999998</v>
      </c>
    </row>
    <row r="23" spans="1:17" x14ac:dyDescent="0.25">
      <c r="A23" s="37" t="s">
        <v>75</v>
      </c>
      <c r="B23" s="37">
        <v>26</v>
      </c>
      <c r="C23" s="37">
        <v>2009</v>
      </c>
      <c r="D23" s="37">
        <v>-5.5559999999999998E-2</v>
      </c>
      <c r="E23" s="37">
        <v>-9.2300000000000004E-3</v>
      </c>
      <c r="F23" s="37">
        <v>0.75995000000000001</v>
      </c>
    </row>
    <row r="24" spans="1:17" x14ac:dyDescent="0.25">
      <c r="A24" s="37" t="s">
        <v>76</v>
      </c>
      <c r="B24" s="37">
        <v>26</v>
      </c>
      <c r="C24" s="37">
        <v>2009</v>
      </c>
      <c r="D24" s="37">
        <v>5.9889999999999999E-2</v>
      </c>
      <c r="E24" s="37">
        <v>6.089E-2</v>
      </c>
      <c r="F24" s="37">
        <v>1.65174</v>
      </c>
    </row>
    <row r="25" spans="1:17" x14ac:dyDescent="0.25">
      <c r="A25" s="37" t="s">
        <v>77</v>
      </c>
      <c r="B25" s="37">
        <v>26</v>
      </c>
      <c r="C25" s="37">
        <v>2009</v>
      </c>
      <c r="D25" s="37">
        <v>-0.12620000000000001</v>
      </c>
      <c r="E25" s="37">
        <v>8.5279999999999995E-2</v>
      </c>
      <c r="F25" s="37">
        <v>2.0655800000000002</v>
      </c>
    </row>
    <row r="26" spans="1:17" x14ac:dyDescent="0.25">
      <c r="A26" s="37" t="s">
        <v>78</v>
      </c>
      <c r="B26" s="37">
        <v>26</v>
      </c>
      <c r="C26" s="37">
        <v>2009</v>
      </c>
      <c r="D26" s="37">
        <v>-3.8150000000000003E-2</v>
      </c>
      <c r="E26" s="37">
        <v>-6.8199999999999997E-2</v>
      </c>
      <c r="F26" s="37">
        <v>1.20255</v>
      </c>
    </row>
    <row r="27" spans="1:17" x14ac:dyDescent="0.25">
      <c r="A27" s="37" t="s">
        <v>79</v>
      </c>
      <c r="B27" s="37">
        <v>26</v>
      </c>
      <c r="C27" s="37">
        <v>2009</v>
      </c>
      <c r="D27" s="37">
        <v>-0.18495</v>
      </c>
      <c r="E27" s="37">
        <v>-6.3549999999999995E-2</v>
      </c>
      <c r="F27" s="37">
        <v>1.08134</v>
      </c>
    </row>
    <row r="28" spans="1:17" x14ac:dyDescent="0.25">
      <c r="A28" s="37" t="s">
        <v>80</v>
      </c>
      <c r="B28" s="37">
        <v>26</v>
      </c>
      <c r="C28" s="37">
        <v>2009</v>
      </c>
      <c r="D28" s="37">
        <v>-4.0710000000000003E-2</v>
      </c>
      <c r="E28" s="37">
        <v>-4.3889999999999998E-2</v>
      </c>
      <c r="F28" s="37">
        <v>0.25252999999999998</v>
      </c>
    </row>
    <row r="29" spans="1:17" x14ac:dyDescent="0.25">
      <c r="A29" s="37" t="s">
        <v>81</v>
      </c>
      <c r="B29" s="37">
        <v>26</v>
      </c>
      <c r="C29" s="37">
        <v>2009</v>
      </c>
      <c r="D29" s="37">
        <v>-0.10625</v>
      </c>
      <c r="E29" s="37">
        <v>-1.2290000000000001E-2</v>
      </c>
      <c r="F29" s="37">
        <v>0.82088000000000005</v>
      </c>
    </row>
    <row r="30" spans="1:17" x14ac:dyDescent="0.25">
      <c r="A30" s="37" t="s">
        <v>82</v>
      </c>
      <c r="B30" s="37">
        <v>26</v>
      </c>
      <c r="C30" s="37">
        <v>2009</v>
      </c>
      <c r="D30" s="37">
        <v>-4.8160000000000001E-2</v>
      </c>
      <c r="E30" s="37">
        <v>-0.11625000000000001</v>
      </c>
      <c r="F30" s="37">
        <v>0.81100000000000005</v>
      </c>
    </row>
    <row r="31" spans="1:17" x14ac:dyDescent="0.25">
      <c r="A31" s="37" t="s">
        <v>83</v>
      </c>
      <c r="B31" s="37">
        <v>26</v>
      </c>
      <c r="C31" s="37">
        <v>2009</v>
      </c>
      <c r="D31" s="37">
        <v>-0.18356</v>
      </c>
      <c r="E31" s="37">
        <v>-0.13050999999999999</v>
      </c>
      <c r="F31" s="37">
        <v>1.4497800000000001</v>
      </c>
    </row>
    <row r="32" spans="1:17" x14ac:dyDescent="0.25">
      <c r="A32" s="37" t="s">
        <v>84</v>
      </c>
      <c r="B32" s="37">
        <v>26</v>
      </c>
      <c r="C32" s="37">
        <v>2009</v>
      </c>
      <c r="D32" s="37">
        <v>-8.1439999999999999E-2</v>
      </c>
      <c r="E32" s="37">
        <v>-0.10736</v>
      </c>
      <c r="F32" s="37">
        <v>1.39466</v>
      </c>
    </row>
    <row r="33" spans="1:6" x14ac:dyDescent="0.25">
      <c r="A33" s="37" t="s">
        <v>85</v>
      </c>
      <c r="B33" s="37">
        <v>26</v>
      </c>
      <c r="C33" s="37">
        <v>2009</v>
      </c>
      <c r="D33" s="37">
        <v>-0.11049</v>
      </c>
      <c r="E33" s="37">
        <v>-9.6089999999999995E-2</v>
      </c>
      <c r="F33" s="37">
        <v>1.7932600000000001</v>
      </c>
    </row>
    <row r="34" spans="1:6" x14ac:dyDescent="0.25">
      <c r="A34" s="37" t="s">
        <v>86</v>
      </c>
      <c r="B34" s="37">
        <v>26</v>
      </c>
      <c r="C34" s="37">
        <v>2009</v>
      </c>
      <c r="D34" s="37">
        <v>-1.269E-2</v>
      </c>
      <c r="E34" s="37">
        <v>7.5520000000000004E-2</v>
      </c>
      <c r="F34" s="37">
        <v>0.78954000000000002</v>
      </c>
    </row>
    <row r="35" spans="1:6" x14ac:dyDescent="0.25">
      <c r="A35" s="37" t="s">
        <v>87</v>
      </c>
      <c r="B35" s="37">
        <v>26</v>
      </c>
      <c r="C35" s="37">
        <v>2009</v>
      </c>
      <c r="D35" s="37">
        <v>-2.0740000000000001E-2</v>
      </c>
      <c r="E35" s="37">
        <v>-0.17215</v>
      </c>
      <c r="F35" s="37">
        <v>1.6412599999999999</v>
      </c>
    </row>
    <row r="36" spans="1:6" x14ac:dyDescent="0.25">
      <c r="A36" s="37" t="s">
        <v>88</v>
      </c>
      <c r="B36" s="37">
        <v>26</v>
      </c>
      <c r="C36" s="37">
        <v>2009</v>
      </c>
      <c r="D36" s="37">
        <v>-0.10656</v>
      </c>
      <c r="E36" s="37">
        <v>-0.27876000000000001</v>
      </c>
      <c r="F36" s="37">
        <v>0.48265999999999998</v>
      </c>
    </row>
    <row r="37" spans="1:6" x14ac:dyDescent="0.25">
      <c r="A37" s="37" t="s">
        <v>89</v>
      </c>
      <c r="B37" s="37">
        <v>26</v>
      </c>
      <c r="C37" s="37">
        <v>2009</v>
      </c>
      <c r="D37" s="37">
        <v>-3.882E-2</v>
      </c>
      <c r="E37" s="37">
        <v>-0.1086</v>
      </c>
      <c r="F37" s="37">
        <v>0.91849999999999998</v>
      </c>
    </row>
    <row r="38" spans="1:6" x14ac:dyDescent="0.25">
      <c r="A38" s="37" t="s">
        <v>90</v>
      </c>
      <c r="B38" s="37">
        <v>26</v>
      </c>
      <c r="C38" s="37">
        <v>2009</v>
      </c>
      <c r="D38" s="37">
        <v>-0.14546000000000001</v>
      </c>
      <c r="E38" s="37">
        <v>-2.2100000000000002E-3</v>
      </c>
      <c r="F38" s="37">
        <v>1.95625</v>
      </c>
    </row>
    <row r="39" spans="1:6" x14ac:dyDescent="0.25">
      <c r="A39" s="37" t="s">
        <v>91</v>
      </c>
      <c r="B39" s="37">
        <v>26</v>
      </c>
      <c r="C39" s="37">
        <v>2009</v>
      </c>
      <c r="D39" s="37">
        <v>-9.7430000000000003E-2</v>
      </c>
      <c r="E39" s="37">
        <v>-0.22363</v>
      </c>
      <c r="F39" s="37">
        <v>0.83201999999999998</v>
      </c>
    </row>
    <row r="40" spans="1:6" x14ac:dyDescent="0.25">
      <c r="A40" s="37" t="s">
        <v>92</v>
      </c>
      <c r="B40" s="37">
        <v>26</v>
      </c>
      <c r="C40" s="37">
        <v>2009</v>
      </c>
      <c r="D40" s="37">
        <v>-9.8280000000000006E-2</v>
      </c>
      <c r="E40" s="37">
        <v>7.4179999999999996E-2</v>
      </c>
      <c r="F40" s="37">
        <v>1.1752499999999999</v>
      </c>
    </row>
    <row r="41" spans="1:6" x14ac:dyDescent="0.25">
      <c r="A41" s="37" t="s">
        <v>93</v>
      </c>
      <c r="B41" s="37">
        <v>26</v>
      </c>
      <c r="C41" s="37">
        <v>2009</v>
      </c>
      <c r="D41" s="37">
        <v>-8.2919999999999994E-2</v>
      </c>
      <c r="E41" s="37">
        <v>-0.29870000000000002</v>
      </c>
      <c r="F41" s="37">
        <v>0.91166000000000003</v>
      </c>
    </row>
    <row r="42" spans="1:6" x14ac:dyDescent="0.25">
      <c r="A42" s="37" t="s">
        <v>94</v>
      </c>
      <c r="B42" s="37">
        <v>26</v>
      </c>
      <c r="C42" s="37">
        <v>2009</v>
      </c>
      <c r="D42" s="37">
        <v>-0.16633000000000001</v>
      </c>
      <c r="E42" s="37">
        <v>0.13999</v>
      </c>
      <c r="F42" s="37">
        <v>0.75234000000000001</v>
      </c>
    </row>
    <row r="43" spans="1:6" x14ac:dyDescent="0.25">
      <c r="A43" s="37" t="s">
        <v>95</v>
      </c>
      <c r="B43" s="37">
        <v>26</v>
      </c>
      <c r="C43" s="37">
        <v>2009</v>
      </c>
      <c r="D43" s="37">
        <v>-6.4000000000000001E-2</v>
      </c>
      <c r="E43" s="37">
        <v>-0.20973</v>
      </c>
      <c r="F43" s="37">
        <v>0.48032999999999998</v>
      </c>
    </row>
    <row r="44" spans="1:6" x14ac:dyDescent="0.25">
      <c r="A44" s="37" t="s">
        <v>96</v>
      </c>
      <c r="B44" s="37">
        <v>26</v>
      </c>
      <c r="C44" s="37">
        <v>2009</v>
      </c>
      <c r="D44" s="37">
        <v>-8.6430000000000007E-2</v>
      </c>
      <c r="E44" s="37">
        <v>-0.29863000000000001</v>
      </c>
      <c r="F44" s="37">
        <v>0.91144999999999998</v>
      </c>
    </row>
    <row r="45" spans="1:6" x14ac:dyDescent="0.25">
      <c r="A45" s="37" t="s">
        <v>97</v>
      </c>
      <c r="B45" s="37">
        <v>26</v>
      </c>
      <c r="C45" s="37">
        <v>2009</v>
      </c>
      <c r="D45" s="37">
        <v>-0.17688000000000001</v>
      </c>
      <c r="E45" s="37">
        <v>-0.41370000000000001</v>
      </c>
      <c r="F45" s="37">
        <v>0.55459000000000003</v>
      </c>
    </row>
    <row r="46" spans="1:6" x14ac:dyDescent="0.25">
      <c r="A46" s="37" t="s">
        <v>98</v>
      </c>
      <c r="B46" s="37">
        <v>26</v>
      </c>
      <c r="C46" s="37">
        <v>2009</v>
      </c>
      <c r="D46" s="37">
        <v>-7.8960000000000002E-2</v>
      </c>
      <c r="E46" s="37">
        <v>-0.22051000000000001</v>
      </c>
      <c r="F46" s="37">
        <v>1.56864</v>
      </c>
    </row>
    <row r="47" spans="1:6" x14ac:dyDescent="0.25">
      <c r="A47" s="37" t="s">
        <v>99</v>
      </c>
      <c r="B47" s="37">
        <v>26</v>
      </c>
      <c r="C47" s="37">
        <v>2009</v>
      </c>
      <c r="D47" s="37">
        <v>-4.3900000000000002E-2</v>
      </c>
      <c r="E47" s="37">
        <v>0.68606</v>
      </c>
      <c r="F47" s="37">
        <v>1.3480399999999999</v>
      </c>
    </row>
    <row r="48" spans="1:6" x14ac:dyDescent="0.25">
      <c r="A48" s="37" t="s">
        <v>100</v>
      </c>
      <c r="B48" s="37">
        <v>26</v>
      </c>
      <c r="C48" s="37">
        <v>2009</v>
      </c>
      <c r="D48" s="37">
        <v>-0.15332999999999999</v>
      </c>
      <c r="E48" s="37">
        <v>-5.7880000000000001E-2</v>
      </c>
      <c r="F48" s="37">
        <v>0.72602</v>
      </c>
    </row>
    <row r="49" spans="1:6" x14ac:dyDescent="0.25">
      <c r="A49" s="37" t="s">
        <v>101</v>
      </c>
      <c r="B49" s="37">
        <v>26</v>
      </c>
      <c r="C49" s="37">
        <v>2009</v>
      </c>
      <c r="D49" s="37">
        <v>0.19869999999999999</v>
      </c>
      <c r="E49" s="37">
        <v>1.3120099999999999</v>
      </c>
      <c r="F49" s="37">
        <v>0.16617000000000001</v>
      </c>
    </row>
    <row r="50" spans="1:6" x14ac:dyDescent="0.25">
      <c r="A50" s="37" t="s">
        <v>102</v>
      </c>
      <c r="B50" s="37">
        <v>26</v>
      </c>
      <c r="C50" s="37">
        <v>2009</v>
      </c>
      <c r="D50" s="37">
        <v>-6.1600000000000002E-2</v>
      </c>
      <c r="E50" s="37">
        <v>-0.26467000000000002</v>
      </c>
      <c r="F50" s="37">
        <v>0.89510000000000001</v>
      </c>
    </row>
    <row r="51" spans="1:6" x14ac:dyDescent="0.25">
      <c r="A51" s="37" t="s">
        <v>103</v>
      </c>
      <c r="B51" s="37">
        <v>26</v>
      </c>
      <c r="C51" s="37">
        <v>2009</v>
      </c>
      <c r="D51" s="37">
        <v>-4.3479999999999998E-2</v>
      </c>
      <c r="E51" s="37">
        <v>-0.26139000000000001</v>
      </c>
      <c r="F51" s="37">
        <v>0.88288999999999995</v>
      </c>
    </row>
    <row r="52" spans="1:6" x14ac:dyDescent="0.25">
      <c r="A52" s="37" t="s">
        <v>104</v>
      </c>
      <c r="B52" s="37">
        <v>26</v>
      </c>
      <c r="C52" s="37">
        <v>2009</v>
      </c>
      <c r="D52" s="37">
        <v>-6.191E-2</v>
      </c>
      <c r="E52" s="37">
        <v>-0.14198</v>
      </c>
      <c r="F52" s="37">
        <v>2.3640599999999998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13.140625" customWidth="1"/>
    <col min="2" max="2" width="8" customWidth="1"/>
    <col min="3" max="3" width="8.28515625" customWidth="1"/>
    <col min="4" max="4" width="10.85546875" customWidth="1"/>
    <col min="5" max="5" width="8.28515625" customWidth="1"/>
    <col min="6" max="6" width="8.5703125" customWidth="1"/>
    <col min="7" max="7" width="9.42578125" customWidth="1"/>
    <col min="8" max="8" width="8.85546875" customWidth="1"/>
    <col min="9" max="9" width="11" customWidth="1"/>
    <col min="10" max="10" width="8.5703125" customWidth="1"/>
    <col min="11" max="12" width="8.7109375" customWidth="1"/>
    <col min="13" max="13" width="9.7109375" customWidth="1"/>
    <col min="14" max="14" width="10" customWidth="1"/>
    <col min="15" max="15" width="10.28515625" customWidth="1"/>
    <col min="16" max="16" width="9.7109375" customWidth="1"/>
    <col min="17" max="17" width="10.28515625" style="27" customWidth="1"/>
    <col min="18" max="18" width="13" style="27" customWidth="1"/>
    <col min="19" max="19" width="8.28515625" style="27" customWidth="1"/>
    <col min="20" max="20" width="11.140625" bestFit="1" customWidth="1"/>
    <col min="21" max="21" width="14.28515625" customWidth="1"/>
  </cols>
  <sheetData>
    <row r="1" spans="1:21" s="9" customFormat="1" ht="45" x14ac:dyDescent="0.25">
      <c r="A1" s="10" t="s">
        <v>30</v>
      </c>
      <c r="B1" s="10" t="s">
        <v>31</v>
      </c>
      <c r="C1" s="10" t="s">
        <v>35</v>
      </c>
      <c r="D1" s="10" t="s">
        <v>37</v>
      </c>
      <c r="E1" s="10" t="s">
        <v>36</v>
      </c>
      <c r="F1" s="10" t="s">
        <v>39</v>
      </c>
      <c r="G1" s="10" t="s">
        <v>32</v>
      </c>
      <c r="H1" s="10" t="s">
        <v>40</v>
      </c>
      <c r="I1" s="10" t="s">
        <v>38</v>
      </c>
      <c r="J1" s="10" t="s">
        <v>41</v>
      </c>
      <c r="K1" s="10" t="s">
        <v>42</v>
      </c>
      <c r="L1" s="10" t="s">
        <v>43</v>
      </c>
      <c r="M1" s="24" t="s">
        <v>52</v>
      </c>
      <c r="N1" s="15" t="s">
        <v>44</v>
      </c>
      <c r="O1" s="15" t="s">
        <v>45</v>
      </c>
      <c r="P1" s="15" t="s">
        <v>46</v>
      </c>
      <c r="Q1" s="23" t="s">
        <v>47</v>
      </c>
      <c r="R1" s="23" t="s">
        <v>48</v>
      </c>
      <c r="S1" s="23" t="s">
        <v>49</v>
      </c>
      <c r="T1" s="20" t="s">
        <v>50</v>
      </c>
      <c r="U1" s="32" t="s">
        <v>51</v>
      </c>
    </row>
    <row r="2" spans="1:21" x14ac:dyDescent="0.25">
      <c r="A2" t="s">
        <v>53</v>
      </c>
      <c r="B2">
        <v>2670</v>
      </c>
      <c r="C2">
        <v>1999</v>
      </c>
      <c r="D2">
        <v>3069</v>
      </c>
      <c r="E2">
        <v>13379</v>
      </c>
      <c r="F2">
        <v>13896</v>
      </c>
      <c r="G2">
        <v>15659</v>
      </c>
      <c r="H2">
        <v>1763</v>
      </c>
      <c r="I2">
        <v>3038</v>
      </c>
      <c r="J2">
        <v>14153</v>
      </c>
      <c r="K2">
        <v>2957</v>
      </c>
      <c r="L2">
        <v>15021</v>
      </c>
      <c r="M2" s="25">
        <f>H2-I2</f>
        <v>-1275</v>
      </c>
      <c r="N2" s="16">
        <f>M2/J2</f>
        <v>-9.0086907369462302E-2</v>
      </c>
      <c r="O2" s="16">
        <f t="shared" ref="O2:O13" si="0">((G2-L2)-(D2-K2))/J2</f>
        <v>3.7165265314774251E-2</v>
      </c>
      <c r="P2" s="16">
        <f t="shared" ref="P2:P13" si="1">E2/J2</f>
        <v>0.94531194799689111</v>
      </c>
      <c r="Q2" s="29">
        <v>-6.6000000000000003E-2</v>
      </c>
      <c r="R2" s="29">
        <v>0.01</v>
      </c>
      <c r="S2" s="29">
        <v>1.4E-2</v>
      </c>
      <c r="T2" s="21">
        <f t="shared" ref="T2:T13" si="2">Q2+(R2*O2)+(S2*P2)</f>
        <v>-5.2393980074895784E-2</v>
      </c>
      <c r="U2" s="33">
        <f t="shared" ref="U2:U13" si="3">N2-T2</f>
        <v>-3.7692927294566518E-2</v>
      </c>
    </row>
    <row r="3" spans="1:21" x14ac:dyDescent="0.25">
      <c r="A3" t="s">
        <v>53</v>
      </c>
      <c r="B3">
        <v>2670</v>
      </c>
      <c r="C3">
        <v>2000</v>
      </c>
      <c r="D3">
        <v>3158</v>
      </c>
      <c r="E3">
        <v>14170</v>
      </c>
      <c r="F3">
        <v>14522</v>
      </c>
      <c r="G3">
        <v>16724</v>
      </c>
      <c r="H3">
        <v>1857</v>
      </c>
      <c r="I3">
        <v>2326</v>
      </c>
      <c r="J3">
        <f>F2</f>
        <v>13896</v>
      </c>
      <c r="K3">
        <f>D2</f>
        <v>3069</v>
      </c>
      <c r="L3">
        <v>15659</v>
      </c>
      <c r="M3" s="25">
        <f t="shared" ref="M3:M13" si="4">H3-I3</f>
        <v>-469</v>
      </c>
      <c r="N3" s="16">
        <f t="shared" ref="N3:N13" si="5">M3/J3</f>
        <v>-3.3750719631548645E-2</v>
      </c>
      <c r="O3" s="16">
        <f t="shared" si="0"/>
        <v>7.0236039147956245E-2</v>
      </c>
      <c r="P3" s="16">
        <f t="shared" si="1"/>
        <v>1.0197179044329303</v>
      </c>
      <c r="Q3" s="29">
        <v>-0.224</v>
      </c>
      <c r="R3" s="29">
        <v>1.754</v>
      </c>
      <c r="S3" s="29">
        <v>2.4E-2</v>
      </c>
      <c r="T3" s="21">
        <f t="shared" si="2"/>
        <v>-7.6332757628094411E-2</v>
      </c>
      <c r="U3" s="33">
        <f t="shared" si="3"/>
        <v>4.2582037996545766E-2</v>
      </c>
    </row>
    <row r="4" spans="1:21" x14ac:dyDescent="0.25">
      <c r="A4" t="s">
        <v>53</v>
      </c>
      <c r="B4">
        <v>2670</v>
      </c>
      <c r="C4">
        <v>2001</v>
      </c>
      <c r="D4">
        <v>2786</v>
      </c>
      <c r="E4">
        <v>14365</v>
      </c>
      <c r="F4">
        <v>14606</v>
      </c>
      <c r="G4">
        <v>16079</v>
      </c>
      <c r="H4">
        <v>1430</v>
      </c>
      <c r="I4">
        <v>3078</v>
      </c>
      <c r="J4">
        <f t="shared" ref="J4:J13" si="6">F3</f>
        <v>14522</v>
      </c>
      <c r="K4">
        <f t="shared" ref="K4:K13" si="7">D3</f>
        <v>3158</v>
      </c>
      <c r="L4">
        <v>16724</v>
      </c>
      <c r="M4" s="25">
        <f t="shared" si="4"/>
        <v>-1648</v>
      </c>
      <c r="N4" s="16">
        <f t="shared" si="5"/>
        <v>-0.11348299132350916</v>
      </c>
      <c r="O4" s="16">
        <f t="shared" si="0"/>
        <v>-1.8799063489877428E-2</v>
      </c>
      <c r="P4" s="16">
        <f t="shared" si="1"/>
        <v>0.98918881696735983</v>
      </c>
      <c r="Q4" s="29">
        <v>-5.8000000000000003E-2</v>
      </c>
      <c r="R4" s="29">
        <v>-6.5000000000000002E-2</v>
      </c>
      <c r="S4" s="29">
        <v>-4.3999999999999997E-2</v>
      </c>
      <c r="T4" s="21">
        <f t="shared" si="2"/>
        <v>-0.10030236881972179</v>
      </c>
      <c r="U4" s="33">
        <f t="shared" si="3"/>
        <v>-1.3180622503787362E-2</v>
      </c>
    </row>
    <row r="5" spans="1:21" x14ac:dyDescent="0.25">
      <c r="A5" t="s">
        <v>53</v>
      </c>
      <c r="B5">
        <v>2670</v>
      </c>
      <c r="C5">
        <v>2002</v>
      </c>
      <c r="D5">
        <v>2840</v>
      </c>
      <c r="E5">
        <v>15058</v>
      </c>
      <c r="F5">
        <v>15329</v>
      </c>
      <c r="G5">
        <v>16332</v>
      </c>
      <c r="H5">
        <v>1974</v>
      </c>
      <c r="I5">
        <v>2992</v>
      </c>
      <c r="J5">
        <f t="shared" si="6"/>
        <v>14606</v>
      </c>
      <c r="K5">
        <f t="shared" si="7"/>
        <v>2786</v>
      </c>
      <c r="L5">
        <v>16079</v>
      </c>
      <c r="M5" s="25">
        <f t="shared" si="4"/>
        <v>-1018</v>
      </c>
      <c r="N5" s="16">
        <f t="shared" si="5"/>
        <v>-6.9697384636450768E-2</v>
      </c>
      <c r="O5" s="16">
        <f t="shared" si="0"/>
        <v>1.362453786115295E-2</v>
      </c>
      <c r="P5" s="16">
        <f t="shared" si="1"/>
        <v>1.0309461864986991</v>
      </c>
      <c r="Q5" s="29">
        <v>-0.185</v>
      </c>
      <c r="R5" s="29">
        <v>-0.10100000000000001</v>
      </c>
      <c r="S5" s="29">
        <v>9.5000000000000001E-2</v>
      </c>
      <c r="T5" s="21">
        <f t="shared" si="2"/>
        <v>-8.8436190606600046E-2</v>
      </c>
      <c r="U5" s="33">
        <f t="shared" si="3"/>
        <v>1.8738805970149278E-2</v>
      </c>
    </row>
    <row r="6" spans="1:21" x14ac:dyDescent="0.25">
      <c r="A6" t="s">
        <v>53</v>
      </c>
      <c r="B6">
        <v>2670</v>
      </c>
      <c r="C6">
        <v>2003</v>
      </c>
      <c r="D6">
        <v>3162</v>
      </c>
      <c r="E6">
        <v>15841</v>
      </c>
      <c r="F6">
        <v>17600</v>
      </c>
      <c r="G6">
        <v>18232</v>
      </c>
      <c r="H6">
        <v>2403</v>
      </c>
      <c r="I6">
        <v>3773</v>
      </c>
      <c r="J6">
        <f t="shared" si="6"/>
        <v>15329</v>
      </c>
      <c r="K6">
        <f t="shared" si="7"/>
        <v>2840</v>
      </c>
      <c r="L6">
        <v>16332</v>
      </c>
      <c r="M6" s="25">
        <f t="shared" si="4"/>
        <v>-1370</v>
      </c>
      <c r="N6" s="16">
        <f t="shared" si="5"/>
        <v>-8.9373083697566705E-2</v>
      </c>
      <c r="O6" s="16">
        <f t="shared" si="0"/>
        <v>0.10294213582099289</v>
      </c>
      <c r="P6" s="16">
        <f t="shared" si="1"/>
        <v>1.0334007436884336</v>
      </c>
      <c r="Q6" s="29">
        <v>-0.108</v>
      </c>
      <c r="R6" s="29">
        <v>0.14399999999999999</v>
      </c>
      <c r="S6" s="29">
        <v>2.5999999999999999E-2</v>
      </c>
      <c r="T6" s="21">
        <f t="shared" si="2"/>
        <v>-6.6307913105877747E-2</v>
      </c>
      <c r="U6" s="33">
        <f t="shared" si="3"/>
        <v>-2.3065170591688958E-2</v>
      </c>
    </row>
    <row r="7" spans="1:21" x14ac:dyDescent="0.25">
      <c r="A7" t="s">
        <v>53</v>
      </c>
      <c r="B7">
        <v>2670</v>
      </c>
      <c r="C7">
        <v>2004</v>
      </c>
      <c r="D7">
        <v>3311</v>
      </c>
      <c r="E7">
        <v>16290</v>
      </c>
      <c r="F7">
        <v>20708</v>
      </c>
      <c r="G7">
        <v>20011</v>
      </c>
      <c r="H7">
        <v>2990</v>
      </c>
      <c r="I7">
        <v>4282</v>
      </c>
      <c r="J7">
        <f t="shared" si="6"/>
        <v>17600</v>
      </c>
      <c r="K7">
        <f t="shared" si="7"/>
        <v>3162</v>
      </c>
      <c r="L7">
        <v>18232</v>
      </c>
      <c r="M7" s="25">
        <f t="shared" si="4"/>
        <v>-1292</v>
      </c>
      <c r="N7" s="16">
        <f t="shared" si="5"/>
        <v>-7.340909090909091E-2</v>
      </c>
      <c r="O7" s="16">
        <f t="shared" si="0"/>
        <v>9.261363636363637E-2</v>
      </c>
      <c r="P7" s="16">
        <f t="shared" si="1"/>
        <v>0.92556818181818179</v>
      </c>
      <c r="Q7" s="29">
        <v>-0.18099999999999999</v>
      </c>
      <c r="R7" s="29">
        <v>-0.16700000000000001</v>
      </c>
      <c r="S7" s="29">
        <v>9.6000000000000002E-2</v>
      </c>
      <c r="T7" s="21">
        <f t="shared" si="2"/>
        <v>-0.10761193181818181</v>
      </c>
      <c r="U7" s="33">
        <f t="shared" si="3"/>
        <v>3.4202840909090898E-2</v>
      </c>
    </row>
    <row r="8" spans="1:21" x14ac:dyDescent="0.25">
      <c r="A8" t="s">
        <v>53</v>
      </c>
      <c r="B8">
        <v>2670</v>
      </c>
      <c r="C8">
        <v>2005</v>
      </c>
      <c r="D8">
        <v>3121</v>
      </c>
      <c r="E8">
        <v>16127</v>
      </c>
      <c r="F8">
        <v>20513</v>
      </c>
      <c r="G8">
        <v>21167</v>
      </c>
      <c r="H8">
        <v>3234</v>
      </c>
      <c r="I8">
        <v>4258</v>
      </c>
      <c r="J8">
        <f t="shared" si="6"/>
        <v>20708</v>
      </c>
      <c r="K8">
        <f t="shared" si="7"/>
        <v>3311</v>
      </c>
      <c r="L8">
        <v>20011</v>
      </c>
      <c r="M8" s="25">
        <f t="shared" si="4"/>
        <v>-1024</v>
      </c>
      <c r="N8" s="16">
        <f t="shared" si="5"/>
        <v>-4.9449488120533125E-2</v>
      </c>
      <c r="O8" s="16">
        <f t="shared" si="0"/>
        <v>6.499903418968514E-2</v>
      </c>
      <c r="P8" s="16">
        <f t="shared" si="1"/>
        <v>0.77878114738265403</v>
      </c>
      <c r="Q8" s="29">
        <v>-0.42899999999999999</v>
      </c>
      <c r="R8" s="29">
        <v>-1.7529999999999999</v>
      </c>
      <c r="S8" s="29">
        <v>0.43099999999999999</v>
      </c>
      <c r="T8" s="21">
        <f t="shared" si="2"/>
        <v>-0.2072886324125941</v>
      </c>
      <c r="U8" s="33">
        <f t="shared" si="3"/>
        <v>0.15783914429206097</v>
      </c>
    </row>
    <row r="9" spans="1:21" x14ac:dyDescent="0.25">
      <c r="A9" t="s">
        <v>53</v>
      </c>
      <c r="B9">
        <v>2670</v>
      </c>
      <c r="C9">
        <v>2006</v>
      </c>
      <c r="D9">
        <v>3357</v>
      </c>
      <c r="E9">
        <v>17017</v>
      </c>
      <c r="F9">
        <v>21294</v>
      </c>
      <c r="G9">
        <v>22923</v>
      </c>
      <c r="H9">
        <v>3851</v>
      </c>
      <c r="I9">
        <v>3839</v>
      </c>
      <c r="J9">
        <f t="shared" si="6"/>
        <v>20513</v>
      </c>
      <c r="K9">
        <f t="shared" si="7"/>
        <v>3121</v>
      </c>
      <c r="L9">
        <v>21167</v>
      </c>
      <c r="M9" s="25">
        <f t="shared" si="4"/>
        <v>12</v>
      </c>
      <c r="N9" s="16">
        <f t="shared" si="5"/>
        <v>5.849948812947887E-4</v>
      </c>
      <c r="O9" s="16">
        <f t="shared" si="0"/>
        <v>7.409935163067323E-2</v>
      </c>
      <c r="P9" s="16">
        <f t="shared" si="1"/>
        <v>0.82957149124945162</v>
      </c>
      <c r="Q9" s="29">
        <v>-0.152</v>
      </c>
      <c r="R9" s="29">
        <v>0.19700000000000001</v>
      </c>
      <c r="S9" s="29">
        <v>9.1999999999999998E-2</v>
      </c>
      <c r="T9" s="21">
        <f t="shared" si="2"/>
        <v>-6.1081850533807838E-2</v>
      </c>
      <c r="U9" s="33">
        <f t="shared" si="3"/>
        <v>6.1666845415102624E-2</v>
      </c>
    </row>
    <row r="10" spans="1:21" x14ac:dyDescent="0.25">
      <c r="A10" t="s">
        <v>53</v>
      </c>
      <c r="B10">
        <v>2670</v>
      </c>
      <c r="C10">
        <v>2007</v>
      </c>
      <c r="D10">
        <v>3582</v>
      </c>
      <c r="E10">
        <v>18390</v>
      </c>
      <c r="F10">
        <v>24694</v>
      </c>
      <c r="G10">
        <v>24462</v>
      </c>
      <c r="H10">
        <v>4096</v>
      </c>
      <c r="I10">
        <v>4275</v>
      </c>
      <c r="J10">
        <f t="shared" si="6"/>
        <v>21294</v>
      </c>
      <c r="K10">
        <f t="shared" si="7"/>
        <v>3357</v>
      </c>
      <c r="L10">
        <v>22923</v>
      </c>
      <c r="M10" s="25">
        <f t="shared" si="4"/>
        <v>-179</v>
      </c>
      <c r="N10" s="16">
        <f t="shared" si="5"/>
        <v>-8.4061237907391752E-3</v>
      </c>
      <c r="O10" s="16">
        <f t="shared" si="0"/>
        <v>6.1707523245984781E-2</v>
      </c>
      <c r="P10" s="16">
        <f t="shared" si="1"/>
        <v>0.86362355593124829</v>
      </c>
      <c r="Q10" s="29">
        <v>-4.9000000000000002E-2</v>
      </c>
      <c r="R10" s="29">
        <v>-6.9000000000000006E-2</v>
      </c>
      <c r="S10" s="29">
        <v>-4.0000000000000001E-3</v>
      </c>
      <c r="T10" s="21">
        <f t="shared" si="2"/>
        <v>-5.6712313327697945E-2</v>
      </c>
      <c r="U10" s="33">
        <f t="shared" si="3"/>
        <v>4.8306189536958768E-2</v>
      </c>
    </row>
    <row r="11" spans="1:21" x14ac:dyDescent="0.25">
      <c r="A11" t="s">
        <v>53</v>
      </c>
      <c r="B11">
        <v>2670</v>
      </c>
      <c r="C11">
        <v>2008</v>
      </c>
      <c r="D11">
        <v>3325</v>
      </c>
      <c r="E11">
        <v>18812</v>
      </c>
      <c r="F11">
        <v>25547</v>
      </c>
      <c r="G11">
        <v>25269</v>
      </c>
      <c r="H11">
        <v>3460</v>
      </c>
      <c r="I11">
        <v>4533</v>
      </c>
      <c r="J11">
        <f t="shared" si="6"/>
        <v>24694</v>
      </c>
      <c r="K11">
        <f t="shared" si="7"/>
        <v>3582</v>
      </c>
      <c r="L11">
        <v>24462</v>
      </c>
      <c r="M11" s="25">
        <f t="shared" si="4"/>
        <v>-1073</v>
      </c>
      <c r="N11" s="16">
        <f t="shared" si="5"/>
        <v>-4.3451850651980241E-2</v>
      </c>
      <c r="O11" s="16">
        <f t="shared" si="0"/>
        <v>4.3087389649307521E-2</v>
      </c>
      <c r="P11" s="16">
        <f t="shared" si="1"/>
        <v>0.76180448691989955</v>
      </c>
      <c r="Q11" s="29">
        <v>3.5000000000000003E-2</v>
      </c>
      <c r="R11" s="29">
        <v>0.112</v>
      </c>
      <c r="S11" s="29">
        <v>-0.11899999999999999</v>
      </c>
      <c r="T11" s="22">
        <f t="shared" si="2"/>
        <v>-5.0828946302745592E-2</v>
      </c>
      <c r="U11" s="34">
        <f t="shared" si="3"/>
        <v>7.3770956507653515E-3</v>
      </c>
    </row>
    <row r="12" spans="1:21" x14ac:dyDescent="0.25">
      <c r="A12" t="s">
        <v>53</v>
      </c>
      <c r="B12">
        <v>2670</v>
      </c>
      <c r="C12">
        <v>2009</v>
      </c>
      <c r="D12">
        <v>3360</v>
      </c>
      <c r="E12">
        <v>19440</v>
      </c>
      <c r="F12">
        <v>27250</v>
      </c>
      <c r="G12">
        <v>23123</v>
      </c>
      <c r="H12">
        <v>3193</v>
      </c>
      <c r="I12">
        <v>4941</v>
      </c>
      <c r="J12">
        <f t="shared" si="6"/>
        <v>25547</v>
      </c>
      <c r="K12">
        <f t="shared" si="7"/>
        <v>3325</v>
      </c>
      <c r="L12">
        <v>25269</v>
      </c>
      <c r="M12" s="25">
        <f t="shared" si="4"/>
        <v>-1748</v>
      </c>
      <c r="N12" s="16">
        <f t="shared" si="5"/>
        <v>-6.8422906799232783E-2</v>
      </c>
      <c r="O12" s="16">
        <f t="shared" si="0"/>
        <v>-8.5372059341605674E-2</v>
      </c>
      <c r="P12" s="16">
        <f t="shared" si="1"/>
        <v>0.76095040513563239</v>
      </c>
      <c r="Q12" s="29">
        <v>-6.9000000000000006E-2</v>
      </c>
      <c r="R12" s="29">
        <v>0.152</v>
      </c>
      <c r="S12" s="29">
        <v>-7.0000000000000001E-3</v>
      </c>
      <c r="T12" s="21">
        <f t="shared" si="2"/>
        <v>-8.7303205855873492E-2</v>
      </c>
      <c r="U12" s="31">
        <f t="shared" si="3"/>
        <v>1.8880299056640709E-2</v>
      </c>
    </row>
    <row r="13" spans="1:21" x14ac:dyDescent="0.25">
      <c r="A13" t="s">
        <v>53</v>
      </c>
      <c r="B13">
        <v>2670</v>
      </c>
      <c r="C13">
        <v>2010</v>
      </c>
      <c r="D13">
        <v>3707</v>
      </c>
      <c r="E13">
        <v>20253</v>
      </c>
      <c r="F13">
        <v>30156</v>
      </c>
      <c r="G13">
        <v>26662</v>
      </c>
      <c r="H13">
        <v>4085</v>
      </c>
      <c r="I13">
        <v>5174</v>
      </c>
      <c r="J13">
        <f t="shared" si="6"/>
        <v>27250</v>
      </c>
      <c r="K13">
        <f t="shared" si="7"/>
        <v>3360</v>
      </c>
      <c r="L13">
        <v>23123</v>
      </c>
      <c r="M13" s="25">
        <f t="shared" si="4"/>
        <v>-1089</v>
      </c>
      <c r="N13" s="16">
        <f t="shared" si="5"/>
        <v>-3.9963302752293581E-2</v>
      </c>
      <c r="O13" s="16">
        <f t="shared" si="0"/>
        <v>0.11713761467889908</v>
      </c>
      <c r="P13" s="16">
        <f t="shared" si="1"/>
        <v>0.74322935779816512</v>
      </c>
      <c r="Q13" s="29">
        <v>1.7000000000000001E-2</v>
      </c>
      <c r="R13" s="29">
        <v>0.33500000000000002</v>
      </c>
      <c r="S13" s="29">
        <v>-8.4000000000000005E-2</v>
      </c>
      <c r="T13" s="21">
        <f t="shared" si="2"/>
        <v>-6.190165137614681E-3</v>
      </c>
      <c r="U13" s="31">
        <f t="shared" si="3"/>
        <v>-3.37731376146789E-2</v>
      </c>
    </row>
    <row r="14" spans="1:21" x14ac:dyDescent="0.25">
      <c r="U14" s="8"/>
    </row>
    <row r="15" spans="1:21" x14ac:dyDescent="0.25">
      <c r="T15" t="s">
        <v>105</v>
      </c>
      <c r="U15" s="1">
        <f>AVERAGE(U2:U11)</f>
        <v>2.967742393806308E-2</v>
      </c>
    </row>
    <row r="16" spans="1:21" x14ac:dyDescent="0.25">
      <c r="T16" t="s">
        <v>106</v>
      </c>
      <c r="U16" s="1">
        <f>MIN(U2:U11)</f>
        <v>-3.7692927294566518E-2</v>
      </c>
    </row>
    <row r="17" spans="20:21" x14ac:dyDescent="0.25">
      <c r="T17" t="s">
        <v>107</v>
      </c>
      <c r="U17" s="1">
        <f>MAX(U2:U11)</f>
        <v>0.15783914429206097</v>
      </c>
    </row>
    <row r="22" spans="20:21" x14ac:dyDescent="0.25">
      <c r="T22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/>
  </sheetViews>
  <sheetFormatPr defaultRowHeight="15" x14ac:dyDescent="0.25"/>
  <cols>
    <col min="1" max="1" width="13.140625" customWidth="1"/>
    <col min="2" max="2" width="8" customWidth="1"/>
    <col min="3" max="3" width="8.28515625" customWidth="1"/>
    <col min="4" max="4" width="10.85546875" customWidth="1"/>
    <col min="5" max="5" width="8.28515625" customWidth="1"/>
    <col min="6" max="6" width="8.5703125" customWidth="1"/>
    <col min="7" max="7" width="9.42578125" customWidth="1"/>
    <col min="8" max="8" width="8.85546875" customWidth="1"/>
    <col min="9" max="9" width="11" customWidth="1"/>
    <col min="10" max="10" width="8.5703125" customWidth="1"/>
    <col min="11" max="12" width="8.7109375" customWidth="1"/>
    <col min="13" max="13" width="9.7109375" customWidth="1"/>
    <col min="14" max="14" width="10" customWidth="1"/>
    <col min="15" max="15" width="10.28515625" customWidth="1"/>
    <col min="16" max="16" width="9.7109375" customWidth="1"/>
    <col min="17" max="17" width="10.28515625" style="27" customWidth="1"/>
    <col min="18" max="18" width="13" style="27" customWidth="1"/>
    <col min="19" max="19" width="8.28515625" style="27" customWidth="1"/>
    <col min="20" max="20" width="11.140625" bestFit="1" customWidth="1"/>
    <col min="21" max="21" width="14.28515625" customWidth="1"/>
  </cols>
  <sheetData>
    <row r="1" spans="1:22" s="9" customFormat="1" ht="45" x14ac:dyDescent="0.25">
      <c r="A1" s="10" t="s">
        <v>30</v>
      </c>
      <c r="B1" s="10" t="s">
        <v>31</v>
      </c>
      <c r="C1" s="10" t="s">
        <v>35</v>
      </c>
      <c r="D1" s="10" t="s">
        <v>37</v>
      </c>
      <c r="E1" s="10" t="s">
        <v>36</v>
      </c>
      <c r="F1" s="10" t="s">
        <v>39</v>
      </c>
      <c r="G1" s="10" t="s">
        <v>32</v>
      </c>
      <c r="H1" s="10" t="s">
        <v>40</v>
      </c>
      <c r="I1" s="10" t="s">
        <v>38</v>
      </c>
      <c r="J1" s="10" t="s">
        <v>41</v>
      </c>
      <c r="K1" s="10" t="s">
        <v>42</v>
      </c>
      <c r="L1" s="10" t="s">
        <v>43</v>
      </c>
      <c r="M1" s="24" t="s">
        <v>52</v>
      </c>
      <c r="N1" s="15" t="s">
        <v>44</v>
      </c>
      <c r="O1" s="15" t="s">
        <v>45</v>
      </c>
      <c r="P1" s="15" t="s">
        <v>46</v>
      </c>
      <c r="Q1" s="23" t="s">
        <v>47</v>
      </c>
      <c r="R1" s="23" t="s">
        <v>48</v>
      </c>
      <c r="S1" s="23" t="s">
        <v>49</v>
      </c>
      <c r="T1" s="20" t="s">
        <v>50</v>
      </c>
      <c r="U1" s="32" t="s">
        <v>51</v>
      </c>
    </row>
    <row r="2" spans="1:22" x14ac:dyDescent="0.25">
      <c r="A2" t="s">
        <v>53</v>
      </c>
      <c r="B2">
        <v>2670</v>
      </c>
      <c r="C2">
        <v>1999</v>
      </c>
      <c r="D2">
        <v>3069</v>
      </c>
      <c r="E2">
        <v>13379</v>
      </c>
      <c r="F2">
        <v>13896</v>
      </c>
      <c r="G2">
        <v>15659</v>
      </c>
      <c r="H2">
        <v>1763</v>
      </c>
      <c r="I2">
        <v>3038</v>
      </c>
      <c r="J2">
        <v>14153</v>
      </c>
      <c r="K2">
        <v>2957</v>
      </c>
      <c r="L2">
        <v>15021</v>
      </c>
      <c r="M2" s="25">
        <f>H2-I2</f>
        <v>-1275</v>
      </c>
      <c r="N2" s="16">
        <f>M2/J2</f>
        <v>-9.0086907369462302E-2</v>
      </c>
      <c r="O2" s="16">
        <f t="shared" ref="O2:O13" si="0">((G2-L2)-(D2-K2))/J2</f>
        <v>3.7165265314774251E-2</v>
      </c>
      <c r="P2" s="16">
        <f t="shared" ref="P2:P13" si="1">E2/J2</f>
        <v>0.94531194799689111</v>
      </c>
      <c r="Q2" s="29">
        <v>-6.6000000000000003E-2</v>
      </c>
      <c r="R2" s="29">
        <v>0.01</v>
      </c>
      <c r="S2" s="29">
        <v>1.4E-2</v>
      </c>
      <c r="T2" s="21">
        <f t="shared" ref="T2:T13" si="2">Q2+(R2*O2)+(S2*P2)</f>
        <v>-5.2393980074895784E-2</v>
      </c>
      <c r="U2" s="33">
        <f t="shared" ref="U2:U13" si="3">N2-T2</f>
        <v>-3.7692927294566518E-2</v>
      </c>
      <c r="V2" s="1"/>
    </row>
    <row r="3" spans="1:22" x14ac:dyDescent="0.25">
      <c r="A3" t="s">
        <v>53</v>
      </c>
      <c r="B3">
        <v>2670</v>
      </c>
      <c r="C3">
        <v>2000</v>
      </c>
      <c r="D3">
        <v>3158</v>
      </c>
      <c r="E3">
        <v>14170</v>
      </c>
      <c r="F3">
        <v>14522</v>
      </c>
      <c r="G3">
        <v>16724</v>
      </c>
      <c r="H3">
        <v>1857</v>
      </c>
      <c r="I3">
        <v>2326</v>
      </c>
      <c r="J3">
        <f t="shared" ref="J3:J13" si="4">F2</f>
        <v>13896</v>
      </c>
      <c r="K3">
        <f t="shared" ref="K3:K13" si="5">D2</f>
        <v>3069</v>
      </c>
      <c r="L3">
        <v>15659</v>
      </c>
      <c r="M3" s="25">
        <f t="shared" ref="M3:M13" si="6">H3-I3</f>
        <v>-469</v>
      </c>
      <c r="N3" s="16">
        <f t="shared" ref="N3:N13" si="7">M3/J3</f>
        <v>-3.3750719631548645E-2</v>
      </c>
      <c r="O3" s="16">
        <f t="shared" si="0"/>
        <v>7.0236039147956245E-2</v>
      </c>
      <c r="P3" s="16">
        <f t="shared" si="1"/>
        <v>1.0197179044329303</v>
      </c>
      <c r="Q3" s="29">
        <v>-0.224</v>
      </c>
      <c r="R3" s="29">
        <v>1.754</v>
      </c>
      <c r="S3" s="29">
        <v>2.4E-2</v>
      </c>
      <c r="T3" s="21">
        <f t="shared" si="2"/>
        <v>-7.6332757628094411E-2</v>
      </c>
      <c r="U3" s="33">
        <f t="shared" si="3"/>
        <v>4.2582037996545766E-2</v>
      </c>
      <c r="V3" s="1"/>
    </row>
    <row r="4" spans="1:22" x14ac:dyDescent="0.25">
      <c r="A4" t="s">
        <v>53</v>
      </c>
      <c r="B4">
        <v>2670</v>
      </c>
      <c r="C4">
        <v>2001</v>
      </c>
      <c r="D4">
        <v>2786</v>
      </c>
      <c r="E4">
        <v>14365</v>
      </c>
      <c r="F4">
        <v>14606</v>
      </c>
      <c r="G4">
        <v>16079</v>
      </c>
      <c r="H4">
        <v>1430</v>
      </c>
      <c r="I4">
        <v>3078</v>
      </c>
      <c r="J4">
        <f t="shared" si="4"/>
        <v>14522</v>
      </c>
      <c r="K4">
        <f t="shared" si="5"/>
        <v>3158</v>
      </c>
      <c r="L4">
        <v>16724</v>
      </c>
      <c r="M4" s="25">
        <f t="shared" si="6"/>
        <v>-1648</v>
      </c>
      <c r="N4" s="16">
        <f t="shared" si="7"/>
        <v>-0.11348299132350916</v>
      </c>
      <c r="O4" s="16">
        <f t="shared" si="0"/>
        <v>-1.8799063489877428E-2</v>
      </c>
      <c r="P4" s="16">
        <f t="shared" si="1"/>
        <v>0.98918881696735983</v>
      </c>
      <c r="Q4" s="29">
        <v>-5.8000000000000003E-2</v>
      </c>
      <c r="R4" s="29">
        <v>-6.5000000000000002E-2</v>
      </c>
      <c r="S4" s="29">
        <v>-4.3999999999999997E-2</v>
      </c>
      <c r="T4" s="21">
        <f t="shared" si="2"/>
        <v>-0.10030236881972179</v>
      </c>
      <c r="U4" s="33">
        <f t="shared" si="3"/>
        <v>-1.3180622503787362E-2</v>
      </c>
      <c r="V4" s="1"/>
    </row>
    <row r="5" spans="1:22" x14ac:dyDescent="0.25">
      <c r="A5" t="s">
        <v>53</v>
      </c>
      <c r="B5">
        <v>2670</v>
      </c>
      <c r="C5">
        <v>2002</v>
      </c>
      <c r="D5">
        <v>2840</v>
      </c>
      <c r="E5">
        <v>15058</v>
      </c>
      <c r="F5">
        <v>15329</v>
      </c>
      <c r="G5">
        <v>16332</v>
      </c>
      <c r="H5">
        <v>1974</v>
      </c>
      <c r="I5">
        <v>2992</v>
      </c>
      <c r="J5">
        <f t="shared" si="4"/>
        <v>14606</v>
      </c>
      <c r="K5">
        <f t="shared" si="5"/>
        <v>2786</v>
      </c>
      <c r="L5">
        <v>16079</v>
      </c>
      <c r="M5" s="25">
        <f t="shared" si="6"/>
        <v>-1018</v>
      </c>
      <c r="N5" s="16">
        <f t="shared" si="7"/>
        <v>-6.9697384636450768E-2</v>
      </c>
      <c r="O5" s="16">
        <f t="shared" si="0"/>
        <v>1.362453786115295E-2</v>
      </c>
      <c r="P5" s="16">
        <f t="shared" si="1"/>
        <v>1.0309461864986991</v>
      </c>
      <c r="Q5" s="29">
        <v>-0.185</v>
      </c>
      <c r="R5" s="29">
        <v>-0.10100000000000001</v>
      </c>
      <c r="S5" s="29">
        <v>9.5000000000000001E-2</v>
      </c>
      <c r="T5" s="21">
        <f t="shared" si="2"/>
        <v>-8.8436190606600046E-2</v>
      </c>
      <c r="U5" s="33">
        <f t="shared" si="3"/>
        <v>1.8738805970149278E-2</v>
      </c>
      <c r="V5" s="1"/>
    </row>
    <row r="6" spans="1:22" x14ac:dyDescent="0.25">
      <c r="A6" t="s">
        <v>53</v>
      </c>
      <c r="B6">
        <v>2670</v>
      </c>
      <c r="C6">
        <v>2003</v>
      </c>
      <c r="D6">
        <v>3162</v>
      </c>
      <c r="E6">
        <v>15841</v>
      </c>
      <c r="F6">
        <v>17600</v>
      </c>
      <c r="G6">
        <v>18232</v>
      </c>
      <c r="H6">
        <v>2403</v>
      </c>
      <c r="I6">
        <v>3773</v>
      </c>
      <c r="J6">
        <f t="shared" si="4"/>
        <v>15329</v>
      </c>
      <c r="K6">
        <f t="shared" si="5"/>
        <v>2840</v>
      </c>
      <c r="L6">
        <v>16332</v>
      </c>
      <c r="M6" s="25">
        <f t="shared" si="6"/>
        <v>-1370</v>
      </c>
      <c r="N6" s="16">
        <f t="shared" si="7"/>
        <v>-8.9373083697566705E-2</v>
      </c>
      <c r="O6" s="16">
        <f t="shared" si="0"/>
        <v>0.10294213582099289</v>
      </c>
      <c r="P6" s="16">
        <f t="shared" si="1"/>
        <v>1.0334007436884336</v>
      </c>
      <c r="Q6" s="29">
        <v>-0.108</v>
      </c>
      <c r="R6" s="29">
        <v>0.14399999999999999</v>
      </c>
      <c r="S6" s="29">
        <v>2.5999999999999999E-2</v>
      </c>
      <c r="T6" s="21">
        <f t="shared" si="2"/>
        <v>-6.6307913105877747E-2</v>
      </c>
      <c r="U6" s="33">
        <f t="shared" si="3"/>
        <v>-2.3065170591688958E-2</v>
      </c>
      <c r="V6" s="1"/>
    </row>
    <row r="7" spans="1:22" x14ac:dyDescent="0.25">
      <c r="A7" t="s">
        <v>53</v>
      </c>
      <c r="B7">
        <v>2670</v>
      </c>
      <c r="C7">
        <v>2004</v>
      </c>
      <c r="D7">
        <v>3311</v>
      </c>
      <c r="E7">
        <v>16290</v>
      </c>
      <c r="F7">
        <v>20708</v>
      </c>
      <c r="G7">
        <v>20011</v>
      </c>
      <c r="H7">
        <v>2990</v>
      </c>
      <c r="I7">
        <v>4282</v>
      </c>
      <c r="J7">
        <f t="shared" si="4"/>
        <v>17600</v>
      </c>
      <c r="K7">
        <f t="shared" si="5"/>
        <v>3162</v>
      </c>
      <c r="L7">
        <v>18232</v>
      </c>
      <c r="M7" s="25">
        <f t="shared" si="6"/>
        <v>-1292</v>
      </c>
      <c r="N7" s="16">
        <f t="shared" si="7"/>
        <v>-7.340909090909091E-2</v>
      </c>
      <c r="O7" s="16">
        <f t="shared" si="0"/>
        <v>9.261363636363637E-2</v>
      </c>
      <c r="P7" s="16">
        <f t="shared" si="1"/>
        <v>0.92556818181818179</v>
      </c>
      <c r="Q7" s="29">
        <v>-0.18099999999999999</v>
      </c>
      <c r="R7" s="29">
        <v>-0.16700000000000001</v>
      </c>
      <c r="S7" s="29">
        <v>9.6000000000000002E-2</v>
      </c>
      <c r="T7" s="21">
        <f t="shared" si="2"/>
        <v>-0.10761193181818181</v>
      </c>
      <c r="U7" s="33">
        <f t="shared" si="3"/>
        <v>3.4202840909090898E-2</v>
      </c>
      <c r="V7" s="1"/>
    </row>
    <row r="8" spans="1:22" x14ac:dyDescent="0.25">
      <c r="A8" t="s">
        <v>53</v>
      </c>
      <c r="B8">
        <v>2670</v>
      </c>
      <c r="C8">
        <v>2005</v>
      </c>
      <c r="D8">
        <v>3121</v>
      </c>
      <c r="E8">
        <v>16127</v>
      </c>
      <c r="F8">
        <v>20513</v>
      </c>
      <c r="G8">
        <v>21167</v>
      </c>
      <c r="H8">
        <v>3234</v>
      </c>
      <c r="I8">
        <v>4258</v>
      </c>
      <c r="J8">
        <f t="shared" si="4"/>
        <v>20708</v>
      </c>
      <c r="K8">
        <f t="shared" si="5"/>
        <v>3311</v>
      </c>
      <c r="L8">
        <v>20011</v>
      </c>
      <c r="M8" s="25">
        <f t="shared" si="6"/>
        <v>-1024</v>
      </c>
      <c r="N8" s="16">
        <f t="shared" si="7"/>
        <v>-4.9449488120533125E-2</v>
      </c>
      <c r="O8" s="16">
        <f t="shared" si="0"/>
        <v>6.499903418968514E-2</v>
      </c>
      <c r="P8" s="16">
        <f t="shared" si="1"/>
        <v>0.77878114738265403</v>
      </c>
      <c r="Q8" s="29">
        <v>-0.42899999999999999</v>
      </c>
      <c r="R8" s="29">
        <v>-1.7529999999999999</v>
      </c>
      <c r="S8" s="29">
        <v>0.43099999999999999</v>
      </c>
      <c r="T8" s="21">
        <f t="shared" si="2"/>
        <v>-0.2072886324125941</v>
      </c>
      <c r="U8" s="33">
        <f t="shared" si="3"/>
        <v>0.15783914429206097</v>
      </c>
      <c r="V8" s="1"/>
    </row>
    <row r="9" spans="1:22" x14ac:dyDescent="0.25">
      <c r="A9" t="s">
        <v>53</v>
      </c>
      <c r="B9">
        <v>2670</v>
      </c>
      <c r="C9">
        <v>2006</v>
      </c>
      <c r="D9">
        <v>3357</v>
      </c>
      <c r="E9">
        <v>17017</v>
      </c>
      <c r="F9">
        <v>21294</v>
      </c>
      <c r="G9">
        <v>22923</v>
      </c>
      <c r="H9">
        <v>3851</v>
      </c>
      <c r="I9">
        <v>3839</v>
      </c>
      <c r="J9">
        <f t="shared" si="4"/>
        <v>20513</v>
      </c>
      <c r="K9">
        <f t="shared" si="5"/>
        <v>3121</v>
      </c>
      <c r="L9">
        <v>21167</v>
      </c>
      <c r="M9" s="25">
        <f t="shared" si="6"/>
        <v>12</v>
      </c>
      <c r="N9" s="16">
        <f t="shared" si="7"/>
        <v>5.849948812947887E-4</v>
      </c>
      <c r="O9" s="16">
        <f t="shared" si="0"/>
        <v>7.409935163067323E-2</v>
      </c>
      <c r="P9" s="16">
        <f t="shared" si="1"/>
        <v>0.82957149124945162</v>
      </c>
      <c r="Q9" s="29">
        <v>-0.152</v>
      </c>
      <c r="R9" s="29">
        <v>0.19700000000000001</v>
      </c>
      <c r="S9" s="29">
        <v>9.1999999999999998E-2</v>
      </c>
      <c r="T9" s="21">
        <f t="shared" si="2"/>
        <v>-6.1081850533807838E-2</v>
      </c>
      <c r="U9" s="33">
        <f t="shared" si="3"/>
        <v>6.1666845415102624E-2</v>
      </c>
      <c r="V9" s="1"/>
    </row>
    <row r="10" spans="1:22" x14ac:dyDescent="0.25">
      <c r="A10" t="s">
        <v>53</v>
      </c>
      <c r="B10">
        <v>2670</v>
      </c>
      <c r="C10">
        <v>2007</v>
      </c>
      <c r="D10">
        <v>3582</v>
      </c>
      <c r="E10">
        <v>18390</v>
      </c>
      <c r="F10">
        <v>24694</v>
      </c>
      <c r="G10">
        <v>24462</v>
      </c>
      <c r="H10">
        <v>4096</v>
      </c>
      <c r="I10">
        <v>4275</v>
      </c>
      <c r="J10">
        <f t="shared" si="4"/>
        <v>21294</v>
      </c>
      <c r="K10">
        <f t="shared" si="5"/>
        <v>3357</v>
      </c>
      <c r="L10">
        <v>22923</v>
      </c>
      <c r="M10" s="25">
        <f t="shared" si="6"/>
        <v>-179</v>
      </c>
      <c r="N10" s="16">
        <f t="shared" si="7"/>
        <v>-8.4061237907391752E-3</v>
      </c>
      <c r="O10" s="16">
        <f t="shared" si="0"/>
        <v>6.1707523245984781E-2</v>
      </c>
      <c r="P10" s="16">
        <f t="shared" si="1"/>
        <v>0.86362355593124829</v>
      </c>
      <c r="Q10" s="29">
        <v>-4.9000000000000002E-2</v>
      </c>
      <c r="R10" s="29">
        <v>-6.9000000000000006E-2</v>
      </c>
      <c r="S10" s="29">
        <v>-4.0000000000000001E-3</v>
      </c>
      <c r="T10" s="21">
        <f t="shared" si="2"/>
        <v>-5.6712313327697945E-2</v>
      </c>
      <c r="U10" s="33">
        <f t="shared" si="3"/>
        <v>4.8306189536958768E-2</v>
      </c>
      <c r="V10" s="1"/>
    </row>
    <row r="11" spans="1:22" x14ac:dyDescent="0.25">
      <c r="A11" t="s">
        <v>53</v>
      </c>
      <c r="B11">
        <v>2670</v>
      </c>
      <c r="C11">
        <v>2008</v>
      </c>
      <c r="D11">
        <v>3325</v>
      </c>
      <c r="E11">
        <v>18812</v>
      </c>
      <c r="F11">
        <v>25547</v>
      </c>
      <c r="G11">
        <v>25269</v>
      </c>
      <c r="H11">
        <v>3460</v>
      </c>
      <c r="I11">
        <v>4533</v>
      </c>
      <c r="J11">
        <f t="shared" si="4"/>
        <v>24694</v>
      </c>
      <c r="K11">
        <f t="shared" si="5"/>
        <v>3582</v>
      </c>
      <c r="L11">
        <v>24462</v>
      </c>
      <c r="M11" s="25">
        <f t="shared" si="6"/>
        <v>-1073</v>
      </c>
      <c r="N11" s="16">
        <f t="shared" si="7"/>
        <v>-4.3451850651980241E-2</v>
      </c>
      <c r="O11" s="16">
        <f t="shared" si="0"/>
        <v>4.3087389649307521E-2</v>
      </c>
      <c r="P11" s="16">
        <f t="shared" si="1"/>
        <v>0.76180448691989955</v>
      </c>
      <c r="Q11" s="29">
        <v>3.5000000000000003E-2</v>
      </c>
      <c r="R11" s="29">
        <v>0.112</v>
      </c>
      <c r="S11" s="29">
        <v>-0.11899999999999999</v>
      </c>
      <c r="T11" s="22">
        <f t="shared" si="2"/>
        <v>-5.0828946302745592E-2</v>
      </c>
      <c r="U11" s="34">
        <f t="shared" si="3"/>
        <v>7.3770956507653515E-3</v>
      </c>
      <c r="V11" s="2"/>
    </row>
    <row r="12" spans="1:22" x14ac:dyDescent="0.25">
      <c r="A12" t="s">
        <v>53</v>
      </c>
      <c r="B12">
        <v>2670</v>
      </c>
      <c r="C12">
        <v>2009</v>
      </c>
      <c r="D12" s="11">
        <v>3667.6923076923076</v>
      </c>
      <c r="E12" s="12">
        <v>19440</v>
      </c>
      <c r="F12" s="11">
        <v>28634.615384615387</v>
      </c>
      <c r="G12" s="12">
        <v>23123</v>
      </c>
      <c r="H12" s="11">
        <v>4493</v>
      </c>
      <c r="I12" s="12">
        <v>4941</v>
      </c>
      <c r="J12" s="12">
        <f t="shared" si="4"/>
        <v>25547</v>
      </c>
      <c r="K12" s="12">
        <f t="shared" si="5"/>
        <v>3325</v>
      </c>
      <c r="L12">
        <v>25269</v>
      </c>
      <c r="M12" s="25">
        <f t="shared" si="6"/>
        <v>-448</v>
      </c>
      <c r="N12" s="16">
        <f t="shared" si="7"/>
        <v>-1.7536305632755315E-2</v>
      </c>
      <c r="O12" s="16">
        <f t="shared" si="0"/>
        <v>-9.7416225298168374E-2</v>
      </c>
      <c r="P12" s="16">
        <f t="shared" si="1"/>
        <v>0.76095040513563239</v>
      </c>
      <c r="Q12" s="29">
        <v>-6.9000000000000006E-2</v>
      </c>
      <c r="R12" s="29">
        <v>0.152</v>
      </c>
      <c r="S12" s="29">
        <v>-7.0000000000000001E-3</v>
      </c>
      <c r="T12" s="21">
        <f t="shared" si="2"/>
        <v>-8.9133919081271024E-2</v>
      </c>
      <c r="U12" s="31">
        <f t="shared" si="3"/>
        <v>7.1597613448515701E-2</v>
      </c>
      <c r="V12" s="1"/>
    </row>
    <row r="13" spans="1:22" x14ac:dyDescent="0.25">
      <c r="A13" t="s">
        <v>53</v>
      </c>
      <c r="B13">
        <v>2670</v>
      </c>
      <c r="C13">
        <v>2010</v>
      </c>
      <c r="D13" s="12">
        <v>3707</v>
      </c>
      <c r="E13" s="12">
        <v>20253</v>
      </c>
      <c r="F13" s="12">
        <v>30156</v>
      </c>
      <c r="G13" s="12">
        <v>26662</v>
      </c>
      <c r="H13" s="12">
        <v>4085</v>
      </c>
      <c r="I13" s="12">
        <v>5174</v>
      </c>
      <c r="J13" s="12">
        <f t="shared" si="4"/>
        <v>28634.615384615387</v>
      </c>
      <c r="K13" s="12">
        <f t="shared" si="5"/>
        <v>3667.6923076923076</v>
      </c>
      <c r="L13">
        <v>23123</v>
      </c>
      <c r="M13" s="25">
        <f t="shared" si="6"/>
        <v>-1089</v>
      </c>
      <c r="N13" s="16">
        <f t="shared" si="7"/>
        <v>-3.8030893216924107E-2</v>
      </c>
      <c r="O13" s="16">
        <f t="shared" si="0"/>
        <v>0.12221893888515781</v>
      </c>
      <c r="P13" s="16">
        <f t="shared" si="1"/>
        <v>0.70729079919408999</v>
      </c>
      <c r="Q13" s="29">
        <v>1.7000000000000001E-2</v>
      </c>
      <c r="R13" s="29">
        <v>0.33500000000000002</v>
      </c>
      <c r="S13" s="29">
        <v>-8.4000000000000005E-2</v>
      </c>
      <c r="T13" s="21">
        <f t="shared" si="2"/>
        <v>-1.4690826057756901E-3</v>
      </c>
      <c r="U13" s="31">
        <f t="shared" si="3"/>
        <v>-3.6561810611148417E-2</v>
      </c>
      <c r="V13" s="1"/>
    </row>
    <row r="14" spans="1:22" x14ac:dyDescent="0.25">
      <c r="U14" s="8"/>
    </row>
    <row r="15" spans="1:22" x14ac:dyDescent="0.25">
      <c r="T15" t="s">
        <v>105</v>
      </c>
      <c r="U15" s="1">
        <f>AVERAGE(U2:U11)</f>
        <v>2.967742393806308E-2</v>
      </c>
      <c r="V15" s="1"/>
    </row>
    <row r="16" spans="1:22" x14ac:dyDescent="0.25">
      <c r="T16" t="s">
        <v>106</v>
      </c>
      <c r="U16" s="1">
        <f>MIN(U2:U11)</f>
        <v>-3.7692927294566518E-2</v>
      </c>
      <c r="V16" s="1"/>
    </row>
    <row r="17" spans="1:23" x14ac:dyDescent="0.25">
      <c r="T17" t="s">
        <v>107</v>
      </c>
      <c r="U17" s="1">
        <f>MAX(U2:U11)</f>
        <v>0.15783914429206097</v>
      </c>
      <c r="V17" s="1"/>
    </row>
    <row r="22" spans="1:23" x14ac:dyDescent="0.25">
      <c r="A22" t="s">
        <v>24</v>
      </c>
      <c r="D22">
        <v>3360</v>
      </c>
      <c r="F22">
        <v>27250</v>
      </c>
      <c r="H22">
        <v>3193</v>
      </c>
      <c r="P22" s="1"/>
      <c r="Q22" s="30"/>
      <c r="R22" s="30"/>
      <c r="S22" s="28"/>
      <c r="T22" s="7"/>
      <c r="V22" s="1"/>
      <c r="W22" s="1"/>
    </row>
    <row r="23" spans="1:23" x14ac:dyDescent="0.25">
      <c r="A23" t="s">
        <v>25</v>
      </c>
      <c r="D23">
        <f>H23/0.65</f>
        <v>307.69230769230768</v>
      </c>
      <c r="F23">
        <f>H23/0.65</f>
        <v>307.69230769230768</v>
      </c>
      <c r="H23">
        <v>200</v>
      </c>
    </row>
    <row r="24" spans="1:23" x14ac:dyDescent="0.25">
      <c r="A24" t="s">
        <v>28</v>
      </c>
      <c r="F24">
        <f>H24/0.65</f>
        <v>1076.9230769230769</v>
      </c>
      <c r="H24">
        <v>700</v>
      </c>
    </row>
    <row r="25" spans="1:23" x14ac:dyDescent="0.25">
      <c r="A25" t="s">
        <v>26</v>
      </c>
      <c r="H25">
        <v>400</v>
      </c>
    </row>
    <row r="26" spans="1:23" x14ac:dyDescent="0.25">
      <c r="A26" t="s">
        <v>27</v>
      </c>
      <c r="D26" s="8">
        <f>SUM(D22:D25)</f>
        <v>3667.6923076923076</v>
      </c>
      <c r="F26" s="8">
        <f>SUM(F22:F25)</f>
        <v>28634.615384615387</v>
      </c>
      <c r="H26" s="8">
        <f t="shared" ref="H26" si="8">SUM(H22:H25)</f>
        <v>4493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/>
  </sheetViews>
  <sheetFormatPr defaultRowHeight="15" x14ac:dyDescent="0.25"/>
  <cols>
    <col min="1" max="1" width="13.140625" customWidth="1"/>
    <col min="2" max="2" width="8" customWidth="1"/>
    <col min="3" max="3" width="8.28515625" customWidth="1"/>
    <col min="4" max="4" width="10.85546875" customWidth="1"/>
    <col min="5" max="5" width="8.28515625" customWidth="1"/>
    <col min="6" max="6" width="8.5703125" customWidth="1"/>
    <col min="7" max="7" width="9.42578125" customWidth="1"/>
    <col min="8" max="8" width="8.85546875" customWidth="1"/>
    <col min="9" max="9" width="11" customWidth="1"/>
    <col min="10" max="10" width="8.5703125" customWidth="1"/>
    <col min="11" max="12" width="8.7109375" customWidth="1"/>
    <col min="13" max="13" width="9.7109375" customWidth="1"/>
    <col min="14" max="14" width="10" customWidth="1"/>
    <col min="15" max="15" width="10.28515625" customWidth="1"/>
    <col min="16" max="16" width="9.7109375" customWidth="1"/>
    <col min="17" max="17" width="10.28515625" style="27" customWidth="1"/>
    <col min="18" max="18" width="13" style="27" customWidth="1"/>
    <col min="19" max="19" width="8.28515625" style="27" customWidth="1"/>
    <col min="20" max="20" width="11.140625" bestFit="1" customWidth="1"/>
    <col min="21" max="21" width="14.28515625" customWidth="1"/>
  </cols>
  <sheetData>
    <row r="1" spans="1:22" s="9" customFormat="1" ht="45" x14ac:dyDescent="0.25">
      <c r="A1" s="10" t="s">
        <v>30</v>
      </c>
      <c r="B1" s="10" t="s">
        <v>31</v>
      </c>
      <c r="C1" s="10" t="s">
        <v>35</v>
      </c>
      <c r="D1" s="10" t="s">
        <v>37</v>
      </c>
      <c r="E1" s="10" t="s">
        <v>36</v>
      </c>
      <c r="F1" s="10" t="s">
        <v>39</v>
      </c>
      <c r="G1" s="10" t="s">
        <v>32</v>
      </c>
      <c r="H1" s="10" t="s">
        <v>40</v>
      </c>
      <c r="I1" s="10" t="s">
        <v>38</v>
      </c>
      <c r="J1" s="10" t="s">
        <v>41</v>
      </c>
      <c r="K1" s="10" t="s">
        <v>42</v>
      </c>
      <c r="L1" s="10" t="s">
        <v>43</v>
      </c>
      <c r="M1" s="24" t="s">
        <v>52</v>
      </c>
      <c r="N1" s="15" t="s">
        <v>44</v>
      </c>
      <c r="O1" s="15" t="s">
        <v>45</v>
      </c>
      <c r="P1" s="15" t="s">
        <v>46</v>
      </c>
      <c r="Q1" s="23" t="s">
        <v>47</v>
      </c>
      <c r="R1" s="23" t="s">
        <v>48</v>
      </c>
      <c r="S1" s="23" t="s">
        <v>49</v>
      </c>
      <c r="T1" s="20" t="s">
        <v>50</v>
      </c>
      <c r="U1" s="32" t="s">
        <v>51</v>
      </c>
    </row>
    <row r="2" spans="1:22" x14ac:dyDescent="0.25">
      <c r="A2" t="s">
        <v>53</v>
      </c>
      <c r="B2">
        <v>2670</v>
      </c>
      <c r="C2">
        <v>1999</v>
      </c>
      <c r="D2">
        <v>3069</v>
      </c>
      <c r="E2">
        <v>13379</v>
      </c>
      <c r="F2">
        <v>13896</v>
      </c>
      <c r="G2">
        <v>15659</v>
      </c>
      <c r="H2">
        <v>1763</v>
      </c>
      <c r="I2">
        <v>3038</v>
      </c>
      <c r="J2">
        <v>14153</v>
      </c>
      <c r="K2">
        <v>2957</v>
      </c>
      <c r="L2">
        <v>15021</v>
      </c>
      <c r="M2" s="25">
        <f>H2-I2</f>
        <v>-1275</v>
      </c>
      <c r="N2" s="16">
        <f>M2/J2</f>
        <v>-9.0086907369462302E-2</v>
      </c>
      <c r="O2" s="16">
        <f t="shared" ref="O2:O13" si="0">((G2-L2)-(D2-K2))/J2</f>
        <v>3.7165265314774251E-2</v>
      </c>
      <c r="P2" s="16">
        <f t="shared" ref="P2:P13" si="1">E2/J2</f>
        <v>0.94531194799689111</v>
      </c>
      <c r="Q2" s="29">
        <v>-6.6000000000000003E-2</v>
      </c>
      <c r="R2" s="29">
        <v>0.01</v>
      </c>
      <c r="S2" s="29">
        <v>1.4E-2</v>
      </c>
      <c r="T2" s="21">
        <f t="shared" ref="T2:T13" si="2">Q2+(R2*O2)+(S2*P2)</f>
        <v>-5.2393980074895784E-2</v>
      </c>
      <c r="U2" s="33">
        <f t="shared" ref="U2:U13" si="3">N2-T2</f>
        <v>-3.7692927294566518E-2</v>
      </c>
      <c r="V2" s="1"/>
    </row>
    <row r="3" spans="1:22" x14ac:dyDescent="0.25">
      <c r="A3" t="s">
        <v>53</v>
      </c>
      <c r="B3">
        <v>2670</v>
      </c>
      <c r="C3">
        <v>2000</v>
      </c>
      <c r="D3">
        <v>3158</v>
      </c>
      <c r="E3">
        <v>14170</v>
      </c>
      <c r="F3">
        <v>14522</v>
      </c>
      <c r="G3">
        <v>16724</v>
      </c>
      <c r="H3">
        <v>1857</v>
      </c>
      <c r="I3">
        <v>2326</v>
      </c>
      <c r="J3">
        <f t="shared" ref="J3:J13" si="4">F2</f>
        <v>13896</v>
      </c>
      <c r="K3">
        <f t="shared" ref="K3:K13" si="5">D2</f>
        <v>3069</v>
      </c>
      <c r="L3">
        <f>G2</f>
        <v>15659</v>
      </c>
      <c r="M3" s="25">
        <f t="shared" ref="M3:M13" si="6">H3-I3</f>
        <v>-469</v>
      </c>
      <c r="N3" s="16">
        <f t="shared" ref="N3:N13" si="7">M3/J3</f>
        <v>-3.3750719631548645E-2</v>
      </c>
      <c r="O3" s="16">
        <f t="shared" si="0"/>
        <v>7.0236039147956245E-2</v>
      </c>
      <c r="P3" s="16">
        <f t="shared" si="1"/>
        <v>1.0197179044329303</v>
      </c>
      <c r="Q3" s="29">
        <v>-0.224</v>
      </c>
      <c r="R3" s="29">
        <v>1.754</v>
      </c>
      <c r="S3" s="29">
        <v>2.4E-2</v>
      </c>
      <c r="T3" s="21">
        <f t="shared" si="2"/>
        <v>-7.6332757628094411E-2</v>
      </c>
      <c r="U3" s="33">
        <f t="shared" si="3"/>
        <v>4.2582037996545766E-2</v>
      </c>
      <c r="V3" s="1"/>
    </row>
    <row r="4" spans="1:22" x14ac:dyDescent="0.25">
      <c r="A4" t="s">
        <v>53</v>
      </c>
      <c r="B4">
        <v>2670</v>
      </c>
      <c r="C4">
        <v>2001</v>
      </c>
      <c r="D4">
        <v>2786</v>
      </c>
      <c r="E4">
        <v>14365</v>
      </c>
      <c r="F4">
        <v>14606</v>
      </c>
      <c r="G4">
        <v>16079</v>
      </c>
      <c r="H4">
        <v>1430</v>
      </c>
      <c r="I4">
        <v>3078</v>
      </c>
      <c r="J4">
        <f t="shared" si="4"/>
        <v>14522</v>
      </c>
      <c r="K4">
        <f t="shared" si="5"/>
        <v>3158</v>
      </c>
      <c r="L4">
        <f t="shared" ref="L4:L13" si="8">G3</f>
        <v>16724</v>
      </c>
      <c r="M4" s="25">
        <f t="shared" si="6"/>
        <v>-1648</v>
      </c>
      <c r="N4" s="16">
        <f t="shared" si="7"/>
        <v>-0.11348299132350916</v>
      </c>
      <c r="O4" s="16">
        <f t="shared" si="0"/>
        <v>-1.8799063489877428E-2</v>
      </c>
      <c r="P4" s="16">
        <f t="shared" si="1"/>
        <v>0.98918881696735983</v>
      </c>
      <c r="Q4" s="29">
        <v>-5.8000000000000003E-2</v>
      </c>
      <c r="R4" s="29">
        <v>-6.5000000000000002E-2</v>
      </c>
      <c r="S4" s="29">
        <v>-4.3999999999999997E-2</v>
      </c>
      <c r="T4" s="21">
        <f t="shared" si="2"/>
        <v>-0.10030236881972179</v>
      </c>
      <c r="U4" s="33">
        <f t="shared" si="3"/>
        <v>-1.3180622503787362E-2</v>
      </c>
      <c r="V4" s="1"/>
    </row>
    <row r="5" spans="1:22" x14ac:dyDescent="0.25">
      <c r="A5" t="s">
        <v>53</v>
      </c>
      <c r="B5">
        <v>2670</v>
      </c>
      <c r="C5">
        <v>2002</v>
      </c>
      <c r="D5">
        <v>2840</v>
      </c>
      <c r="E5">
        <v>15058</v>
      </c>
      <c r="F5">
        <v>15329</v>
      </c>
      <c r="G5">
        <v>16332</v>
      </c>
      <c r="H5">
        <v>1974</v>
      </c>
      <c r="I5">
        <v>2992</v>
      </c>
      <c r="J5">
        <f t="shared" si="4"/>
        <v>14606</v>
      </c>
      <c r="K5">
        <f t="shared" si="5"/>
        <v>2786</v>
      </c>
      <c r="L5">
        <f t="shared" si="8"/>
        <v>16079</v>
      </c>
      <c r="M5" s="25">
        <f t="shared" si="6"/>
        <v>-1018</v>
      </c>
      <c r="N5" s="16">
        <f t="shared" si="7"/>
        <v>-6.9697384636450768E-2</v>
      </c>
      <c r="O5" s="16">
        <f t="shared" si="0"/>
        <v>1.362453786115295E-2</v>
      </c>
      <c r="P5" s="16">
        <f t="shared" si="1"/>
        <v>1.0309461864986991</v>
      </c>
      <c r="Q5" s="29">
        <v>-0.185</v>
      </c>
      <c r="R5" s="29">
        <v>-0.10100000000000001</v>
      </c>
      <c r="S5" s="29">
        <v>9.5000000000000001E-2</v>
      </c>
      <c r="T5" s="21">
        <f t="shared" si="2"/>
        <v>-8.8436190606600046E-2</v>
      </c>
      <c r="U5" s="33">
        <f t="shared" si="3"/>
        <v>1.8738805970149278E-2</v>
      </c>
      <c r="V5" s="1"/>
    </row>
    <row r="6" spans="1:22" x14ac:dyDescent="0.25">
      <c r="A6" t="s">
        <v>53</v>
      </c>
      <c r="B6">
        <v>2670</v>
      </c>
      <c r="C6">
        <v>2003</v>
      </c>
      <c r="D6">
        <v>3162</v>
      </c>
      <c r="E6">
        <v>15841</v>
      </c>
      <c r="F6">
        <v>17600</v>
      </c>
      <c r="G6">
        <v>18232</v>
      </c>
      <c r="H6">
        <v>2403</v>
      </c>
      <c r="I6">
        <v>3773</v>
      </c>
      <c r="J6">
        <f t="shared" si="4"/>
        <v>15329</v>
      </c>
      <c r="K6">
        <f t="shared" si="5"/>
        <v>2840</v>
      </c>
      <c r="L6">
        <f t="shared" si="8"/>
        <v>16332</v>
      </c>
      <c r="M6" s="25">
        <f t="shared" si="6"/>
        <v>-1370</v>
      </c>
      <c r="N6" s="16">
        <f t="shared" si="7"/>
        <v>-8.9373083697566705E-2</v>
      </c>
      <c r="O6" s="16">
        <f t="shared" si="0"/>
        <v>0.10294213582099289</v>
      </c>
      <c r="P6" s="16">
        <f t="shared" si="1"/>
        <v>1.0334007436884336</v>
      </c>
      <c r="Q6" s="29">
        <v>-0.108</v>
      </c>
      <c r="R6" s="29">
        <v>0.14399999999999999</v>
      </c>
      <c r="S6" s="29">
        <v>2.5999999999999999E-2</v>
      </c>
      <c r="T6" s="21">
        <f t="shared" si="2"/>
        <v>-6.6307913105877747E-2</v>
      </c>
      <c r="U6" s="33">
        <f t="shared" si="3"/>
        <v>-2.3065170591688958E-2</v>
      </c>
      <c r="V6" s="1"/>
    </row>
    <row r="7" spans="1:22" x14ac:dyDescent="0.25">
      <c r="A7" t="s">
        <v>53</v>
      </c>
      <c r="B7">
        <v>2670</v>
      </c>
      <c r="C7">
        <v>2004</v>
      </c>
      <c r="D7">
        <v>3311</v>
      </c>
      <c r="E7">
        <v>16290</v>
      </c>
      <c r="F7">
        <v>20708</v>
      </c>
      <c r="G7">
        <v>20011</v>
      </c>
      <c r="H7">
        <v>2990</v>
      </c>
      <c r="I7">
        <v>4282</v>
      </c>
      <c r="J7">
        <f t="shared" si="4"/>
        <v>17600</v>
      </c>
      <c r="K7">
        <f t="shared" si="5"/>
        <v>3162</v>
      </c>
      <c r="L7">
        <f t="shared" si="8"/>
        <v>18232</v>
      </c>
      <c r="M7" s="25">
        <f t="shared" si="6"/>
        <v>-1292</v>
      </c>
      <c r="N7" s="16">
        <f t="shared" si="7"/>
        <v>-7.340909090909091E-2</v>
      </c>
      <c r="O7" s="16">
        <f t="shared" si="0"/>
        <v>9.261363636363637E-2</v>
      </c>
      <c r="P7" s="16">
        <f t="shared" si="1"/>
        <v>0.92556818181818179</v>
      </c>
      <c r="Q7" s="29">
        <v>-0.18099999999999999</v>
      </c>
      <c r="R7" s="29">
        <v>-0.16700000000000001</v>
      </c>
      <c r="S7" s="29">
        <v>9.6000000000000002E-2</v>
      </c>
      <c r="T7" s="21">
        <f t="shared" si="2"/>
        <v>-0.10761193181818181</v>
      </c>
      <c r="U7" s="33">
        <f t="shared" si="3"/>
        <v>3.4202840909090898E-2</v>
      </c>
      <c r="V7" s="1"/>
    </row>
    <row r="8" spans="1:22" x14ac:dyDescent="0.25">
      <c r="A8" t="s">
        <v>53</v>
      </c>
      <c r="B8">
        <v>2670</v>
      </c>
      <c r="C8">
        <v>2005</v>
      </c>
      <c r="D8">
        <v>3121</v>
      </c>
      <c r="E8">
        <v>16127</v>
      </c>
      <c r="F8">
        <v>20513</v>
      </c>
      <c r="G8">
        <v>21167</v>
      </c>
      <c r="H8">
        <v>3234</v>
      </c>
      <c r="I8">
        <v>4258</v>
      </c>
      <c r="J8">
        <f t="shared" si="4"/>
        <v>20708</v>
      </c>
      <c r="K8">
        <f t="shared" si="5"/>
        <v>3311</v>
      </c>
      <c r="L8">
        <f t="shared" si="8"/>
        <v>20011</v>
      </c>
      <c r="M8" s="25">
        <f t="shared" si="6"/>
        <v>-1024</v>
      </c>
      <c r="N8" s="16">
        <f t="shared" si="7"/>
        <v>-4.9449488120533125E-2</v>
      </c>
      <c r="O8" s="16">
        <f t="shared" si="0"/>
        <v>6.499903418968514E-2</v>
      </c>
      <c r="P8" s="16">
        <f t="shared" si="1"/>
        <v>0.77878114738265403</v>
      </c>
      <c r="Q8" s="29">
        <v>-0.42899999999999999</v>
      </c>
      <c r="R8" s="29">
        <v>-1.7529999999999999</v>
      </c>
      <c r="S8" s="29">
        <v>0.43099999999999999</v>
      </c>
      <c r="T8" s="21">
        <f t="shared" si="2"/>
        <v>-0.2072886324125941</v>
      </c>
      <c r="U8" s="33">
        <f t="shared" si="3"/>
        <v>0.15783914429206097</v>
      </c>
      <c r="V8" s="1"/>
    </row>
    <row r="9" spans="1:22" x14ac:dyDescent="0.25">
      <c r="A9" t="s">
        <v>53</v>
      </c>
      <c r="B9">
        <v>2670</v>
      </c>
      <c r="C9">
        <v>2006</v>
      </c>
      <c r="D9">
        <v>3357</v>
      </c>
      <c r="E9">
        <v>17017</v>
      </c>
      <c r="F9">
        <v>21294</v>
      </c>
      <c r="G9">
        <v>22923</v>
      </c>
      <c r="H9">
        <v>3851</v>
      </c>
      <c r="I9">
        <v>3839</v>
      </c>
      <c r="J9">
        <f t="shared" si="4"/>
        <v>20513</v>
      </c>
      <c r="K9">
        <f t="shared" si="5"/>
        <v>3121</v>
      </c>
      <c r="L9">
        <f t="shared" si="8"/>
        <v>21167</v>
      </c>
      <c r="M9" s="25">
        <f t="shared" si="6"/>
        <v>12</v>
      </c>
      <c r="N9" s="16">
        <f t="shared" si="7"/>
        <v>5.849948812947887E-4</v>
      </c>
      <c r="O9" s="16">
        <f t="shared" si="0"/>
        <v>7.409935163067323E-2</v>
      </c>
      <c r="P9" s="16">
        <f t="shared" si="1"/>
        <v>0.82957149124945162</v>
      </c>
      <c r="Q9" s="29">
        <v>-0.152</v>
      </c>
      <c r="R9" s="29">
        <v>0.19700000000000001</v>
      </c>
      <c r="S9" s="29">
        <v>9.1999999999999998E-2</v>
      </c>
      <c r="T9" s="21">
        <f t="shared" si="2"/>
        <v>-6.1081850533807838E-2</v>
      </c>
      <c r="U9" s="33">
        <f t="shared" si="3"/>
        <v>6.1666845415102624E-2</v>
      </c>
      <c r="V9" s="1"/>
    </row>
    <row r="10" spans="1:22" x14ac:dyDescent="0.25">
      <c r="A10" t="s">
        <v>53</v>
      </c>
      <c r="B10">
        <v>2670</v>
      </c>
      <c r="C10">
        <v>2007</v>
      </c>
      <c r="D10">
        <v>3582</v>
      </c>
      <c r="E10">
        <v>18390</v>
      </c>
      <c r="F10">
        <v>24694</v>
      </c>
      <c r="G10">
        <v>24462</v>
      </c>
      <c r="H10">
        <v>4096</v>
      </c>
      <c r="I10">
        <v>4275</v>
      </c>
      <c r="J10">
        <f t="shared" si="4"/>
        <v>21294</v>
      </c>
      <c r="K10">
        <f t="shared" si="5"/>
        <v>3357</v>
      </c>
      <c r="L10">
        <f t="shared" si="8"/>
        <v>22923</v>
      </c>
      <c r="M10" s="25">
        <f t="shared" si="6"/>
        <v>-179</v>
      </c>
      <c r="N10" s="16">
        <f t="shared" si="7"/>
        <v>-8.4061237907391752E-3</v>
      </c>
      <c r="O10" s="16">
        <f t="shared" si="0"/>
        <v>6.1707523245984781E-2</v>
      </c>
      <c r="P10" s="16">
        <f t="shared" si="1"/>
        <v>0.86362355593124829</v>
      </c>
      <c r="Q10" s="29">
        <v>-4.9000000000000002E-2</v>
      </c>
      <c r="R10" s="29">
        <v>-6.9000000000000006E-2</v>
      </c>
      <c r="S10" s="29">
        <v>-4.0000000000000001E-3</v>
      </c>
      <c r="T10" s="21">
        <f t="shared" si="2"/>
        <v>-5.6712313327697945E-2</v>
      </c>
      <c r="U10" s="33">
        <f t="shared" si="3"/>
        <v>4.8306189536958768E-2</v>
      </c>
      <c r="V10" s="1"/>
    </row>
    <row r="11" spans="1:22" x14ac:dyDescent="0.25">
      <c r="A11" t="s">
        <v>53</v>
      </c>
      <c r="B11">
        <v>2670</v>
      </c>
      <c r="C11">
        <v>2008</v>
      </c>
      <c r="D11">
        <v>3325</v>
      </c>
      <c r="E11">
        <v>18812</v>
      </c>
      <c r="F11">
        <v>25547</v>
      </c>
      <c r="G11">
        <v>25269</v>
      </c>
      <c r="H11">
        <v>3460</v>
      </c>
      <c r="I11">
        <v>4533</v>
      </c>
      <c r="J11">
        <f t="shared" si="4"/>
        <v>24694</v>
      </c>
      <c r="K11">
        <f t="shared" si="5"/>
        <v>3582</v>
      </c>
      <c r="L11">
        <f t="shared" si="8"/>
        <v>24462</v>
      </c>
      <c r="M11" s="25">
        <f t="shared" si="6"/>
        <v>-1073</v>
      </c>
      <c r="N11" s="16">
        <f t="shared" si="7"/>
        <v>-4.3451850651980241E-2</v>
      </c>
      <c r="O11" s="16">
        <f t="shared" si="0"/>
        <v>4.3087389649307521E-2</v>
      </c>
      <c r="P11" s="16">
        <f t="shared" si="1"/>
        <v>0.76180448691989955</v>
      </c>
      <c r="Q11" s="29">
        <v>3.5000000000000003E-2</v>
      </c>
      <c r="R11" s="29">
        <v>0.112</v>
      </c>
      <c r="S11" s="29">
        <v>-0.11899999999999999</v>
      </c>
      <c r="T11" s="22">
        <f t="shared" si="2"/>
        <v>-5.0828946302745592E-2</v>
      </c>
      <c r="U11" s="34">
        <f t="shared" si="3"/>
        <v>7.3770956507653515E-3</v>
      </c>
      <c r="V11" s="2"/>
    </row>
    <row r="12" spans="1:22" x14ac:dyDescent="0.25">
      <c r="A12" t="s">
        <v>53</v>
      </c>
      <c r="B12">
        <v>2670</v>
      </c>
      <c r="C12">
        <v>2009</v>
      </c>
      <c r="D12" s="8">
        <v>5360</v>
      </c>
      <c r="E12">
        <v>19440</v>
      </c>
      <c r="F12" s="8">
        <v>29250</v>
      </c>
      <c r="G12" s="8">
        <v>25123</v>
      </c>
      <c r="H12" s="8">
        <v>4493</v>
      </c>
      <c r="I12">
        <v>4941</v>
      </c>
      <c r="J12">
        <f t="shared" si="4"/>
        <v>25547</v>
      </c>
      <c r="K12">
        <f t="shared" si="5"/>
        <v>3325</v>
      </c>
      <c r="L12">
        <f t="shared" si="8"/>
        <v>25269</v>
      </c>
      <c r="M12" s="25">
        <f t="shared" si="6"/>
        <v>-448</v>
      </c>
      <c r="N12" s="16">
        <f t="shared" si="7"/>
        <v>-1.7536305632755315E-2</v>
      </c>
      <c r="O12" s="16">
        <f t="shared" si="0"/>
        <v>-8.5372059341605674E-2</v>
      </c>
      <c r="P12" s="16">
        <f t="shared" si="1"/>
        <v>0.76095040513563239</v>
      </c>
      <c r="Q12" s="29">
        <v>-6.9000000000000006E-2</v>
      </c>
      <c r="R12" s="29">
        <v>0.152</v>
      </c>
      <c r="S12" s="29">
        <v>-7.0000000000000001E-3</v>
      </c>
      <c r="T12" s="21">
        <f t="shared" si="2"/>
        <v>-8.7303205855873492E-2</v>
      </c>
      <c r="U12" s="31">
        <f t="shared" si="3"/>
        <v>6.9766900223118183E-2</v>
      </c>
      <c r="V12" s="1"/>
    </row>
    <row r="13" spans="1:22" x14ac:dyDescent="0.25">
      <c r="A13" t="s">
        <v>53</v>
      </c>
      <c r="B13">
        <v>2670</v>
      </c>
      <c r="C13">
        <v>2010</v>
      </c>
      <c r="D13">
        <v>3707</v>
      </c>
      <c r="E13">
        <v>20253</v>
      </c>
      <c r="F13">
        <v>30156</v>
      </c>
      <c r="G13">
        <v>26662</v>
      </c>
      <c r="H13">
        <v>4085</v>
      </c>
      <c r="I13">
        <v>5174</v>
      </c>
      <c r="J13">
        <f t="shared" si="4"/>
        <v>29250</v>
      </c>
      <c r="K13">
        <f t="shared" si="5"/>
        <v>5360</v>
      </c>
      <c r="L13">
        <f t="shared" si="8"/>
        <v>25123</v>
      </c>
      <c r="M13" s="25">
        <f t="shared" si="6"/>
        <v>-1089</v>
      </c>
      <c r="N13" s="16">
        <f t="shared" si="7"/>
        <v>-3.7230769230769234E-2</v>
      </c>
      <c r="O13" s="16">
        <f t="shared" si="0"/>
        <v>0.10912820512820513</v>
      </c>
      <c r="P13" s="16">
        <f t="shared" si="1"/>
        <v>0.69241025641025644</v>
      </c>
      <c r="Q13" s="29">
        <v>1.7000000000000001E-2</v>
      </c>
      <c r="R13" s="29">
        <v>0.33500000000000002</v>
      </c>
      <c r="S13" s="29">
        <v>-8.4000000000000005E-2</v>
      </c>
      <c r="T13" s="21">
        <f t="shared" si="2"/>
        <v>-4.6045128205128225E-3</v>
      </c>
      <c r="U13" s="31">
        <f t="shared" si="3"/>
        <v>-3.2626256410256411E-2</v>
      </c>
      <c r="V13" s="1"/>
    </row>
    <row r="14" spans="1:22" x14ac:dyDescent="0.25">
      <c r="U14" s="8"/>
    </row>
    <row r="15" spans="1:22" x14ac:dyDescent="0.25">
      <c r="T15" t="s">
        <v>105</v>
      </c>
      <c r="U15" s="1">
        <f>AVERAGE(U2:U11)</f>
        <v>2.967742393806308E-2</v>
      </c>
      <c r="V15" s="1"/>
    </row>
    <row r="16" spans="1:22" x14ac:dyDescent="0.25">
      <c r="T16" t="s">
        <v>106</v>
      </c>
      <c r="U16" s="1">
        <f>MIN(U2:U11)</f>
        <v>-3.7692927294566518E-2</v>
      </c>
      <c r="V16" s="1"/>
    </row>
    <row r="17" spans="1:23" x14ac:dyDescent="0.25">
      <c r="T17" t="s">
        <v>107</v>
      </c>
      <c r="U17" s="1">
        <f>MAX(U2:U11)</f>
        <v>0.15783914429206097</v>
      </c>
      <c r="V17" s="1"/>
    </row>
    <row r="22" spans="1:23" x14ac:dyDescent="0.25">
      <c r="A22" t="s">
        <v>24</v>
      </c>
      <c r="D22">
        <v>3360</v>
      </c>
      <c r="F22">
        <v>27250</v>
      </c>
      <c r="G22">
        <v>23123</v>
      </c>
      <c r="H22">
        <v>3193</v>
      </c>
      <c r="P22" s="1"/>
      <c r="Q22" s="30"/>
      <c r="R22" s="30"/>
      <c r="V22" s="1"/>
      <c r="W22" s="1"/>
    </row>
    <row r="23" spans="1:23" x14ac:dyDescent="0.25">
      <c r="A23" t="s">
        <v>29</v>
      </c>
      <c r="D23">
        <f>H23/0.65</f>
        <v>2000</v>
      </c>
      <c r="F23">
        <f>H23/0.65</f>
        <v>2000</v>
      </c>
      <c r="G23">
        <f>D23</f>
        <v>2000</v>
      </c>
      <c r="H23">
        <v>1300</v>
      </c>
    </row>
    <row r="24" spans="1:23" x14ac:dyDescent="0.25">
      <c r="A24" t="s">
        <v>28</v>
      </c>
    </row>
    <row r="25" spans="1:23" x14ac:dyDescent="0.25">
      <c r="A25" t="s">
        <v>26</v>
      </c>
    </row>
    <row r="26" spans="1:23" x14ac:dyDescent="0.25">
      <c r="A26" t="s">
        <v>27</v>
      </c>
      <c r="D26" s="8">
        <f>SUM(D22:D25)</f>
        <v>5360</v>
      </c>
      <c r="F26" s="8">
        <f>SUM(F22:F25)</f>
        <v>29250</v>
      </c>
      <c r="G26" s="8">
        <f>SUM(G22:G25)</f>
        <v>25123</v>
      </c>
      <c r="H26" s="8">
        <f>SUM(H22:H25)</f>
        <v>4493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ModJo-TS</vt:lpstr>
      <vt:lpstr>ModJo-TS (Manip)</vt:lpstr>
      <vt:lpstr>ModJo-TS (Sales Manip)</vt:lpstr>
      <vt:lpstr>CS Regression</vt:lpstr>
      <vt:lpstr>ModJo-CS</vt:lpstr>
      <vt:lpstr>ModJo-CS (Manip)</vt:lpstr>
      <vt:lpstr>ModJo-CS (Sales Manip)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Bushee</dc:creator>
  <cp:lastModifiedBy>Brian Bushee</cp:lastModifiedBy>
  <dcterms:created xsi:type="dcterms:W3CDTF">2015-02-05T20:44:16Z</dcterms:created>
  <dcterms:modified xsi:type="dcterms:W3CDTF">2015-12-30T17:02:41Z</dcterms:modified>
</cp:coreProperties>
</file>