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ushee\Documents\Coursera-AA\Slides\"/>
    </mc:Choice>
  </mc:AlternateContent>
  <bookViews>
    <workbookView xWindow="120" yWindow="75" windowWidth="17040" windowHeight="9540"/>
  </bookViews>
  <sheets>
    <sheet name="Financial Statements" sheetId="3" r:id="rId1"/>
    <sheet name="AR Allowance" sheetId="4" r:id="rId2"/>
    <sheet name="Warranty" sheetId="5" r:id="rId3"/>
    <sheet name="Inventory" sheetId="6" r:id="rId4"/>
    <sheet name="Inventory (All)" sheetId="10" r:id="rId5"/>
    <sheet name="Capitalized Costs" sheetId="7" r:id="rId6"/>
    <sheet name="PP&amp;E" sheetId="8" r:id="rId7"/>
    <sheet name="Summary" sheetId="9" r:id="rId8"/>
  </sheets>
  <calcPr calcId="152511"/>
</workbook>
</file>

<file path=xl/calcChain.xml><?xml version="1.0" encoding="utf-8"?>
<calcChain xmlns="http://schemas.openxmlformats.org/spreadsheetml/2006/main">
  <c r="B21" i="10" l="1"/>
  <c r="B22" i="10" s="1"/>
  <c r="D17" i="10"/>
  <c r="C17" i="10"/>
  <c r="B19" i="10" s="1"/>
  <c r="B20" i="10" s="1"/>
  <c r="B17" i="10"/>
  <c r="D16" i="10"/>
  <c r="C16" i="10"/>
  <c r="B16" i="10"/>
  <c r="D15" i="10"/>
  <c r="C15" i="10"/>
  <c r="B15" i="10"/>
  <c r="D7" i="10"/>
  <c r="C7" i="10"/>
  <c r="B7" i="10"/>
  <c r="B15" i="7" l="1"/>
  <c r="C12" i="5"/>
  <c r="D12" i="5"/>
  <c r="B12" i="5"/>
  <c r="B9" i="9" l="1"/>
  <c r="B6" i="9"/>
  <c r="C18" i="8" l="1"/>
  <c r="D18" i="8"/>
  <c r="B18" i="8"/>
  <c r="D5" i="8"/>
  <c r="C5" i="8"/>
  <c r="B5" i="8"/>
  <c r="C15" i="7"/>
  <c r="D15" i="7"/>
  <c r="C5" i="7"/>
  <c r="D5" i="7"/>
  <c r="B5" i="7"/>
  <c r="C7" i="6"/>
  <c r="D7" i="6"/>
  <c r="B7" i="6"/>
  <c r="B16" i="5"/>
  <c r="B15" i="5"/>
  <c r="B14" i="5"/>
  <c r="C11" i="5"/>
  <c r="D11" i="5"/>
  <c r="B11" i="5"/>
  <c r="C7" i="4"/>
  <c r="D7" i="4"/>
  <c r="E7" i="4"/>
  <c r="C5" i="4"/>
  <c r="D5" i="4"/>
  <c r="D9" i="4" s="1"/>
  <c r="E5" i="4"/>
  <c r="E9" i="4" s="1"/>
  <c r="B5" i="4"/>
  <c r="B7" i="4" s="1"/>
  <c r="B12" i="4"/>
  <c r="C9" i="4" l="1"/>
  <c r="B9" i="4"/>
  <c r="B11" i="4"/>
  <c r="B13" i="4" s="1"/>
</calcChain>
</file>

<file path=xl/sharedStrings.xml><?xml version="1.0" encoding="utf-8"?>
<sst xmlns="http://schemas.openxmlformats.org/spreadsheetml/2006/main" count="226" uniqueCount="149">
  <si>
    <t xml:space="preserve">  </t>
  </si>
  <si>
    <t>ASSETS</t>
  </si>
  <si>
    <t>Current assets:</t>
  </si>
  <si>
    <t>     Cash and cash equivalents</t>
  </si>
  <si>
    <t>     Inventories</t>
  </si>
  <si>
    <t>     Prepaid expenses and other current assets</t>
  </si>
  <si>
    <t>     Deferred income taxes</t>
  </si>
  <si>
    <t>       Total current assets</t>
  </si>
  <si>
    <t>Long-term investments</t>
  </si>
  <si>
    <t>Deferred income taxes</t>
  </si>
  <si>
    <t>Property and equipment, net</t>
  </si>
  <si>
    <t>Capitalized product costs, net</t>
  </si>
  <si>
    <t>Goodwill</t>
  </si>
  <si>
    <t>Other assets</t>
  </si>
  <si>
    <t>       Total assets</t>
  </si>
  <si>
    <t>LIABILITIES AND STOCKHOLDERS' EQUITY</t>
  </si>
  <si>
    <t>Current liabilities:</t>
  </si>
  <si>
    <t>    Accounts payable</t>
  </si>
  <si>
    <t>    Income taxes payable</t>
  </si>
  <si>
    <t>        Total current liabilities</t>
  </si>
  <si>
    <t>Long-term deferred income taxes</t>
  </si>
  <si>
    <t>Other long-term liabilities</t>
  </si>
  <si>
    <t>Stockholders' equity:</t>
  </si>
  <si>
    <t>Class A common stock, par value $0.0001; 139,500 shares authorized;</t>
  </si>
  <si>
    <t>       shares issued and outstanding: 36,627 and 35,857 at</t>
  </si>
  <si>
    <t>       December 31, 2008 and 2007, respectively</t>
  </si>
  <si>
    <t>Class B common stock, par value $0.0001; 40,500 shares authorized;</t>
  </si>
  <si>
    <t>       shares issued and outstanding: 27,141 and 27,614 at</t>
  </si>
  <si>
    <t>   Treasury stock</t>
  </si>
  <si>
    <t>   Additional paid-in capital</t>
  </si>
  <si>
    <t>   Accumulated deficit</t>
  </si>
  <si>
    <t>       Total stockholders’ equity</t>
  </si>
  <si>
    <t>       Total liabilities and stockholders’ equity</t>
  </si>
  <si>
    <t>Net sales</t>
  </si>
  <si>
    <t>  Cost of sales</t>
  </si>
  <si>
    <t>      Gross profit</t>
  </si>
  <si>
    <t>Operating expenses:</t>
  </si>
  <si>
    <t>  Selling, general and administrative</t>
  </si>
  <si>
    <t>  Research and development</t>
  </si>
  <si>
    <t>  Advertising</t>
  </si>
  <si>
    <t>  Depreciation and amortization</t>
  </si>
  <si>
    <t>     Total operating expenses</t>
  </si>
  <si>
    <t>  Interest income</t>
  </si>
  <si>
    <t>  Interest expense</t>
  </si>
  <si>
    <t>  Other, net</t>
  </si>
  <si>
    <t>Provision for income taxes</t>
  </si>
  <si>
    <t>Net loss</t>
  </si>
  <si>
    <t>     Depreciation and amortization</t>
  </si>
  <si>
    <t>     Stock-based compensation expense, net of tax benefit</t>
  </si>
  <si>
    <t>     Impairment of investment in auction rate securities</t>
  </si>
  <si>
    <t>-</t>
  </si>
  <si>
    <t>     Impairment of property and equipment</t>
  </si>
  <si>
    <t>Other changes in operating assets and liabilities:</t>
  </si>
  <si>
    <t>     Accounts receivable</t>
  </si>
  <si>
    <t>     Other assets</t>
  </si>
  <si>
    <t>     Accounts payable</t>
  </si>
  <si>
    <t>     Long-term liabilities</t>
  </si>
  <si>
    <t>     Income taxes payable</t>
  </si>
  <si>
    <t>     Other</t>
  </si>
  <si>
    <t>Investing activities:</t>
  </si>
  <si>
    <t>     Purchases of property and equipment</t>
  </si>
  <si>
    <t>     Capitalization of product costs</t>
  </si>
  <si>
    <t>Financing activities:</t>
  </si>
  <si>
    <t> Proceeds from stock option exercises and employee stock purchase plans</t>
  </si>
  <si>
    <t> Net cash paid for payroll taxes on restricted stock unit releases</t>
  </si>
  <si>
    <t> Proceeds from release of restricted cash</t>
  </si>
  <si>
    <t> Purchases of treasury stock</t>
  </si>
  <si>
    <t> Borrowings on asset-backed line of credit</t>
  </si>
  <si>
    <t> Repayment of asset-backed line of credit</t>
  </si>
  <si>
    <t>Effect of exchange rate changes on cash</t>
  </si>
  <si>
    <t>Net change in cash and cash equivalents for the period</t>
  </si>
  <si>
    <t>Cash and cash equivalents at beginning of period</t>
  </si>
  <si>
    <t>Cash and cash equivalents at end of period</t>
  </si>
  <si>
    <t>Adjustments to reconcile net loss to net cash provided by -used in operating activities:</t>
  </si>
  <si>
    <t>Other income -expense:</t>
  </si>
  <si>
    <t>      Total other income -expense</t>
  </si>
  <si>
    <t>         Net cash provided by -used in operating activities</t>
  </si>
  <si>
    <t>         Net cash -used in provided by investing activities</t>
  </si>
  <si>
    <t>   Accumulated other comprehensive income -loss</t>
  </si>
  <si>
    <t>         Net cash -used in provided by financing activities</t>
  </si>
  <si>
    <t xml:space="preserve">  </t>
  </si>
  <si>
    <t xml:space="preserve"> </t>
  </si>
  <si>
    <t>Raw materials</t>
  </si>
  <si>
    <t>Work in process</t>
  </si>
  <si>
    <t>Finished goods</t>
  </si>
  <si>
    <t>Total</t>
  </si>
  <si>
    <t xml:space="preserve"> Tooling, cards, dies and plates</t>
  </si>
  <si>
    <t xml:space="preserve"> Computers and software</t>
  </si>
  <si>
    <t xml:space="preserve"> Equipment, furniture and fixtures</t>
  </si>
  <si>
    <t xml:space="preserve"> Leasehold improvements</t>
  </si>
  <si>
    <t xml:space="preserve"> Less:  accumulated depreciation</t>
  </si>
  <si>
    <t xml:space="preserve">         Total</t>
  </si>
  <si>
    <t>Content costs</t>
  </si>
  <si>
    <t>Website development costs</t>
  </si>
  <si>
    <t>Less:  accumulated amortization</t>
  </si>
  <si>
    <t>     Net Sales (Purchases) of investments</t>
  </si>
  <si>
    <t>Gross accounts receivable</t>
  </si>
  <si>
    <t>Accounts receivable, net</t>
  </si>
  <si>
    <t xml:space="preserve">  Plus allowance for uncollectibles</t>
  </si>
  <si>
    <t xml:space="preserve">  Ratio of Allowance to Gross AR</t>
  </si>
  <si>
    <t xml:space="preserve">       Total liabilities </t>
  </si>
  <si>
    <t>    Accrued liabilities</t>
  </si>
  <si>
    <t xml:space="preserve">     Accrued liabilities </t>
  </si>
  <si>
    <t>Utilizations</t>
  </si>
  <si>
    <t>Warranty Expense / Sales</t>
  </si>
  <si>
    <t>Utilizations (Cash) / Sales</t>
  </si>
  <si>
    <t>($000)                                                                                                      December 31,</t>
  </si>
  <si>
    <t>($000)                                                                              Year ended  December 31,</t>
  </si>
  <si>
    <t>     Accounts receivable, net of allowance of 2,272, 3,997, 4,428, and 8,004</t>
  </si>
  <si>
    <t>($000)                                                                                                         December 31,</t>
  </si>
  <si>
    <t>2015 benefit due to reduction in ratio</t>
  </si>
  <si>
    <t>2015 Allowance at 2014 Ratio</t>
  </si>
  <si>
    <t xml:space="preserve"> (2015 Gross AR * 2014 rate)</t>
  </si>
  <si>
    <t xml:space="preserve"> (2015 Allowance - 2015 Allowance @ 2014 ratio)</t>
  </si>
  <si>
    <t>2015 Expense at 2014 Ratio</t>
  </si>
  <si>
    <t xml:space="preserve"> (2015 Sales * 2014 rate)</t>
  </si>
  <si>
    <t>2015 Expense</t>
  </si>
  <si>
    <t>2015 benefit due to reduction in rate</t>
  </si>
  <si>
    <t xml:space="preserve"> (2015 Expense - 2015 Expense @ 2014 rate)</t>
  </si>
  <si>
    <t>Days Inventory Ratio</t>
  </si>
  <si>
    <t>Provisions</t>
  </si>
  <si>
    <t>Balance at January 1</t>
  </si>
  <si>
    <t xml:space="preserve">Balance at December 31 </t>
  </si>
  <si>
    <t>Product Warranty liabilities</t>
  </si>
  <si>
    <t>Days Raw Materials</t>
  </si>
  <si>
    <t>Days Work in Process</t>
  </si>
  <si>
    <t>Days Finished Goods</t>
  </si>
  <si>
    <t>Actual 2015 Finished Goods</t>
  </si>
  <si>
    <t>Average Finished Goods at 2014 days</t>
  </si>
  <si>
    <t>2015 Finished Goods at 2014 days</t>
  </si>
  <si>
    <t xml:space="preserve"> (AvgFG*2) - 2014 FG</t>
  </si>
  <si>
    <t xml:space="preserve"> 2015 FG - 2015 FG @ 2014 days</t>
  </si>
  <si>
    <t xml:space="preserve"> (2014 DaysFG/365) * Cost of Sales</t>
  </si>
  <si>
    <t>Amortization in Cost of Sales</t>
  </si>
  <si>
    <t>Amortization in SG&amp;A</t>
  </si>
  <si>
    <t xml:space="preserve">  Total Amortization</t>
  </si>
  <si>
    <t>Years Amortization</t>
  </si>
  <si>
    <t>      Income (Loss) before income taxes</t>
  </si>
  <si>
    <t>      Net Income (Loss)</t>
  </si>
  <si>
    <t>        Income (Loss) from operations</t>
  </si>
  <si>
    <t>Income (Loss) before income taxes</t>
  </si>
  <si>
    <t>2015 Benefit due to delayed Finished Goods write-off</t>
  </si>
  <si>
    <t>Less benefit due to reduction in AR Allowance ratio</t>
  </si>
  <si>
    <t>Less benefit due to reduction in Warranty rate</t>
  </si>
  <si>
    <t>Less benefit due to delayed Inventory write-off</t>
  </si>
  <si>
    <t>Less benefit due to increasing lives of capitalized costs</t>
  </si>
  <si>
    <t>Less benefit due to increasing lives of computers</t>
  </si>
  <si>
    <t xml:space="preserve">  Loss before income taxes with no accounting changes</t>
  </si>
  <si>
    <t>2015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</si>
</sst>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#,##0.0"/>
    <numFmt numFmtId="167" formatCode="#,##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1" applyNumberFormat="1" applyFont="1"/>
    <xf numFmtId="37" fontId="0" fillId="0" borderId="0" xfId="1" applyNumberFormat="1" applyFont="1"/>
    <xf numFmtId="37" fontId="0" fillId="0" borderId="0" xfId="0" applyNumberFormat="1"/>
    <xf numFmtId="10" fontId="0" fillId="0" borderId="0" xfId="2" applyNumberFormat="1" applyFont="1"/>
    <xf numFmtId="164" fontId="0" fillId="0" borderId="1" xfId="1" applyNumberFormat="1" applyFont="1" applyBorder="1"/>
    <xf numFmtId="165" fontId="0" fillId="0" borderId="0" xfId="1" applyNumberFormat="1" applyFont="1"/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3" fontId="0" fillId="0" borderId="0" xfId="0" quotePrefix="1" applyNumberFormat="1"/>
    <xf numFmtId="3" fontId="0" fillId="0" borderId="1" xfId="0" applyNumberFormat="1" applyBorder="1"/>
    <xf numFmtId="164" fontId="0" fillId="0" borderId="1" xfId="0" applyNumberFormat="1" applyBorder="1"/>
    <xf numFmtId="164" fontId="0" fillId="0" borderId="2" xfId="1" applyNumberFormat="1" applyFont="1" applyBorder="1"/>
    <xf numFmtId="0" fontId="0" fillId="0" borderId="1" xfId="0" applyBorder="1"/>
    <xf numFmtId="37" fontId="0" fillId="0" borderId="1" xfId="1" applyNumberFormat="1" applyFont="1" applyBorder="1"/>
    <xf numFmtId="37" fontId="0" fillId="0" borderId="1" xfId="0" applyNumberFormat="1" applyBorder="1"/>
    <xf numFmtId="0" fontId="3" fillId="0" borderId="0" xfId="0" applyFont="1"/>
    <xf numFmtId="0" fontId="3" fillId="0" borderId="1" xfId="0" applyFont="1" applyBorder="1"/>
    <xf numFmtId="3" fontId="3" fillId="0" borderId="0" xfId="0" applyNumberFormat="1" applyFont="1"/>
    <xf numFmtId="3" fontId="3" fillId="0" borderId="1" xfId="0" applyNumberFormat="1" applyFont="1" applyBorder="1"/>
    <xf numFmtId="166" fontId="3" fillId="0" borderId="0" xfId="0" applyNumberFormat="1" applyFont="1"/>
    <xf numFmtId="3" fontId="3" fillId="0" borderId="0" xfId="0" quotePrefix="1" applyNumberFormat="1" applyFont="1"/>
    <xf numFmtId="164" fontId="3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abSelected="1" zoomScaleNormal="100" workbookViewId="0"/>
  </sheetViews>
  <sheetFormatPr defaultRowHeight="15" x14ac:dyDescent="0.25"/>
  <cols>
    <col min="1" max="1" width="73.5703125" customWidth="1"/>
    <col min="2" max="4" width="9.7109375" bestFit="1" customWidth="1"/>
  </cols>
  <sheetData>
    <row r="1" spans="1:5" x14ac:dyDescent="0.25">
      <c r="A1" t="s">
        <v>109</v>
      </c>
      <c r="B1" s="16">
        <v>2015</v>
      </c>
      <c r="C1" s="16">
        <v>2014</v>
      </c>
      <c r="D1" s="16">
        <v>2013</v>
      </c>
      <c r="E1" s="16">
        <v>2012</v>
      </c>
    </row>
    <row r="2" spans="1:5" x14ac:dyDescent="0.25">
      <c r="A2" t="s">
        <v>1</v>
      </c>
      <c r="B2" t="s">
        <v>81</v>
      </c>
      <c r="C2" t="s">
        <v>81</v>
      </c>
    </row>
    <row r="3" spans="1:5" x14ac:dyDescent="0.25">
      <c r="A3" t="s">
        <v>2</v>
      </c>
      <c r="B3" t="s">
        <v>81</v>
      </c>
      <c r="C3" t="s">
        <v>81</v>
      </c>
    </row>
    <row r="4" spans="1:5" x14ac:dyDescent="0.25">
      <c r="A4" t="s">
        <v>3</v>
      </c>
      <c r="B4" s="3">
        <v>79884</v>
      </c>
      <c r="C4" s="3">
        <v>93460</v>
      </c>
      <c r="D4" s="3">
        <v>67314</v>
      </c>
      <c r="E4" s="3">
        <v>48422</v>
      </c>
    </row>
    <row r="5" spans="1:5" x14ac:dyDescent="0.25">
      <c r="A5" t="s">
        <v>108</v>
      </c>
      <c r="B5" s="3">
        <v>131518</v>
      </c>
      <c r="C5" s="3">
        <v>123036</v>
      </c>
      <c r="D5" s="3">
        <v>141816</v>
      </c>
      <c r="E5" s="3">
        <v>257747</v>
      </c>
    </row>
    <row r="6" spans="1:5" x14ac:dyDescent="0.25">
      <c r="A6" t="s">
        <v>4</v>
      </c>
      <c r="B6" s="3">
        <v>69676</v>
      </c>
      <c r="C6" s="3">
        <v>66255</v>
      </c>
      <c r="D6" s="3">
        <v>73020</v>
      </c>
      <c r="E6" s="3">
        <v>133072</v>
      </c>
    </row>
    <row r="7" spans="1:5" x14ac:dyDescent="0.25">
      <c r="A7" t="s">
        <v>5</v>
      </c>
      <c r="B7" s="3">
        <v>10822</v>
      </c>
      <c r="C7" s="3">
        <v>20427</v>
      </c>
      <c r="D7" s="3">
        <v>23339</v>
      </c>
      <c r="E7" s="3">
        <v>21319</v>
      </c>
    </row>
    <row r="8" spans="1:5" x14ac:dyDescent="0.25">
      <c r="A8" t="s">
        <v>6</v>
      </c>
      <c r="B8" s="7">
        <v>3189</v>
      </c>
      <c r="C8" s="7">
        <v>3405</v>
      </c>
      <c r="D8" s="7">
        <v>1156</v>
      </c>
      <c r="E8" s="7">
        <v>10715</v>
      </c>
    </row>
    <row r="9" spans="1:5" x14ac:dyDescent="0.25">
      <c r="A9" t="s">
        <v>7</v>
      </c>
      <c r="B9" s="3">
        <v>295089</v>
      </c>
      <c r="C9" s="3">
        <v>306583</v>
      </c>
      <c r="D9" s="3">
        <v>306645</v>
      </c>
      <c r="E9" s="3">
        <v>471275</v>
      </c>
    </row>
    <row r="10" spans="1:5" x14ac:dyDescent="0.25">
      <c r="A10" t="s">
        <v>8</v>
      </c>
      <c r="B10" s="3">
        <v>4962</v>
      </c>
      <c r="C10" s="3">
        <v>10925</v>
      </c>
      <c r="D10" s="3">
        <v>80784</v>
      </c>
      <c r="E10" s="3">
        <v>59800</v>
      </c>
    </row>
    <row r="11" spans="1:5" x14ac:dyDescent="0.25">
      <c r="A11" t="s">
        <v>9</v>
      </c>
      <c r="B11" s="3">
        <v>497</v>
      </c>
      <c r="C11" s="3">
        <v>213</v>
      </c>
      <c r="D11" s="3">
        <v>148</v>
      </c>
      <c r="E11" s="3">
        <v>16588</v>
      </c>
    </row>
    <row r="12" spans="1:5" x14ac:dyDescent="0.25">
      <c r="A12" t="s">
        <v>10</v>
      </c>
      <c r="B12" s="3">
        <v>23391</v>
      </c>
      <c r="C12" s="3">
        <v>19616</v>
      </c>
      <c r="D12" s="3">
        <v>27794</v>
      </c>
      <c r="E12" s="3">
        <v>23817</v>
      </c>
    </row>
    <row r="13" spans="1:5" x14ac:dyDescent="0.25">
      <c r="A13" t="s">
        <v>11</v>
      </c>
      <c r="B13" s="3">
        <v>33470</v>
      </c>
      <c r="C13" s="3">
        <v>14401</v>
      </c>
      <c r="D13" s="3">
        <v>14932.672076583211</v>
      </c>
      <c r="E13" s="3">
        <v>11696.411605301913</v>
      </c>
    </row>
    <row r="14" spans="1:5" x14ac:dyDescent="0.25">
      <c r="A14" t="s">
        <v>12</v>
      </c>
      <c r="B14" s="3">
        <v>19549</v>
      </c>
      <c r="C14" s="3">
        <v>19549</v>
      </c>
      <c r="D14" s="3">
        <v>11000.327923416789</v>
      </c>
      <c r="E14" s="3">
        <v>15877.588394698087</v>
      </c>
    </row>
    <row r="15" spans="1:5" x14ac:dyDescent="0.25">
      <c r="A15" t="s">
        <v>13</v>
      </c>
      <c r="B15" s="7">
        <v>5260</v>
      </c>
      <c r="C15" s="7">
        <v>9116</v>
      </c>
      <c r="D15" s="7">
        <v>9137</v>
      </c>
      <c r="E15" s="7">
        <v>6775</v>
      </c>
    </row>
    <row r="16" spans="1:5" x14ac:dyDescent="0.25">
      <c r="A16" t="s">
        <v>14</v>
      </c>
      <c r="B16" s="3">
        <v>382218</v>
      </c>
      <c r="C16" s="3">
        <v>380403</v>
      </c>
      <c r="D16" s="3">
        <v>450441</v>
      </c>
      <c r="E16" s="3">
        <v>605829</v>
      </c>
    </row>
    <row r="17" spans="1:5" x14ac:dyDescent="0.25">
      <c r="A17" t="s">
        <v>0</v>
      </c>
    </row>
    <row r="18" spans="1:5" x14ac:dyDescent="0.25">
      <c r="A18" t="s">
        <v>15</v>
      </c>
      <c r="B18" s="16">
        <v>2015</v>
      </c>
      <c r="C18" s="16">
        <v>2014</v>
      </c>
      <c r="D18" s="16">
        <v>2013</v>
      </c>
      <c r="E18" s="16">
        <v>2012</v>
      </c>
    </row>
    <row r="19" spans="1:5" x14ac:dyDescent="0.25">
      <c r="A19" t="s">
        <v>16</v>
      </c>
      <c r="B19" t="s">
        <v>81</v>
      </c>
      <c r="C19" t="s">
        <v>81</v>
      </c>
    </row>
    <row r="20" spans="1:5" x14ac:dyDescent="0.25">
      <c r="A20" t="s">
        <v>17</v>
      </c>
      <c r="B20" s="3">
        <v>56357</v>
      </c>
      <c r="C20" s="3">
        <v>46868</v>
      </c>
      <c r="D20" s="3">
        <v>46720</v>
      </c>
      <c r="E20" s="3">
        <v>74329</v>
      </c>
    </row>
    <row r="21" spans="1:5" x14ac:dyDescent="0.25">
      <c r="A21" t="s">
        <v>101</v>
      </c>
      <c r="B21" s="3">
        <v>44596</v>
      </c>
      <c r="C21" s="3">
        <v>57591</v>
      </c>
      <c r="D21" s="3">
        <v>50001</v>
      </c>
      <c r="E21" s="3">
        <v>44225</v>
      </c>
    </row>
    <row r="22" spans="1:5" x14ac:dyDescent="0.25">
      <c r="A22" t="s">
        <v>18</v>
      </c>
      <c r="B22" s="7">
        <v>229</v>
      </c>
      <c r="C22" s="7">
        <v>93</v>
      </c>
      <c r="D22" s="7">
        <v>724</v>
      </c>
      <c r="E22" s="7">
        <v>1781</v>
      </c>
    </row>
    <row r="23" spans="1:5" x14ac:dyDescent="0.25">
      <c r="A23" t="s">
        <v>19</v>
      </c>
      <c r="B23" s="3">
        <v>101182</v>
      </c>
      <c r="C23" s="3">
        <v>104552</v>
      </c>
      <c r="D23" s="3">
        <v>97445</v>
      </c>
      <c r="E23" s="3">
        <v>120335</v>
      </c>
    </row>
    <row r="24" spans="1:5" x14ac:dyDescent="0.25">
      <c r="A24" t="s">
        <v>20</v>
      </c>
      <c r="B24" s="3">
        <v>22404</v>
      </c>
      <c r="C24" s="3">
        <v>20292</v>
      </c>
      <c r="D24" s="3">
        <v>17213.563062661557</v>
      </c>
      <c r="E24" s="3">
        <v>17337.460201443977</v>
      </c>
    </row>
    <row r="25" spans="1:5" x14ac:dyDescent="0.25">
      <c r="A25" t="s">
        <v>21</v>
      </c>
      <c r="B25" s="7">
        <v>3820</v>
      </c>
      <c r="C25" s="7">
        <v>2146</v>
      </c>
      <c r="D25" s="7">
        <v>1820.4369373384434</v>
      </c>
      <c r="E25" s="7">
        <v>1833.539798556023</v>
      </c>
    </row>
    <row r="26" spans="1:5" x14ac:dyDescent="0.25">
      <c r="A26" t="s">
        <v>100</v>
      </c>
      <c r="B26" s="9">
        <v>127406</v>
      </c>
      <c r="C26" s="9">
        <v>126990</v>
      </c>
      <c r="D26" s="9">
        <v>116479</v>
      </c>
      <c r="E26" s="9">
        <v>139506</v>
      </c>
    </row>
    <row r="27" spans="1:5" x14ac:dyDescent="0.25">
      <c r="A27" t="s">
        <v>22</v>
      </c>
      <c r="B27" t="s">
        <v>81</v>
      </c>
      <c r="C27" t="s">
        <v>81</v>
      </c>
    </row>
    <row r="28" spans="1:5" x14ac:dyDescent="0.25">
      <c r="A28" t="s">
        <v>23</v>
      </c>
      <c r="B28" t="s">
        <v>81</v>
      </c>
      <c r="C28" t="s">
        <v>81</v>
      </c>
    </row>
    <row r="29" spans="1:5" x14ac:dyDescent="0.25">
      <c r="A29" t="s">
        <v>24</v>
      </c>
      <c r="B29" t="s">
        <v>81</v>
      </c>
      <c r="C29" t="s">
        <v>81</v>
      </c>
    </row>
    <row r="30" spans="1:5" x14ac:dyDescent="0.25">
      <c r="A30" t="s">
        <v>25</v>
      </c>
      <c r="B30" s="3">
        <v>4</v>
      </c>
      <c r="C30" s="3">
        <v>4</v>
      </c>
      <c r="D30" s="3">
        <v>4</v>
      </c>
      <c r="E30" s="3">
        <v>3</v>
      </c>
    </row>
    <row r="31" spans="1:5" x14ac:dyDescent="0.25">
      <c r="A31" t="s">
        <v>26</v>
      </c>
      <c r="B31" s="3" t="s">
        <v>81</v>
      </c>
      <c r="C31" s="3" t="s">
        <v>81</v>
      </c>
      <c r="D31" s="3"/>
      <c r="E31" s="3"/>
    </row>
    <row r="32" spans="1:5" x14ac:dyDescent="0.25">
      <c r="A32" t="s">
        <v>27</v>
      </c>
      <c r="B32" s="3" t="s">
        <v>81</v>
      </c>
      <c r="C32" s="3" t="s">
        <v>81</v>
      </c>
      <c r="D32" s="3"/>
      <c r="E32" s="3"/>
    </row>
    <row r="33" spans="1:5" x14ac:dyDescent="0.25">
      <c r="A33" t="s">
        <v>25</v>
      </c>
      <c r="B33" s="3">
        <v>3</v>
      </c>
      <c r="C33" s="3">
        <v>3</v>
      </c>
      <c r="D33" s="3">
        <v>3</v>
      </c>
      <c r="E33" s="3">
        <v>3</v>
      </c>
    </row>
    <row r="34" spans="1:5" x14ac:dyDescent="0.25">
      <c r="A34" t="s">
        <v>28</v>
      </c>
      <c r="B34" s="3">
        <v>-185</v>
      </c>
      <c r="C34" s="3">
        <v>-185</v>
      </c>
      <c r="D34" s="3">
        <v>-185</v>
      </c>
      <c r="E34" s="3">
        <v>-148</v>
      </c>
    </row>
    <row r="35" spans="1:5" x14ac:dyDescent="0.25">
      <c r="A35" t="s">
        <v>29</v>
      </c>
      <c r="B35" s="3">
        <v>364657</v>
      </c>
      <c r="C35" s="3">
        <v>353857</v>
      </c>
      <c r="D35" s="3">
        <v>343310</v>
      </c>
      <c r="E35" s="3">
        <v>342595</v>
      </c>
    </row>
    <row r="36" spans="1:5" x14ac:dyDescent="0.25">
      <c r="A36" t="s">
        <v>78</v>
      </c>
      <c r="B36" s="3">
        <v>-8055</v>
      </c>
      <c r="C36" s="3">
        <v>4036</v>
      </c>
      <c r="D36" s="3">
        <v>3122</v>
      </c>
      <c r="E36" s="3">
        <v>-8930</v>
      </c>
    </row>
    <row r="37" spans="1:5" x14ac:dyDescent="0.25">
      <c r="A37" t="s">
        <v>30</v>
      </c>
      <c r="B37" s="7">
        <v>-91442</v>
      </c>
      <c r="C37" s="7">
        <v>-104302</v>
      </c>
      <c r="D37" s="7">
        <v>-12292</v>
      </c>
      <c r="E37" s="7">
        <v>132800</v>
      </c>
    </row>
    <row r="38" spans="1:5" x14ac:dyDescent="0.25">
      <c r="A38" t="s">
        <v>31</v>
      </c>
      <c r="B38" s="15">
        <v>254812</v>
      </c>
      <c r="C38" s="15">
        <v>253413</v>
      </c>
      <c r="D38" s="15">
        <v>333962</v>
      </c>
      <c r="E38" s="15">
        <v>466323</v>
      </c>
    </row>
    <row r="39" spans="1:5" x14ac:dyDescent="0.25">
      <c r="A39" t="s">
        <v>32</v>
      </c>
      <c r="B39" s="3">
        <v>382218</v>
      </c>
      <c r="C39" s="3">
        <v>380403</v>
      </c>
      <c r="D39" s="3">
        <v>450441</v>
      </c>
      <c r="E39" s="3">
        <v>605829</v>
      </c>
    </row>
    <row r="43" spans="1:5" x14ac:dyDescent="0.25">
      <c r="A43" t="s">
        <v>107</v>
      </c>
      <c r="B43" s="16">
        <v>2015</v>
      </c>
      <c r="C43" s="16">
        <v>2014</v>
      </c>
      <c r="D43" s="16">
        <v>2013</v>
      </c>
    </row>
    <row r="44" spans="1:5" x14ac:dyDescent="0.25">
      <c r="A44" t="s">
        <v>33</v>
      </c>
      <c r="B44" s="3">
        <v>459059</v>
      </c>
      <c r="C44" s="3">
        <v>442271</v>
      </c>
      <c r="D44" s="3">
        <v>502255</v>
      </c>
    </row>
    <row r="45" spans="1:5" x14ac:dyDescent="0.25">
      <c r="A45" t="s">
        <v>34</v>
      </c>
      <c r="B45" s="7">
        <v>248851</v>
      </c>
      <c r="C45" s="7">
        <v>255125</v>
      </c>
      <c r="D45" s="7">
        <v>355221</v>
      </c>
    </row>
    <row r="46" spans="1:5" x14ac:dyDescent="0.25">
      <c r="A46" t="s">
        <v>35</v>
      </c>
      <c r="B46" s="3">
        <v>210208</v>
      </c>
      <c r="C46" s="3">
        <v>187146</v>
      </c>
      <c r="D46" s="3">
        <v>147034</v>
      </c>
    </row>
    <row r="47" spans="1:5" x14ac:dyDescent="0.25">
      <c r="A47" t="s">
        <v>0</v>
      </c>
      <c r="B47" s="3" t="s">
        <v>81</v>
      </c>
      <c r="C47" s="3" t="s">
        <v>81</v>
      </c>
      <c r="D47" s="3" t="s">
        <v>81</v>
      </c>
    </row>
    <row r="48" spans="1:5" x14ac:dyDescent="0.25">
      <c r="A48" t="s">
        <v>36</v>
      </c>
      <c r="B48" s="3" t="s">
        <v>81</v>
      </c>
      <c r="C48" s="3" t="s">
        <v>81</v>
      </c>
      <c r="D48" s="3" t="s">
        <v>81</v>
      </c>
    </row>
    <row r="49" spans="1:4" x14ac:dyDescent="0.25">
      <c r="A49" t="s">
        <v>37</v>
      </c>
      <c r="B49" s="3">
        <v>113113</v>
      </c>
      <c r="C49" s="3">
        <v>145528</v>
      </c>
      <c r="D49" s="3">
        <v>131928</v>
      </c>
    </row>
    <row r="50" spans="1:4" x14ac:dyDescent="0.25">
      <c r="A50" t="s">
        <v>38</v>
      </c>
      <c r="B50" s="3">
        <v>32473</v>
      </c>
      <c r="C50" s="3">
        <v>59371</v>
      </c>
      <c r="D50" s="3">
        <v>54475</v>
      </c>
    </row>
    <row r="51" spans="1:4" x14ac:dyDescent="0.25">
      <c r="A51" t="s">
        <v>39</v>
      </c>
      <c r="B51" s="3">
        <v>49361</v>
      </c>
      <c r="C51" s="3">
        <v>64013</v>
      </c>
      <c r="D51" s="3">
        <v>75441</v>
      </c>
    </row>
    <row r="52" spans="1:4" x14ac:dyDescent="0.25">
      <c r="A52" t="s">
        <v>40</v>
      </c>
      <c r="B52" s="7">
        <v>7264</v>
      </c>
      <c r="C52" s="7">
        <v>9464</v>
      </c>
      <c r="D52" s="7">
        <v>9853</v>
      </c>
    </row>
    <row r="53" spans="1:4" x14ac:dyDescent="0.25">
      <c r="A53" t="s">
        <v>41</v>
      </c>
      <c r="B53" s="15">
        <v>202211</v>
      </c>
      <c r="C53" s="15">
        <v>278376</v>
      </c>
      <c r="D53" s="15">
        <v>271697</v>
      </c>
    </row>
    <row r="54" spans="1:4" x14ac:dyDescent="0.25">
      <c r="A54" t="s">
        <v>139</v>
      </c>
      <c r="B54" s="3">
        <v>7997</v>
      </c>
      <c r="C54" s="3">
        <v>-91230</v>
      </c>
      <c r="D54" s="3">
        <v>-124663</v>
      </c>
    </row>
    <row r="55" spans="1:4" x14ac:dyDescent="0.25">
      <c r="A55" t="s">
        <v>0</v>
      </c>
      <c r="B55" s="3" t="s">
        <v>81</v>
      </c>
      <c r="C55" s="3" t="s">
        <v>81</v>
      </c>
      <c r="D55" s="3" t="s">
        <v>81</v>
      </c>
    </row>
    <row r="56" spans="1:4" x14ac:dyDescent="0.25">
      <c r="A56" t="s">
        <v>74</v>
      </c>
      <c r="B56" s="3" t="s">
        <v>81</v>
      </c>
      <c r="C56" s="3" t="s">
        <v>81</v>
      </c>
      <c r="D56" s="3" t="s">
        <v>81</v>
      </c>
    </row>
    <row r="57" spans="1:4" x14ac:dyDescent="0.25">
      <c r="A57" t="s">
        <v>42</v>
      </c>
      <c r="B57" s="3">
        <v>2508</v>
      </c>
      <c r="C57" s="3">
        <v>7037</v>
      </c>
      <c r="D57" s="3">
        <v>7186</v>
      </c>
    </row>
    <row r="58" spans="1:4" x14ac:dyDescent="0.25">
      <c r="A58" t="s">
        <v>43</v>
      </c>
      <c r="B58" s="3">
        <v>-349</v>
      </c>
      <c r="C58" s="3">
        <v>-111</v>
      </c>
      <c r="D58" s="3">
        <v>-97</v>
      </c>
    </row>
    <row r="59" spans="1:4" x14ac:dyDescent="0.25">
      <c r="A59" t="s">
        <v>44</v>
      </c>
      <c r="B59" s="7">
        <v>2704</v>
      </c>
      <c r="C59" s="7">
        <v>-663</v>
      </c>
      <c r="D59" s="7">
        <v>-907</v>
      </c>
    </row>
    <row r="60" spans="1:4" x14ac:dyDescent="0.25">
      <c r="A60" t="s">
        <v>75</v>
      </c>
      <c r="B60" s="15">
        <v>4863</v>
      </c>
      <c r="C60" s="15">
        <v>6263</v>
      </c>
      <c r="D60" s="15">
        <v>6182</v>
      </c>
    </row>
    <row r="61" spans="1:4" x14ac:dyDescent="0.25">
      <c r="A61" t="s">
        <v>137</v>
      </c>
      <c r="B61" s="3">
        <v>12860</v>
      </c>
      <c r="C61" s="3">
        <v>-84967</v>
      </c>
      <c r="D61" s="3">
        <v>-118481</v>
      </c>
    </row>
    <row r="62" spans="1:4" x14ac:dyDescent="0.25">
      <c r="A62" t="s">
        <v>45</v>
      </c>
      <c r="B62" s="7">
        <v>0</v>
      </c>
      <c r="C62" s="7">
        <v>3723</v>
      </c>
      <c r="D62" s="7">
        <v>26611</v>
      </c>
    </row>
    <row r="63" spans="1:4" x14ac:dyDescent="0.25">
      <c r="A63" t="s">
        <v>138</v>
      </c>
      <c r="B63" s="3">
        <v>12860</v>
      </c>
      <c r="C63" s="3">
        <v>-88690</v>
      </c>
      <c r="D63" s="3">
        <v>-145092</v>
      </c>
    </row>
    <row r="64" spans="1:4" x14ac:dyDescent="0.25">
      <c r="A64" t="s">
        <v>0</v>
      </c>
    </row>
    <row r="68" spans="1:4" x14ac:dyDescent="0.25">
      <c r="A68" t="s">
        <v>107</v>
      </c>
      <c r="B68" s="16">
        <v>2015</v>
      </c>
      <c r="C68" s="16">
        <v>2014</v>
      </c>
      <c r="D68" s="16">
        <v>2013</v>
      </c>
    </row>
    <row r="69" spans="1:4" x14ac:dyDescent="0.25">
      <c r="A69" t="s">
        <v>46</v>
      </c>
      <c r="B69" s="4">
        <v>12860</v>
      </c>
      <c r="C69" s="4">
        <v>-88690</v>
      </c>
      <c r="D69" s="4">
        <v>-145092</v>
      </c>
    </row>
    <row r="70" spans="1:4" x14ac:dyDescent="0.25">
      <c r="A70" t="s">
        <v>73</v>
      </c>
      <c r="B70" s="4" t="s">
        <v>81</v>
      </c>
      <c r="C70" s="4" t="s">
        <v>81</v>
      </c>
      <c r="D70" s="4" t="s">
        <v>81</v>
      </c>
    </row>
    <row r="71" spans="1:4" x14ac:dyDescent="0.25">
      <c r="A71" t="s">
        <v>47</v>
      </c>
      <c r="B71" s="4">
        <v>11261</v>
      </c>
      <c r="C71" s="4">
        <v>19610</v>
      </c>
      <c r="D71" s="4">
        <v>17926</v>
      </c>
    </row>
    <row r="72" spans="1:4" x14ac:dyDescent="0.25">
      <c r="A72" t="s">
        <v>6</v>
      </c>
      <c r="B72" s="4">
        <v>-68</v>
      </c>
      <c r="C72" s="4">
        <v>-2314</v>
      </c>
      <c r="D72" s="4">
        <v>25999</v>
      </c>
    </row>
    <row r="73" spans="1:4" x14ac:dyDescent="0.25">
      <c r="A73" t="s">
        <v>48</v>
      </c>
      <c r="B73" s="4">
        <v>11011</v>
      </c>
      <c r="C73" s="4">
        <v>9511</v>
      </c>
      <c r="D73" s="4">
        <v>7303</v>
      </c>
    </row>
    <row r="74" spans="1:4" x14ac:dyDescent="0.25">
      <c r="A74" t="s">
        <v>49</v>
      </c>
      <c r="B74" s="4">
        <v>0</v>
      </c>
      <c r="C74" s="4">
        <v>2477</v>
      </c>
      <c r="D74" s="4">
        <v>0</v>
      </c>
    </row>
    <row r="75" spans="1:4" x14ac:dyDescent="0.25">
      <c r="A75" t="s">
        <v>51</v>
      </c>
      <c r="B75" s="4">
        <v>434</v>
      </c>
      <c r="C75" s="4">
        <v>2014</v>
      </c>
      <c r="D75" s="4">
        <v>0</v>
      </c>
    </row>
    <row r="76" spans="1:4" x14ac:dyDescent="0.25">
      <c r="A76" t="s">
        <v>52</v>
      </c>
      <c r="B76" s="4" t="s">
        <v>81</v>
      </c>
      <c r="C76" s="4" t="s">
        <v>81</v>
      </c>
      <c r="D76" s="4" t="s">
        <v>81</v>
      </c>
    </row>
    <row r="77" spans="1:4" x14ac:dyDescent="0.25">
      <c r="A77" t="s">
        <v>53</v>
      </c>
      <c r="B77" s="4">
        <v>-10256</v>
      </c>
      <c r="C77" s="4">
        <v>5253</v>
      </c>
      <c r="D77" s="4">
        <v>116603</v>
      </c>
    </row>
    <row r="78" spans="1:4" x14ac:dyDescent="0.25">
      <c r="A78" t="s">
        <v>4</v>
      </c>
      <c r="B78" s="4">
        <v>-4698</v>
      </c>
      <c r="C78" s="4">
        <v>6765</v>
      </c>
      <c r="D78" s="4">
        <v>96052</v>
      </c>
    </row>
    <row r="79" spans="1:4" x14ac:dyDescent="0.25">
      <c r="A79" t="s">
        <v>5</v>
      </c>
      <c r="B79" s="4">
        <v>9543</v>
      </c>
      <c r="C79" s="4">
        <v>-2252</v>
      </c>
      <c r="D79" s="4">
        <v>-2578</v>
      </c>
    </row>
    <row r="80" spans="1:4" x14ac:dyDescent="0.25">
      <c r="A80" t="s">
        <v>54</v>
      </c>
      <c r="B80" s="4">
        <v>3954</v>
      </c>
      <c r="C80" s="4">
        <v>4985</v>
      </c>
      <c r="D80" s="4">
        <v>-2361</v>
      </c>
    </row>
    <row r="81" spans="1:4" x14ac:dyDescent="0.25">
      <c r="A81" t="s">
        <v>55</v>
      </c>
      <c r="B81" s="4">
        <v>9568</v>
      </c>
      <c r="C81" s="4">
        <v>148</v>
      </c>
      <c r="D81" s="4">
        <v>-27609</v>
      </c>
    </row>
    <row r="82" spans="1:4" x14ac:dyDescent="0.25">
      <c r="A82" t="s">
        <v>102</v>
      </c>
      <c r="B82" s="4">
        <v>-13254</v>
      </c>
      <c r="C82" s="4">
        <v>18834</v>
      </c>
      <c r="D82" s="4">
        <v>5104</v>
      </c>
    </row>
    <row r="83" spans="1:4" x14ac:dyDescent="0.25">
      <c r="A83" t="s">
        <v>56</v>
      </c>
      <c r="B83" s="4">
        <v>3654</v>
      </c>
      <c r="C83" s="4">
        <v>2768</v>
      </c>
      <c r="D83" s="4">
        <v>-136</v>
      </c>
    </row>
    <row r="84" spans="1:4" x14ac:dyDescent="0.25">
      <c r="A84" t="s">
        <v>57</v>
      </c>
      <c r="B84" s="4">
        <v>155</v>
      </c>
      <c r="C84" s="4">
        <v>-631</v>
      </c>
      <c r="D84" s="4">
        <v>-499</v>
      </c>
    </row>
    <row r="85" spans="1:4" x14ac:dyDescent="0.25">
      <c r="A85" t="s">
        <v>58</v>
      </c>
      <c r="B85" s="17">
        <v>-8185</v>
      </c>
      <c r="C85" s="17">
        <v>6090</v>
      </c>
      <c r="D85" s="17">
        <v>-311</v>
      </c>
    </row>
    <row r="86" spans="1:4" x14ac:dyDescent="0.25">
      <c r="A86" t="s">
        <v>76</v>
      </c>
      <c r="B86" s="4">
        <v>25979</v>
      </c>
      <c r="C86" s="4">
        <v>-15432</v>
      </c>
      <c r="D86" s="4">
        <v>90401</v>
      </c>
    </row>
    <row r="87" spans="1:4" x14ac:dyDescent="0.25">
      <c r="A87" t="s">
        <v>59</v>
      </c>
      <c r="B87" s="4" t="s">
        <v>81</v>
      </c>
      <c r="C87" s="4" t="s">
        <v>81</v>
      </c>
      <c r="D87" s="4" t="s">
        <v>81</v>
      </c>
    </row>
    <row r="88" spans="1:4" x14ac:dyDescent="0.25">
      <c r="A88" t="s">
        <v>60</v>
      </c>
      <c r="B88" s="4">
        <v>-11434</v>
      </c>
      <c r="C88" s="4">
        <v>-17382</v>
      </c>
      <c r="D88" s="4">
        <v>-11351</v>
      </c>
    </row>
    <row r="89" spans="1:4" x14ac:dyDescent="0.25">
      <c r="A89" t="s">
        <v>61</v>
      </c>
      <c r="B89" s="4">
        <v>-14863</v>
      </c>
      <c r="C89" s="4">
        <v>-9243</v>
      </c>
      <c r="D89" s="4">
        <v>-8967</v>
      </c>
    </row>
    <row r="90" spans="1:4" x14ac:dyDescent="0.25">
      <c r="A90" t="s">
        <v>95</v>
      </c>
      <c r="B90" s="4" t="s">
        <v>50</v>
      </c>
      <c r="C90" s="5">
        <v>67895</v>
      </c>
      <c r="D90" s="5">
        <v>-56823</v>
      </c>
    </row>
    <row r="91" spans="1:4" x14ac:dyDescent="0.25">
      <c r="A91" t="s">
        <v>58</v>
      </c>
      <c r="B91" s="17" t="s">
        <v>50</v>
      </c>
      <c r="C91" s="18">
        <v>-275</v>
      </c>
      <c r="D91" s="18">
        <v>-311</v>
      </c>
    </row>
    <row r="92" spans="1:4" x14ac:dyDescent="0.25">
      <c r="A92" t="s">
        <v>77</v>
      </c>
      <c r="B92" s="4">
        <v>-26297</v>
      </c>
      <c r="C92" s="4">
        <v>40995</v>
      </c>
      <c r="D92" s="4">
        <v>-77452</v>
      </c>
    </row>
    <row r="93" spans="1:4" x14ac:dyDescent="0.25">
      <c r="A93" t="s">
        <v>62</v>
      </c>
      <c r="B93" s="4" t="s">
        <v>81</v>
      </c>
      <c r="C93" s="4" t="s">
        <v>81</v>
      </c>
      <c r="D93" s="4" t="s">
        <v>81</v>
      </c>
    </row>
    <row r="94" spans="1:4" x14ac:dyDescent="0.25">
      <c r="A94" t="s">
        <v>63</v>
      </c>
      <c r="B94" s="4">
        <v>624</v>
      </c>
      <c r="C94" s="4">
        <v>2836</v>
      </c>
      <c r="D94" s="4">
        <v>4059</v>
      </c>
    </row>
    <row r="95" spans="1:4" x14ac:dyDescent="0.25">
      <c r="A95" t="s">
        <v>64</v>
      </c>
      <c r="B95" s="4">
        <v>-840</v>
      </c>
      <c r="C95" s="4">
        <v>-921</v>
      </c>
      <c r="D95" s="4" t="s">
        <v>50</v>
      </c>
    </row>
    <row r="96" spans="1:4" x14ac:dyDescent="0.25">
      <c r="A96" t="s">
        <v>65</v>
      </c>
      <c r="B96" s="4" t="s">
        <v>50</v>
      </c>
      <c r="C96" s="4" t="s">
        <v>50</v>
      </c>
      <c r="D96" s="4">
        <v>150</v>
      </c>
    </row>
    <row r="97" spans="1:4" x14ac:dyDescent="0.25">
      <c r="A97" t="s">
        <v>66</v>
      </c>
      <c r="B97" s="4" t="s">
        <v>50</v>
      </c>
      <c r="C97" s="4" t="s">
        <v>50</v>
      </c>
      <c r="D97" s="4">
        <v>-37</v>
      </c>
    </row>
    <row r="98" spans="1:4" x14ac:dyDescent="0.25">
      <c r="A98" t="s">
        <v>67</v>
      </c>
      <c r="B98" s="4">
        <v>30000</v>
      </c>
      <c r="C98" s="4" t="s">
        <v>50</v>
      </c>
      <c r="D98" s="4" t="s">
        <v>50</v>
      </c>
    </row>
    <row r="99" spans="1:4" x14ac:dyDescent="0.25">
      <c r="A99" t="s">
        <v>68</v>
      </c>
      <c r="B99" s="17">
        <v>-30000</v>
      </c>
      <c r="C99" s="17" t="s">
        <v>50</v>
      </c>
      <c r="D99" s="17" t="s">
        <v>50</v>
      </c>
    </row>
    <row r="100" spans="1:4" x14ac:dyDescent="0.25">
      <c r="A100" t="s">
        <v>79</v>
      </c>
      <c r="B100" s="4">
        <v>-216</v>
      </c>
      <c r="C100" s="4">
        <v>1915</v>
      </c>
      <c r="D100" s="4">
        <v>4172</v>
      </c>
    </row>
    <row r="101" spans="1:4" x14ac:dyDescent="0.25">
      <c r="A101" t="s">
        <v>69</v>
      </c>
      <c r="B101" s="17">
        <v>-4804</v>
      </c>
      <c r="C101" s="17">
        <v>-1332</v>
      </c>
      <c r="D101" s="17">
        <v>1771</v>
      </c>
    </row>
    <row r="102" spans="1:4" x14ac:dyDescent="0.25">
      <c r="A102" t="s">
        <v>70</v>
      </c>
      <c r="B102" s="4">
        <v>-5338</v>
      </c>
      <c r="C102" s="4">
        <v>26146</v>
      </c>
      <c r="D102" s="4">
        <v>18892</v>
      </c>
    </row>
    <row r="103" spans="1:4" x14ac:dyDescent="0.25">
      <c r="A103" t="s">
        <v>71</v>
      </c>
      <c r="B103" s="17">
        <v>93460</v>
      </c>
      <c r="C103" s="17">
        <v>67314</v>
      </c>
      <c r="D103" s="17">
        <v>48422</v>
      </c>
    </row>
    <row r="104" spans="1:4" x14ac:dyDescent="0.25">
      <c r="A104" t="s">
        <v>72</v>
      </c>
      <c r="B104" s="4">
        <v>88122</v>
      </c>
      <c r="C104" s="4">
        <v>93460</v>
      </c>
      <c r="D104" s="4">
        <v>67314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Normal="100" workbookViewId="0"/>
  </sheetViews>
  <sheetFormatPr defaultRowHeight="15" x14ac:dyDescent="0.25"/>
  <cols>
    <col min="1" max="1" width="64.5703125" customWidth="1"/>
    <col min="2" max="2" width="11.85546875" customWidth="1"/>
    <col min="3" max="3" width="12.42578125" customWidth="1"/>
    <col min="4" max="4" width="11.5703125" customWidth="1"/>
    <col min="5" max="5" width="11.42578125" customWidth="1"/>
  </cols>
  <sheetData>
    <row r="1" spans="1:5" x14ac:dyDescent="0.25">
      <c r="A1" t="s">
        <v>106</v>
      </c>
      <c r="B1" s="16">
        <v>2015</v>
      </c>
      <c r="C1" s="16">
        <v>2014</v>
      </c>
      <c r="D1" s="16">
        <v>2013</v>
      </c>
      <c r="E1" s="16">
        <v>2012</v>
      </c>
    </row>
    <row r="2" spans="1:5" x14ac:dyDescent="0.25">
      <c r="A2" t="s">
        <v>108</v>
      </c>
      <c r="B2" s="3">
        <v>131518</v>
      </c>
      <c r="C2" s="3">
        <v>123036</v>
      </c>
      <c r="D2" s="3">
        <v>141816</v>
      </c>
      <c r="E2" s="3">
        <v>257747</v>
      </c>
    </row>
    <row r="3" spans="1:5" x14ac:dyDescent="0.25">
      <c r="B3" s="3"/>
      <c r="C3" s="3"/>
      <c r="D3" s="3"/>
      <c r="E3" s="3"/>
    </row>
    <row r="4" spans="1:5" x14ac:dyDescent="0.25">
      <c r="A4" t="s">
        <v>81</v>
      </c>
      <c r="B4" s="16">
        <v>2015</v>
      </c>
      <c r="C4" s="16">
        <v>2014</v>
      </c>
      <c r="D4" s="16">
        <v>2013</v>
      </c>
      <c r="E4" s="16">
        <v>2012</v>
      </c>
    </row>
    <row r="5" spans="1:5" x14ac:dyDescent="0.25">
      <c r="A5" t="s">
        <v>97</v>
      </c>
      <c r="B5" s="3">
        <f>B2</f>
        <v>131518</v>
      </c>
      <c r="C5" s="3">
        <f t="shared" ref="C5:E5" si="0">C2</f>
        <v>123036</v>
      </c>
      <c r="D5" s="3">
        <f t="shared" si="0"/>
        <v>141816</v>
      </c>
      <c r="E5" s="3">
        <f t="shared" si="0"/>
        <v>257747</v>
      </c>
    </row>
    <row r="6" spans="1:5" x14ac:dyDescent="0.25">
      <c r="A6" t="s">
        <v>98</v>
      </c>
      <c r="B6" s="7">
        <v>2272</v>
      </c>
      <c r="C6" s="7">
        <v>3997</v>
      </c>
      <c r="D6" s="7">
        <v>4428</v>
      </c>
      <c r="E6" s="7">
        <v>8004</v>
      </c>
    </row>
    <row r="7" spans="1:5" x14ac:dyDescent="0.25">
      <c r="A7" t="s">
        <v>96</v>
      </c>
      <c r="B7" s="3">
        <f>SUM(B5:B6)</f>
        <v>133790</v>
      </c>
      <c r="C7" s="3">
        <f t="shared" ref="C7:E7" si="1">SUM(C5:C6)</f>
        <v>127033</v>
      </c>
      <c r="D7" s="3">
        <f t="shared" si="1"/>
        <v>146244</v>
      </c>
      <c r="E7" s="3">
        <f t="shared" si="1"/>
        <v>265751</v>
      </c>
    </row>
    <row r="9" spans="1:5" x14ac:dyDescent="0.25">
      <c r="A9" t="s">
        <v>99</v>
      </c>
      <c r="B9" s="6">
        <f>B6/B7</f>
        <v>1.6981837207564094E-2</v>
      </c>
      <c r="C9" s="6">
        <f>C6/C7</f>
        <v>3.1464265190934641E-2</v>
      </c>
      <c r="D9" s="6">
        <f t="shared" ref="D9" si="2">D6/D7</f>
        <v>3.027816525806187E-2</v>
      </c>
      <c r="E9" s="6">
        <f>E6/E7</f>
        <v>3.0118419121658996E-2</v>
      </c>
    </row>
    <row r="11" spans="1:5" x14ac:dyDescent="0.25">
      <c r="A11" t="s">
        <v>111</v>
      </c>
      <c r="B11" s="2">
        <f>B7*C9</f>
        <v>4209.6040398951454</v>
      </c>
      <c r="C11" t="s">
        <v>112</v>
      </c>
    </row>
    <row r="12" spans="1:5" x14ac:dyDescent="0.25">
      <c r="A12" t="s">
        <v>148</v>
      </c>
      <c r="B12" s="13">
        <f>B6</f>
        <v>2272</v>
      </c>
      <c r="C12" s="2"/>
      <c r="D12" s="2"/>
      <c r="E12" s="2"/>
    </row>
    <row r="13" spans="1:5" x14ac:dyDescent="0.25">
      <c r="A13" t="s">
        <v>110</v>
      </c>
      <c r="B13" s="2">
        <f>B11-B12</f>
        <v>1937.6040398951454</v>
      </c>
      <c r="C13" s="12" t="s">
        <v>113</v>
      </c>
      <c r="D13" s="2"/>
      <c r="E1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/>
  </sheetViews>
  <sheetFormatPr defaultRowHeight="15" x14ac:dyDescent="0.25"/>
  <cols>
    <col min="1" max="1" width="64.7109375" bestFit="1" customWidth="1"/>
    <col min="2" max="4" width="11.5703125" customWidth="1"/>
  </cols>
  <sheetData>
    <row r="1" spans="1:4" x14ac:dyDescent="0.25">
      <c r="A1" t="s">
        <v>107</v>
      </c>
      <c r="B1" s="16">
        <v>2015</v>
      </c>
      <c r="C1" s="16">
        <v>2014</v>
      </c>
      <c r="D1" s="16">
        <v>2013</v>
      </c>
    </row>
    <row r="2" spans="1:4" x14ac:dyDescent="0.25">
      <c r="A2" t="s">
        <v>33</v>
      </c>
      <c r="B2" s="3">
        <v>459059</v>
      </c>
      <c r="C2" s="3">
        <v>442271</v>
      </c>
      <c r="D2" s="3">
        <v>502255</v>
      </c>
    </row>
    <row r="4" spans="1:4" x14ac:dyDescent="0.25">
      <c r="A4" t="s">
        <v>123</v>
      </c>
    </row>
    <row r="5" spans="1:4" x14ac:dyDescent="0.25">
      <c r="B5" s="16">
        <v>2015</v>
      </c>
      <c r="C5" s="16">
        <v>2014</v>
      </c>
      <c r="D5" s="16">
        <v>2013</v>
      </c>
    </row>
    <row r="6" spans="1:4" x14ac:dyDescent="0.25">
      <c r="A6" t="s">
        <v>121</v>
      </c>
      <c r="B6" s="9">
        <v>12134</v>
      </c>
      <c r="C6" s="9">
        <v>12901</v>
      </c>
      <c r="D6" s="9">
        <v>13769</v>
      </c>
    </row>
    <row r="7" spans="1:4" x14ac:dyDescent="0.25">
      <c r="A7" t="s">
        <v>120</v>
      </c>
      <c r="B7" s="9">
        <v>3351.1307000000002</v>
      </c>
      <c r="C7" s="9">
        <v>5263.0249000000003</v>
      </c>
      <c r="D7" s="9">
        <v>5273.6775000000007</v>
      </c>
    </row>
    <row r="8" spans="1:4" x14ac:dyDescent="0.25">
      <c r="A8" t="s">
        <v>103</v>
      </c>
      <c r="B8" s="14">
        <v>-6207.1306999999997</v>
      </c>
      <c r="C8" s="14">
        <v>-6030.0249000000003</v>
      </c>
      <c r="D8" s="14">
        <v>-6141.6774999999998</v>
      </c>
    </row>
    <row r="9" spans="1:4" x14ac:dyDescent="0.25">
      <c r="A9" t="s">
        <v>122</v>
      </c>
      <c r="B9" s="9">
        <v>9278</v>
      </c>
      <c r="C9" s="9">
        <v>12134</v>
      </c>
      <c r="D9" s="9">
        <v>12901</v>
      </c>
    </row>
    <row r="10" spans="1:4" x14ac:dyDescent="0.25">
      <c r="B10" s="2"/>
      <c r="C10" s="2"/>
      <c r="D10" s="2"/>
    </row>
    <row r="11" spans="1:4" x14ac:dyDescent="0.25">
      <c r="A11" t="s">
        <v>104</v>
      </c>
      <c r="B11" s="6">
        <f>B7/B2</f>
        <v>7.3000000000000001E-3</v>
      </c>
      <c r="C11" s="6">
        <f t="shared" ref="C11:D11" si="0">C7/C2</f>
        <v>1.1900000000000001E-2</v>
      </c>
      <c r="D11" s="6">
        <f t="shared" si="0"/>
        <v>1.0500000000000001E-2</v>
      </c>
    </row>
    <row r="12" spans="1:4" x14ac:dyDescent="0.25">
      <c r="A12" t="s">
        <v>105</v>
      </c>
      <c r="B12" s="6">
        <f>-B8/B2</f>
        <v>1.3521422518674069E-2</v>
      </c>
      <c r="C12" s="6">
        <f t="shared" ref="C12:D12" si="1">-C8/C2</f>
        <v>1.3634230822278649E-2</v>
      </c>
      <c r="D12" s="6">
        <f t="shared" si="1"/>
        <v>1.2228205791878628E-2</v>
      </c>
    </row>
    <row r="14" spans="1:4" x14ac:dyDescent="0.25">
      <c r="A14" t="s">
        <v>114</v>
      </c>
      <c r="B14" s="2">
        <f>B2*C11</f>
        <v>5462.8021000000008</v>
      </c>
      <c r="C14" t="s">
        <v>115</v>
      </c>
    </row>
    <row r="15" spans="1:4" x14ac:dyDescent="0.25">
      <c r="A15" t="s">
        <v>116</v>
      </c>
      <c r="B15" s="13">
        <f>B7</f>
        <v>3351.1307000000002</v>
      </c>
      <c r="C15" s="2"/>
      <c r="D15" s="2"/>
    </row>
    <row r="16" spans="1:4" x14ac:dyDescent="0.25">
      <c r="A16" t="s">
        <v>117</v>
      </c>
      <c r="B16" s="2">
        <f>B14-B15</f>
        <v>2111.6714000000006</v>
      </c>
      <c r="C16" s="12" t="s">
        <v>118</v>
      </c>
      <c r="D1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/>
  </sheetViews>
  <sheetFormatPr defaultRowHeight="15" x14ac:dyDescent="0.25"/>
  <cols>
    <col min="1" max="1" width="69.140625" customWidth="1"/>
    <col min="2" max="5" width="11.5703125" customWidth="1"/>
  </cols>
  <sheetData>
    <row r="1" spans="1:5" x14ac:dyDescent="0.25">
      <c r="A1" t="s">
        <v>109</v>
      </c>
      <c r="B1" s="16">
        <v>2015</v>
      </c>
      <c r="C1" s="16">
        <v>2014</v>
      </c>
      <c r="D1" s="16">
        <v>2013</v>
      </c>
      <c r="E1" s="16">
        <v>2012</v>
      </c>
    </row>
    <row r="2" spans="1:5" x14ac:dyDescent="0.25">
      <c r="A2" t="s">
        <v>4</v>
      </c>
      <c r="B2" s="3">
        <v>69676</v>
      </c>
      <c r="C2" s="3">
        <v>66255</v>
      </c>
      <c r="D2" s="3">
        <v>73020</v>
      </c>
      <c r="E2" s="3">
        <v>133072</v>
      </c>
    </row>
    <row r="4" spans="1:5" x14ac:dyDescent="0.25">
      <c r="A4" s="19" t="s">
        <v>107</v>
      </c>
      <c r="B4" s="16">
        <v>2015</v>
      </c>
      <c r="C4" s="16">
        <v>2014</v>
      </c>
      <c r="D4" s="16">
        <v>2013</v>
      </c>
    </row>
    <row r="5" spans="1:5" x14ac:dyDescent="0.25">
      <c r="A5" t="s">
        <v>34</v>
      </c>
      <c r="B5" s="3">
        <v>248851</v>
      </c>
      <c r="C5" s="3">
        <v>255125</v>
      </c>
      <c r="D5" s="3">
        <v>355221</v>
      </c>
    </row>
    <row r="7" spans="1:5" x14ac:dyDescent="0.25">
      <c r="A7" t="s">
        <v>119</v>
      </c>
      <c r="B7" s="10">
        <f>365*(AVERAGE(B2:C2)/B5)</f>
        <v>99.687795106308599</v>
      </c>
      <c r="C7" s="10">
        <f t="shared" ref="C7:D7" si="0">365*(AVERAGE(C2:D2)/C5)</f>
        <v>99.628368446839772</v>
      </c>
      <c r="D7" s="10">
        <f t="shared" si="0"/>
        <v>105.88278846126778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zoomScaleNormal="100" workbookViewId="0"/>
  </sheetViews>
  <sheetFormatPr defaultRowHeight="15" x14ac:dyDescent="0.25"/>
  <cols>
    <col min="1" max="1" width="69.140625" customWidth="1"/>
    <col min="2" max="5" width="11.5703125" customWidth="1"/>
  </cols>
  <sheetData>
    <row r="1" spans="1:6" x14ac:dyDescent="0.25">
      <c r="A1" t="s">
        <v>109</v>
      </c>
      <c r="B1" s="16">
        <v>2015</v>
      </c>
      <c r="C1" s="16">
        <v>2014</v>
      </c>
      <c r="D1" s="16">
        <v>2013</v>
      </c>
      <c r="E1" s="16">
        <v>2012</v>
      </c>
    </row>
    <row r="2" spans="1:6" x14ac:dyDescent="0.25">
      <c r="A2" t="s">
        <v>4</v>
      </c>
      <c r="B2" s="3">
        <v>69676</v>
      </c>
      <c r="C2" s="3">
        <v>66255</v>
      </c>
      <c r="D2" s="3">
        <v>73020</v>
      </c>
      <c r="E2" s="3">
        <v>133072</v>
      </c>
    </row>
    <row r="4" spans="1:6" x14ac:dyDescent="0.25">
      <c r="A4" s="19" t="s">
        <v>107</v>
      </c>
      <c r="B4" s="16">
        <v>2015</v>
      </c>
      <c r="C4" s="16">
        <v>2014</v>
      </c>
      <c r="D4" s="16">
        <v>2013</v>
      </c>
    </row>
    <row r="5" spans="1:6" x14ac:dyDescent="0.25">
      <c r="A5" t="s">
        <v>34</v>
      </c>
      <c r="B5" s="3">
        <v>248851</v>
      </c>
      <c r="C5" s="3">
        <v>255125</v>
      </c>
      <c r="D5" s="3">
        <v>355221</v>
      </c>
    </row>
    <row r="7" spans="1:6" x14ac:dyDescent="0.25">
      <c r="A7" t="s">
        <v>119</v>
      </c>
      <c r="B7" s="10">
        <f>365*(AVERAGE(B2:C2)/B5)</f>
        <v>99.687795106308599</v>
      </c>
      <c r="C7" s="10">
        <f t="shared" ref="C7:D7" si="0">365*(AVERAGE(C2:D2)/C5)</f>
        <v>99.628368446839772</v>
      </c>
      <c r="D7" s="10">
        <f t="shared" si="0"/>
        <v>105.88278846126778</v>
      </c>
    </row>
    <row r="8" spans="1:6" x14ac:dyDescent="0.25">
      <c r="A8" s="19"/>
    </row>
    <row r="9" spans="1:6" x14ac:dyDescent="0.25">
      <c r="A9" s="19" t="s">
        <v>80</v>
      </c>
      <c r="B9" s="20">
        <v>2015</v>
      </c>
      <c r="C9" s="20">
        <v>2014</v>
      </c>
      <c r="D9" s="20">
        <v>2013</v>
      </c>
      <c r="E9" s="20">
        <v>2012</v>
      </c>
      <c r="F9" s="19"/>
    </row>
    <row r="10" spans="1:6" x14ac:dyDescent="0.25">
      <c r="A10" s="19" t="s">
        <v>82</v>
      </c>
      <c r="B10" s="21">
        <v>7110.5</v>
      </c>
      <c r="C10" s="21">
        <v>9690.7999999999993</v>
      </c>
      <c r="D10" s="21">
        <v>12680.2839936609</v>
      </c>
      <c r="E10" s="21">
        <v>20729.347786582101</v>
      </c>
      <c r="F10" s="19"/>
    </row>
    <row r="11" spans="1:6" x14ac:dyDescent="0.25">
      <c r="A11" s="19" t="s">
        <v>83</v>
      </c>
      <c r="B11" s="21">
        <v>13210.5</v>
      </c>
      <c r="C11" s="21">
        <v>17454.8</v>
      </c>
      <c r="D11" s="21">
        <v>19237.031107086299</v>
      </c>
      <c r="E11" s="21">
        <v>41541.814890951602</v>
      </c>
      <c r="F11" s="19"/>
    </row>
    <row r="12" spans="1:6" x14ac:dyDescent="0.25">
      <c r="A12" s="19" t="s">
        <v>84</v>
      </c>
      <c r="B12" s="22">
        <v>49355</v>
      </c>
      <c r="C12" s="22">
        <v>39109.4</v>
      </c>
      <c r="D12" s="22">
        <v>41102.684899252898</v>
      </c>
      <c r="E12" s="22">
        <v>70800.837322466206</v>
      </c>
      <c r="F12" s="19"/>
    </row>
    <row r="13" spans="1:6" x14ac:dyDescent="0.25">
      <c r="A13" s="19" t="s">
        <v>85</v>
      </c>
      <c r="B13" s="21">
        <v>69676</v>
      </c>
      <c r="C13" s="21">
        <v>66255</v>
      </c>
      <c r="D13" s="21">
        <v>73020.000000000087</v>
      </c>
      <c r="E13" s="21">
        <v>133071.99999999991</v>
      </c>
      <c r="F13" s="19"/>
    </row>
    <row r="14" spans="1:6" x14ac:dyDescent="0.25">
      <c r="A14" s="19"/>
      <c r="B14" s="21"/>
      <c r="C14" s="21"/>
      <c r="D14" s="21"/>
      <c r="E14" s="21"/>
      <c r="F14" s="19"/>
    </row>
    <row r="15" spans="1:6" x14ac:dyDescent="0.25">
      <c r="A15" s="19" t="s">
        <v>124</v>
      </c>
      <c r="B15" s="23">
        <f>365*(AVERAGE(B10:C10)/B$5)</f>
        <v>12.321578976978193</v>
      </c>
      <c r="C15" s="23">
        <f t="shared" ref="C15:D17" si="1">365*(AVERAGE(C10:D10)/C$5)</f>
        <v>16.00283323407394</v>
      </c>
      <c r="D15" s="23">
        <f t="shared" si="1"/>
        <v>17.16468846125186</v>
      </c>
      <c r="E15" s="23"/>
      <c r="F15" s="19"/>
    </row>
    <row r="16" spans="1:6" x14ac:dyDescent="0.25">
      <c r="A16" s="19" t="s">
        <v>125</v>
      </c>
      <c r="B16" s="23">
        <f>365*(AVERAGE(B11:C11)/B$5)</f>
        <v>22.489028575332227</v>
      </c>
      <c r="C16" s="23">
        <f t="shared" si="1"/>
        <v>26.246973746372365</v>
      </c>
      <c r="D16" s="23">
        <f t="shared" si="1"/>
        <v>31.226023784184822</v>
      </c>
      <c r="E16" s="23"/>
      <c r="F16" s="19"/>
    </row>
    <row r="17" spans="1:6" x14ac:dyDescent="0.25">
      <c r="A17" s="19" t="s">
        <v>126</v>
      </c>
      <c r="B17" s="23">
        <f>365*(AVERAGE(B12:C12)/B$5)</f>
        <v>64.877187553998169</v>
      </c>
      <c r="C17" s="23">
        <f t="shared" si="1"/>
        <v>57.378561466393542</v>
      </c>
      <c r="D17" s="23">
        <f t="shared" si="1"/>
        <v>57.492076215831091</v>
      </c>
      <c r="E17" s="23"/>
      <c r="F17" s="19"/>
    </row>
    <row r="18" spans="1:6" x14ac:dyDescent="0.25">
      <c r="A18" s="19"/>
      <c r="B18" s="19"/>
      <c r="C18" s="19"/>
      <c r="D18" s="19"/>
      <c r="E18" s="19"/>
      <c r="F18" s="19"/>
    </row>
    <row r="19" spans="1:6" x14ac:dyDescent="0.25">
      <c r="A19" s="19" t="s">
        <v>128</v>
      </c>
      <c r="B19" s="24">
        <f>(C17/365)*B5</f>
        <v>39119.759998557529</v>
      </c>
      <c r="C19" s="24" t="s">
        <v>132</v>
      </c>
      <c r="D19" s="21"/>
      <c r="E19" s="21"/>
      <c r="F19" s="19"/>
    </row>
    <row r="20" spans="1:6" x14ac:dyDescent="0.25">
      <c r="A20" s="19" t="s">
        <v>129</v>
      </c>
      <c r="B20" s="24">
        <f>(B19*2)-C12</f>
        <v>39130.119997115056</v>
      </c>
      <c r="C20" s="24" t="s">
        <v>130</v>
      </c>
      <c r="D20" s="21"/>
      <c r="E20" s="21"/>
      <c r="F20" s="19"/>
    </row>
    <row r="21" spans="1:6" x14ac:dyDescent="0.25">
      <c r="A21" s="19" t="s">
        <v>127</v>
      </c>
      <c r="B21" s="22">
        <f>B12</f>
        <v>49355</v>
      </c>
      <c r="C21" s="19"/>
      <c r="D21" s="21"/>
      <c r="E21" s="21"/>
      <c r="F21" s="19"/>
    </row>
    <row r="22" spans="1:6" x14ac:dyDescent="0.25">
      <c r="A22" s="19" t="s">
        <v>141</v>
      </c>
      <c r="B22" s="21">
        <f>B21-B20</f>
        <v>10224.880002884944</v>
      </c>
      <c r="C22" s="24" t="s">
        <v>131</v>
      </c>
      <c r="D22" s="21"/>
      <c r="E22" s="25"/>
      <c r="F22" s="19"/>
    </row>
    <row r="23" spans="1:6" x14ac:dyDescent="0.25">
      <c r="A23" s="19"/>
      <c r="B23" s="19"/>
      <c r="C23" s="19"/>
      <c r="D23" s="19"/>
      <c r="E23" s="19"/>
      <c r="F23" s="19"/>
    </row>
    <row r="24" spans="1:6" x14ac:dyDescent="0.25">
      <c r="A24" s="19"/>
      <c r="B24" s="19"/>
      <c r="C24" s="19"/>
      <c r="D24" s="19"/>
      <c r="E24" s="19"/>
      <c r="F24" s="1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"/>
  <sheetViews>
    <sheetView zoomScaleNormal="100" workbookViewId="0"/>
  </sheetViews>
  <sheetFormatPr defaultRowHeight="15" x14ac:dyDescent="0.25"/>
  <cols>
    <col min="1" max="1" width="29.85546875" bestFit="1" customWidth="1"/>
    <col min="2" max="2" width="11.28515625" bestFit="1" customWidth="1"/>
  </cols>
  <sheetData>
    <row r="2" spans="1:5" x14ac:dyDescent="0.25">
      <c r="B2" s="16">
        <v>2015</v>
      </c>
      <c r="C2" s="16">
        <v>2014</v>
      </c>
      <c r="D2" s="16">
        <v>2013</v>
      </c>
    </row>
    <row r="3" spans="1:5" x14ac:dyDescent="0.25">
      <c r="A3" t="s">
        <v>133</v>
      </c>
      <c r="B3" s="3">
        <v>2431</v>
      </c>
      <c r="C3" s="3">
        <v>5840</v>
      </c>
      <c r="D3" s="3">
        <v>3786</v>
      </c>
    </row>
    <row r="4" spans="1:5" x14ac:dyDescent="0.25">
      <c r="A4" t="s">
        <v>134</v>
      </c>
      <c r="B4" s="7">
        <v>1333</v>
      </c>
      <c r="C4" s="7">
        <v>885</v>
      </c>
      <c r="D4" s="7">
        <v>1045</v>
      </c>
    </row>
    <row r="5" spans="1:5" x14ac:dyDescent="0.25">
      <c r="A5" t="s">
        <v>135</v>
      </c>
      <c r="B5" s="3">
        <f>SUM(B3:B4)</f>
        <v>3764</v>
      </c>
      <c r="C5" s="3">
        <f t="shared" ref="C5:D5" si="0">SUM(C3:C4)</f>
        <v>6725</v>
      </c>
      <c r="D5" s="3">
        <f t="shared" si="0"/>
        <v>4831</v>
      </c>
    </row>
    <row r="6" spans="1:5" x14ac:dyDescent="0.25">
      <c r="B6" s="1"/>
    </row>
    <row r="8" spans="1:5" x14ac:dyDescent="0.25">
      <c r="B8" s="16">
        <v>2015</v>
      </c>
      <c r="C8" s="16">
        <v>2014</v>
      </c>
      <c r="D8" s="16">
        <v>2013</v>
      </c>
      <c r="E8" s="16">
        <v>2012</v>
      </c>
    </row>
    <row r="9" spans="1:5" x14ac:dyDescent="0.25">
      <c r="A9" t="s">
        <v>92</v>
      </c>
      <c r="B9" s="2">
        <v>44502</v>
      </c>
      <c r="C9" s="2">
        <v>32773</v>
      </c>
      <c r="D9" s="2">
        <v>33908.235470096333</v>
      </c>
      <c r="E9" s="2">
        <v>27305.545073654299</v>
      </c>
    </row>
    <row r="10" spans="1:5" x14ac:dyDescent="0.25">
      <c r="A10" t="s">
        <v>93</v>
      </c>
      <c r="B10" s="13">
        <v>13998</v>
      </c>
      <c r="C10" s="13">
        <v>11156</v>
      </c>
      <c r="D10" s="13">
        <v>11542.436606486885</v>
      </c>
      <c r="E10" s="13">
        <v>9294.8665316476163</v>
      </c>
    </row>
    <row r="11" spans="1:5" x14ac:dyDescent="0.25">
      <c r="B11" s="2">
        <v>58500</v>
      </c>
      <c r="C11" s="2">
        <v>43929</v>
      </c>
      <c r="D11" s="2">
        <v>45450.672076583214</v>
      </c>
      <c r="E11" s="2">
        <v>36600.41160530191</v>
      </c>
    </row>
    <row r="12" spans="1:5" x14ac:dyDescent="0.25">
      <c r="A12" t="s">
        <v>94</v>
      </c>
      <c r="B12" s="7">
        <v>-25030</v>
      </c>
      <c r="C12" s="7">
        <v>-29528</v>
      </c>
      <c r="D12" s="7">
        <v>-30518</v>
      </c>
      <c r="E12" s="7">
        <v>-24904</v>
      </c>
    </row>
    <row r="13" spans="1:5" x14ac:dyDescent="0.25">
      <c r="A13" t="s">
        <v>85</v>
      </c>
      <c r="B13" s="2">
        <v>33470</v>
      </c>
      <c r="C13" s="2">
        <v>14401</v>
      </c>
      <c r="D13" s="2">
        <v>14932.672076583211</v>
      </c>
      <c r="E13" s="2">
        <v>11696.411605301913</v>
      </c>
    </row>
    <row r="14" spans="1:5" x14ac:dyDescent="0.25">
      <c r="B14" s="2"/>
      <c r="C14" s="2"/>
    </row>
    <row r="15" spans="1:5" x14ac:dyDescent="0.25">
      <c r="A15" t="s">
        <v>136</v>
      </c>
      <c r="B15" s="8">
        <f>(AVERAGE(B11:C11)/B5)</f>
        <v>13.606402763018066</v>
      </c>
      <c r="C15" s="8">
        <f>(AVERAGE(C11:D11)/C5)</f>
        <v>6.6453287789281204</v>
      </c>
      <c r="D15" s="8">
        <f>(AVERAGE(D11:E11)/D5)</f>
        <v>8.4921427946476005</v>
      </c>
    </row>
    <row r="17" spans="2:4" x14ac:dyDescent="0.25">
      <c r="B17" s="11"/>
      <c r="C17" s="11"/>
      <c r="D17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zoomScaleNormal="100" workbookViewId="0"/>
  </sheetViews>
  <sheetFormatPr defaultRowHeight="15" x14ac:dyDescent="0.25"/>
  <cols>
    <col min="1" max="1" width="29.85546875" bestFit="1" customWidth="1"/>
    <col min="2" max="2" width="11.28515625" bestFit="1" customWidth="1"/>
  </cols>
  <sheetData>
    <row r="2" spans="1:7" x14ac:dyDescent="0.25">
      <c r="B2" s="16">
        <v>2015</v>
      </c>
      <c r="C2" s="16">
        <v>2014</v>
      </c>
      <c r="D2" s="16">
        <v>2013</v>
      </c>
    </row>
    <row r="3" spans="1:7" x14ac:dyDescent="0.25">
      <c r="A3" t="s">
        <v>133</v>
      </c>
      <c r="B3" s="3">
        <v>2486</v>
      </c>
      <c r="C3" s="3">
        <v>4307</v>
      </c>
      <c r="D3" s="3">
        <v>4286</v>
      </c>
      <c r="G3" s="1"/>
    </row>
    <row r="4" spans="1:7" x14ac:dyDescent="0.25">
      <c r="A4" t="s">
        <v>134</v>
      </c>
      <c r="B4" s="7">
        <v>3851</v>
      </c>
      <c r="C4" s="7">
        <v>7158</v>
      </c>
      <c r="D4" s="7">
        <v>7167</v>
      </c>
      <c r="G4" s="1"/>
    </row>
    <row r="5" spans="1:7" x14ac:dyDescent="0.25">
      <c r="A5" t="s">
        <v>135</v>
      </c>
      <c r="B5" s="3">
        <f>SUM(B3:B4)</f>
        <v>6337</v>
      </c>
      <c r="C5" s="3">
        <f t="shared" ref="C5:D5" si="0">SUM(C3:C4)</f>
        <v>11465</v>
      </c>
      <c r="D5" s="3">
        <f t="shared" si="0"/>
        <v>11453</v>
      </c>
    </row>
    <row r="6" spans="1:7" x14ac:dyDescent="0.25">
      <c r="B6" s="1"/>
    </row>
    <row r="8" spans="1:7" x14ac:dyDescent="0.25">
      <c r="B8" s="16">
        <v>2015</v>
      </c>
      <c r="C8" s="16">
        <v>2014</v>
      </c>
      <c r="D8" s="16">
        <v>2013</v>
      </c>
      <c r="E8" s="16">
        <v>2012</v>
      </c>
    </row>
    <row r="9" spans="1:7" x14ac:dyDescent="0.25">
      <c r="A9" t="s">
        <v>86</v>
      </c>
      <c r="B9" s="3">
        <v>17331</v>
      </c>
      <c r="C9" s="3">
        <v>18883</v>
      </c>
      <c r="D9" s="3">
        <v>26103.974186474676</v>
      </c>
      <c r="E9" s="3">
        <v>20329.65282885878</v>
      </c>
    </row>
    <row r="10" spans="1:7" x14ac:dyDescent="0.25">
      <c r="A10" t="s">
        <v>87</v>
      </c>
      <c r="B10" s="3">
        <v>38515</v>
      </c>
      <c r="C10" s="3">
        <v>39115</v>
      </c>
      <c r="D10" s="3">
        <v>54072.814187573851</v>
      </c>
      <c r="E10" s="3">
        <v>42111.654419361927</v>
      </c>
    </row>
    <row r="11" spans="1:7" x14ac:dyDescent="0.25">
      <c r="A11" t="s">
        <v>88</v>
      </c>
      <c r="B11" s="3">
        <v>5399</v>
      </c>
      <c r="C11" s="3">
        <v>9449</v>
      </c>
      <c r="D11" s="3">
        <v>13062.355138907971</v>
      </c>
      <c r="E11" s="3">
        <v>10172.900999835123</v>
      </c>
    </row>
    <row r="12" spans="1:7" x14ac:dyDescent="0.25">
      <c r="A12" t="s">
        <v>89</v>
      </c>
      <c r="B12" s="7">
        <v>6179</v>
      </c>
      <c r="C12" s="7">
        <v>5335</v>
      </c>
      <c r="D12" s="7">
        <v>7375.1364870435</v>
      </c>
      <c r="E12" s="7">
        <v>5743.721751944162</v>
      </c>
    </row>
    <row r="13" spans="1:7" x14ac:dyDescent="0.25">
      <c r="A13" t="s">
        <v>80</v>
      </c>
      <c r="B13" s="3">
        <v>67424</v>
      </c>
      <c r="C13" s="3">
        <v>72782</v>
      </c>
      <c r="D13" s="3">
        <v>100614.28</v>
      </c>
      <c r="E13" s="3">
        <v>78357.929999999993</v>
      </c>
    </row>
    <row r="14" spans="1:7" x14ac:dyDescent="0.25">
      <c r="A14" t="s">
        <v>90</v>
      </c>
      <c r="B14" s="7">
        <v>-44033</v>
      </c>
      <c r="C14" s="7">
        <v>-53166</v>
      </c>
      <c r="D14" s="7">
        <v>-72820.28</v>
      </c>
      <c r="E14" s="7">
        <v>-54540.93</v>
      </c>
    </row>
    <row r="15" spans="1:7" x14ac:dyDescent="0.25">
      <c r="A15" t="s">
        <v>91</v>
      </c>
      <c r="B15" s="3">
        <v>23391</v>
      </c>
      <c r="C15" s="3">
        <v>19616</v>
      </c>
      <c r="D15" s="3">
        <v>27794</v>
      </c>
      <c r="E15" s="3">
        <v>23817</v>
      </c>
    </row>
    <row r="17" spans="1:4" x14ac:dyDescent="0.25">
      <c r="B17" s="11"/>
      <c r="C17" s="11"/>
      <c r="D17" s="11"/>
    </row>
    <row r="18" spans="1:4" x14ac:dyDescent="0.25">
      <c r="A18" t="s">
        <v>136</v>
      </c>
      <c r="B18" s="8">
        <f>(AVERAGE(B13:C13)/B5)</f>
        <v>11.062490137288938</v>
      </c>
      <c r="C18" s="8">
        <f t="shared" ref="C18:D18" si="1">(AVERAGE(C13:D13)/C5)</f>
        <v>7.5619834278238116</v>
      </c>
      <c r="D18" s="8">
        <f t="shared" si="1"/>
        <v>7.8133331878110539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Normal="100" workbookViewId="0"/>
  </sheetViews>
  <sheetFormatPr defaultRowHeight="15" x14ac:dyDescent="0.25"/>
  <cols>
    <col min="1" max="1" width="50.42578125" bestFit="1" customWidth="1"/>
    <col min="2" max="4" width="10.85546875" customWidth="1"/>
  </cols>
  <sheetData>
    <row r="1" spans="1:4" x14ac:dyDescent="0.25">
      <c r="B1" s="16">
        <v>2015</v>
      </c>
      <c r="C1" s="16">
        <v>2014</v>
      </c>
      <c r="D1" s="16">
        <v>2013</v>
      </c>
    </row>
    <row r="2" spans="1:4" x14ac:dyDescent="0.25">
      <c r="A2" t="s">
        <v>140</v>
      </c>
      <c r="B2" s="3">
        <v>12860</v>
      </c>
      <c r="C2" s="3">
        <v>-84967</v>
      </c>
      <c r="D2" s="3">
        <v>-118481</v>
      </c>
    </row>
    <row r="3" spans="1:4" x14ac:dyDescent="0.25">
      <c r="A3" t="s">
        <v>142</v>
      </c>
      <c r="B3" s="3">
        <v>1937.6040398951454</v>
      </c>
    </row>
    <row r="4" spans="1:4" x14ac:dyDescent="0.25">
      <c r="A4" t="s">
        <v>143</v>
      </c>
      <c r="B4" s="3">
        <v>2111.6714000000006</v>
      </c>
    </row>
    <row r="5" spans="1:4" x14ac:dyDescent="0.25">
      <c r="A5" t="s">
        <v>144</v>
      </c>
      <c r="B5" s="7">
        <v>10224.880002884944</v>
      </c>
    </row>
    <row r="6" spans="1:4" x14ac:dyDescent="0.25">
      <c r="B6" s="3">
        <f>B2-SUM(B3:B5)</f>
        <v>-1414.1554427800893</v>
      </c>
    </row>
    <row r="7" spans="1:4" x14ac:dyDescent="0.25">
      <c r="A7" t="s">
        <v>145</v>
      </c>
      <c r="B7" s="3">
        <v>3821</v>
      </c>
    </row>
    <row r="8" spans="1:4" x14ac:dyDescent="0.25">
      <c r="A8" t="s">
        <v>146</v>
      </c>
      <c r="B8" s="7">
        <v>3625</v>
      </c>
    </row>
    <row r="9" spans="1:4" x14ac:dyDescent="0.25">
      <c r="A9" t="s">
        <v>147</v>
      </c>
      <c r="B9" s="9">
        <f>B6-SUM(B7:B8)</f>
        <v>-8860.1554427800893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Financial Statements</vt:lpstr>
      <vt:lpstr>AR Allowance</vt:lpstr>
      <vt:lpstr>Warranty</vt:lpstr>
      <vt:lpstr>Inventory</vt:lpstr>
      <vt:lpstr>Inventory (All)</vt:lpstr>
      <vt:lpstr>Capitalized Costs</vt:lpstr>
      <vt:lpstr>PP&amp;E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bushee</dc:creator>
  <cp:lastModifiedBy>Brian Bushee</cp:lastModifiedBy>
  <dcterms:created xsi:type="dcterms:W3CDTF">2009-08-18T12:52:29Z</dcterms:created>
  <dcterms:modified xsi:type="dcterms:W3CDTF">2015-12-30T16:49:22Z</dcterms:modified>
</cp:coreProperties>
</file>