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554" documentId="8_{6BB8C8F4-817F-4135-A9EF-0E7E368F1CF2}" xr6:coauthVersionLast="47" xr6:coauthVersionMax="47" xr10:uidLastSave="{900A1E6E-91B8-47FC-88B2-27EA3DA2D5C3}"/>
  <bookViews>
    <workbookView xWindow="-120" yWindow="-120" windowWidth="29040" windowHeight="15840" tabRatio="500" firstSheet="1"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2" i="6" l="1"/>
  <c r="D25" i="8"/>
  <c r="B14" i="10"/>
  <c r="C18" i="6"/>
  <c r="E8" i="8"/>
  <c r="E9" i="8"/>
  <c r="E10" i="8"/>
  <c r="E11" i="8"/>
  <c r="E12" i="8"/>
  <c r="E13" i="8"/>
  <c r="J44" i="6"/>
  <c r="E15" i="10"/>
  <c r="E14" i="10"/>
  <c r="E16" i="10" s="1"/>
  <c r="H5" i="9" s="1"/>
  <c r="B15" i="10"/>
  <c r="B16" i="10"/>
  <c r="H4" i="9" s="1"/>
  <c r="G44" i="6"/>
  <c r="D38" i="8"/>
  <c r="J41" i="6"/>
  <c r="J42" i="6"/>
  <c r="J43" i="6"/>
  <c r="J45" i="6"/>
  <c r="J46" i="6"/>
  <c r="J47" i="6"/>
  <c r="J48" i="6"/>
  <c r="G41" i="6"/>
  <c r="G42" i="6"/>
  <c r="G43" i="6"/>
  <c r="G45" i="6"/>
  <c r="G46" i="6"/>
  <c r="G47" i="6"/>
  <c r="G48" i="6"/>
  <c r="G40" i="6"/>
  <c r="J30" i="6"/>
  <c r="J31" i="6"/>
  <c r="J29" i="6"/>
  <c r="G30" i="6"/>
  <c r="G31" i="6"/>
  <c r="G29" i="6"/>
  <c r="G14" i="6"/>
  <c r="J14" i="6" s="1"/>
  <c r="G15" i="6"/>
  <c r="J15" i="6" s="1"/>
  <c r="G16" i="6"/>
  <c r="J16" i="6" s="1"/>
  <c r="G17" i="6"/>
  <c r="J17" i="6" s="1"/>
  <c r="G13" i="6"/>
  <c r="J13" i="6" s="1"/>
  <c r="C56" i="6"/>
  <c r="E42" i="8"/>
  <c r="E41" i="8"/>
  <c r="E40" i="8"/>
  <c r="E29" i="8"/>
  <c r="E28" i="8"/>
  <c r="E27" i="8"/>
  <c r="E17" i="8"/>
  <c r="E16" i="8"/>
  <c r="J11" i="6"/>
  <c r="I11" i="6"/>
  <c r="G11" i="6"/>
  <c r="F11" i="6"/>
  <c r="D11" i="6"/>
  <c r="C11" i="6"/>
  <c r="D18" i="6"/>
  <c r="F18" i="6"/>
  <c r="G18" i="6"/>
  <c r="I18" i="6"/>
  <c r="J18" i="6"/>
  <c r="C22" i="6"/>
  <c r="D22" i="6"/>
  <c r="F22" i="6"/>
  <c r="G22" i="6"/>
  <c r="I22" i="6"/>
  <c r="J22" i="6"/>
  <c r="C27" i="6"/>
  <c r="D27" i="6"/>
  <c r="F27" i="6"/>
  <c r="G27" i="6"/>
  <c r="I27" i="6"/>
  <c r="J27" i="6"/>
  <c r="D32" i="6"/>
  <c r="F32" i="6"/>
  <c r="G32" i="6"/>
  <c r="I32" i="6"/>
  <c r="J32" i="6"/>
  <c r="C38" i="6"/>
  <c r="D38" i="6"/>
  <c r="F38" i="6"/>
  <c r="G38" i="6"/>
  <c r="I38" i="6"/>
  <c r="J38" i="6"/>
  <c r="C49" i="6"/>
  <c r="D49" i="6"/>
  <c r="G49" i="6"/>
  <c r="I49" i="6"/>
  <c r="J49" i="6"/>
  <c r="D56" i="6"/>
  <c r="F56" i="6"/>
  <c r="G56" i="6"/>
  <c r="I56" i="6"/>
  <c r="J56" i="6"/>
  <c r="E37" i="8"/>
  <c r="E21" i="8"/>
  <c r="E22" i="8"/>
  <c r="E23" i="8"/>
  <c r="E24" i="8"/>
  <c r="D58" i="6" l="1"/>
  <c r="G58" i="6"/>
  <c r="C58" i="6"/>
  <c r="C59" i="6" s="1"/>
  <c r="C4" i="9" s="1"/>
  <c r="I58" i="6"/>
  <c r="J58" i="6"/>
  <c r="G7" i="9"/>
  <c r="I59" i="6" l="1"/>
  <c r="C6" i="9" s="1"/>
  <c r="D14" i="8" l="1"/>
  <c r="E20" i="8"/>
  <c r="E25" i="8" s="1"/>
  <c r="E32" i="8"/>
  <c r="E33" i="8"/>
  <c r="E34" i="8"/>
  <c r="E35" i="8"/>
  <c r="E36" i="8"/>
  <c r="E38" i="8" l="1"/>
  <c r="E14" i="8"/>
  <c r="B4" i="9"/>
  <c r="D4" i="9" s="1"/>
  <c r="B6" i="9"/>
  <c r="B5" i="9"/>
  <c r="D6" i="9" l="1"/>
  <c r="G6" i="9" s="1"/>
  <c r="G4" i="9"/>
  <c r="F49" i="6"/>
  <c r="F58" i="6"/>
  <c r="F59" i="6"/>
  <c r="C5" i="9"/>
  <c r="D5" i="9"/>
  <c r="G5" i="9"/>
</calcChain>
</file>

<file path=xl/sharedStrings.xml><?xml version="1.0" encoding="utf-8"?>
<sst xmlns="http://schemas.openxmlformats.org/spreadsheetml/2006/main" count="365" uniqueCount="203">
  <si>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</si>
  <si>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</si>
  <si>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</si>
  <si>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</si>
  <si>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</si>
  <si>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</si>
  <si>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</si>
  <si>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</si>
  <si>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</si>
  <si>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</si>
  <si>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</si>
  <si>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</si>
  <si>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</si>
  <si>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</si>
  <si>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</si>
  <si>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</si>
  <si>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</si>
  <si>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</si>
  <si>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</si>
  <si>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</si>
  <si>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</si>
  <si>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</si>
  <si>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Vos composants ont trop de logique métier intégrée. Il  est important  de déplacer cette logique vers des services pour une meilleure modularité et maintenabilité. (ex: playarea, quiz-creation...)
Faut utiliser les modals au lieu des window.alert
</t>
  </si>
  <si>
    <t>room code prompt contient trop de logique 
host interface est un component est devraient pas s'occuper de la reception des events socket , faut mettre cette responsabilité dans un service
même chose -&gt; player List component devrait avoir un service propre a lui qui s'occupe de la logique ... 
waiting room aussi
Faut minimiser les responsabilités dans les components sinon ca va devenir difficile de faire évoluer votre système 
Good job pour le reste</t>
  </si>
  <si>
    <t>Trés bien , merci d'avoir corrigé les commentaires du sprint 2. Vous avez fait un trés bon refactor de vos components!</t>
  </si>
  <si>
    <t>1.2 Arborescence</t>
  </si>
  <si>
    <t>Le projet respecte une arborescence de fichier claire,uniforme et structurée.
Les noms de fichiers et dossiers respectent le format kebab-case.</t>
  </si>
  <si>
    <t>faut grouper les fichiers de chaque service et chaque controller dans un folder comme ce qui est fait dans les components pour être uniforme dans l'arborescence
server/mockData respecte pas kebab-case
Bon travail pour le reste</t>
  </si>
  <si>
    <t xml:space="preserve">host + organizer : faut être uniforme et en choisir qu'un seul nom pour l'organisateur
faut grouper les fichiers de utils dans des folders
</t>
  </si>
  <si>
    <t>Bon travail</t>
  </si>
  <si>
    <t>Sous-total</t>
  </si>
  <si>
    <t>Bonne amélioration de votre architecture</t>
  </si>
  <si>
    <t>2. Classe</t>
  </si>
  <si>
    <t>Ghali</t>
  </si>
  <si>
    <t>2.1 Responsabilité</t>
  </si>
  <si>
    <t>La classe n'a qu'une responsabilitée.</t>
  </si>
  <si>
    <t>Les components suivants ont de la logique qui devrait être déplacée dans des services ou du moins les décomposer en sous-components:
quiz-creation.component</t>
  </si>
  <si>
    <t>Ok</t>
  </si>
  <si>
    <t>host-interface-management a beaucoup trop de responsabilités. Cette classe aurait dû être fragmentée. Vous auriez pu aussi encapsuler les chaînes de modifications du gameService dans la classe en question</t>
  </si>
  <si>
    <t>2.2 Attributs</t>
  </si>
  <si>
    <t>La classe comporte uniquement des attributs utilisés.
La classe comporte uniquement des attributs qui sont des états de la classe.
La classe ne comporte pas d'attribut utilisé seulement dans les tests.</t>
  </si>
  <si>
    <t>Les longues listes d'attributs doivent être encapsulées dans des structures de données : 
play-area.component</t>
  </si>
  <si>
    <t>2.3 Accessibilité</t>
  </si>
  <si>
    <t>La classe minimise l'accessibilité des membres. (Bonne utilisation de public/private/protected pour les attributs et les fonctions)
Les méthodes get/set font une validation quelconque sur les attributs privés.</t>
  </si>
  <si>
    <t>Plusieurs méthodes/attributs devraient être privés:
play-area.component.ts: bonusPointMultiplicator, tempPath, numberOfCorrectCards, validationTime, playAreaConst, clearInterval, numberOfIncorrectCards, currentTimerIndex, initInfos, intervalId, numberOfCorrectAnswers</t>
  </si>
  <si>
    <t>Plusieurs méthodes/attributs devraient être privés. Veuillez revoir l’encapsulation des classes suivants:
sidebar.component.ts: roomId, socketService, myName, route, formBuilder, gameService, injector
question-list.component.ts: questionService, choiceService
game-real.service.ts: isLast, socketService, players
game-test.service.ts: timeService, gameOver, timeouts</t>
  </si>
  <si>
    <t>Plusieurs erreurs du sprint2 ainsi que plusieurs nouvelles classes sans encapsulation:
game-interface-management
host-interface-management</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</si>
  <si>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</si>
  <si>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</si>
  <si>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</si>
  <si>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</si>
  <si>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timer.ts</t>
  </si>
  <si>
    <t>Très bien!</t>
  </si>
  <si>
    <t>3. Fonctions et méthodes</t>
  </si>
  <si>
    <t>3.1 Utilité</t>
  </si>
  <si>
    <t>La fonction est utilie et non-triviale.
La fonction ne peut pas être fragmenté en plusieurs fonctions.
La fonction n'a pas une longueur trop grande.</t>
  </si>
  <si>
    <t>extractQuizFromForm,  timeElapsedConditions, onCardSelected.... trop longues</t>
  </si>
  <si>
    <t xml:space="preserve"> private configureBaseSocketFeatures dans host-interface, 
les méthodes de room-code-prompt trop grandes</t>
  </si>
  <si>
    <t>Server: game-creation.service-&gt; handlePlayerLeft  a besoin d'être refactor idéalement  pour la rendre moins complexe et plus lisible.
Mais vous avez bien fait de mettre cette méthode dans game-creation et enlever les socket.on du socket.manager, c'est une bonne séparation de responsabilités
Pour le reste, Good job</t>
  </si>
  <si>
    <t>3.2 Paramètres</t>
  </si>
  <si>
    <t>La fonction possède le moins de paramètres possibles en entrée.
La fonction possède uniquement des paramètres d'entrée qui sont utilisés.</t>
  </si>
  <si>
    <t>OK</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</si>
  <si>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</si>
  <si>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</si>
  <si>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</si>
  <si>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</si>
  <si>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</si>
  <si>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</si>
  <si>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</si>
  <si>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</si>
  <si>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</si>
  <si>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</si>
  <si>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Aucun groupement est fait
Les constantes dans quiz creation et tous les autres doivent être grouper ensemble dans un folder spécifique pour les const.
PlayAreaComponent? (Faudrait le refactor et grouper les constantes)
Faut aussi mettre les messages string, messages d'erreurs..etc que vous affichez dans des constantes pour faciliter  les modifications.</t>
  </si>
  <si>
    <t xml:space="preserve">Faut grouper les constantes dans un folder commun pour faciliter aux developpeurs le changement de ces valeurs et la reutilisabilité (Vous avez créer POP_UP_TIMEOUT deux fois alors que c'est la même valeur)
return this.gameService.username === 'Organisateur';
faut mettre ce string dans une constante
const NON_EXISTANT_INDEX = -1; ! </t>
  </si>
  <si>
    <t>Good job , merci d'avoir corrigé les commentaires du sprint 2. Vous avez bien groupé les constantes.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</si>
  <si>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</si>
  <si>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</si>
  <si>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</si>
  <si>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</si>
  <si>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CREATED =201 -&gt; HTTP_STATUS_CODE_CREATED
</t>
  </si>
  <si>
    <t>6. Expressions booléennes</t>
  </si>
  <si>
    <t>6.1 Expression</t>
  </si>
  <si>
    <t>L'expression booléenne n'est pas comparée à true ou false. (Exemple d'erreur: x === true)</t>
  </si>
  <si>
    <t>answer-choice-card.component.ts: 41
quiz-validation.service.ts: 116, 117, 53, 57, 80, 107</t>
  </si>
  <si>
    <t>room-validation.service.ts: 45, 56</t>
  </si>
  <si>
    <t>6.2 Logique négative</t>
  </si>
  <si>
    <t>L'expression booléenne évite la logique négative. (Exemple d'erreur:  if( !notFound(…) )</t>
  </si>
  <si>
    <t>6.3 Ternaire</t>
  </si>
  <si>
    <t>L'expression booléenne utilise un ternaire dans le bon scénario.</t>
  </si>
  <si>
    <t>quiz-validation.service.ts: 42</t>
  </si>
  <si>
    <t>room-code-prompt: 
this.isLocked = isLocked
validation-quiz-error-feedback.component.ts: 13</t>
  </si>
  <si>
    <t>6.4 Prédicats</t>
  </si>
  <si>
    <t>L'expression booléenne est simple.
L'expression booléenne utilise un ou des prédicats pour simplifier une condition complexe.</t>
  </si>
  <si>
    <t xml:space="preserve"> quiz-validation.service.ts: 86</t>
  </si>
  <si>
    <t>Super!</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</si>
  <si>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</si>
  <si>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</si>
  <si>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</si>
  <si>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</si>
  <si>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Server:: room-managing.service -&gt; isRoomExistent()</t>
  </si>
  <si>
    <t>7.2 Commentaire</t>
  </si>
  <si>
    <t>Le commentaire est pertinent. (Pas de code mort commenté)</t>
  </si>
  <si>
    <t xml:space="preserve">Plus votre projet devient de plus en plus grand Faudrait  ajouter des commentaires pour documenter votre code </t>
  </si>
  <si>
    <t xml:space="preserve">Good job </t>
  </si>
  <si>
    <t>7.3 Enum</t>
  </si>
  <si>
    <t>Le code utilise des enum lorsque c'est pertinent.</t>
  </si>
  <si>
    <t>Exporter QuestionType dans un folder pour les enums</t>
  </si>
  <si>
    <t>Good job pour les socket events</t>
  </si>
  <si>
    <t>7.4 Classe et interface</t>
  </si>
  <si>
    <t>Le code n'utilise pas d'objets anonymes JS et priorise les classes et les interfaces.</t>
  </si>
  <si>
    <t>7.5 Duplication</t>
  </si>
  <si>
    <t>Il n'y a pas de duplication de code.</t>
  </si>
  <si>
    <t>Quiz-creation-Page</t>
  </si>
  <si>
    <t xml:space="preserve">moveChoiceUp + moveChoicedown
</t>
  </si>
  <si>
    <t>isNameBanned et isNameUsed (room-managing.service)
Bon travail pour le reste</t>
  </si>
  <si>
    <t>7.6 ESLint</t>
  </si>
  <si>
    <t>Il n'y a pas de "eslint:disable" non justifiés dans le code.
L'utilisation limitée de eslint:disable est tolérée dans les fichiers de test (.spec.ts). (Exemple : nombres magiques)</t>
  </si>
  <si>
    <t xml:space="preserve">
 // eslint-disable-next-line @typescript-eslint/member-ordering
non justifié</t>
  </si>
  <si>
    <t>7.7 Complexité</t>
  </si>
  <si>
    <t>Le code minimise la complexité cyclomatique. (Exemple : plusieurs if/else ou boucles for imbriqués, opérations complexes, etc.)</t>
  </si>
  <si>
    <t>PlayAreaComponent: départ, buttonDetect
Creation des classes
question-list HTML</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</si>
  <si>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</si>
  <si>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</si>
  <si>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 xml:space="preserve"> 
buildJSONFile , fb-&gt; formBuilder
quizID, removeUserBySocketID , roomID, 
removeasyncFileRead + resolveasync ne repectent pas camelCase</t>
  </si>
  <si>
    <t>Good job</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</si>
  <si>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</si>
  <si>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</si>
  <si>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</si>
  <si>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</si>
  <si>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</si>
  <si>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</si>
  <si>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</si>
  <si>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Il faut choisir une seule langue pour les commits.</t>
  </si>
  <si>
    <t>Bonne structure des noms de commits!</t>
  </si>
  <si>
    <t>Excellent!</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</si>
  <si>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</si>
  <si>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</si>
  <si>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</si>
  <si>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</si>
  <si>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!4 non approuvée</t>
  </si>
  <si>
    <t>Faites attention à ne pas merge des requests dont l'un des pipelines fail (!18 et !20)</t>
  </si>
  <si>
    <t>8.5 Fichiers</t>
  </si>
  <si>
    <t>Le projet contient uniquement les fichiers nécessaires. (Exemple: pas de dossier node_modules ou coverage).</t>
  </si>
  <si>
    <t>Impeccable!</t>
  </si>
  <si>
    <t>Total QA sprint</t>
  </si>
  <si>
    <t>Note QA sprint</t>
  </si>
  <si>
    <t>Fonctionnalités</t>
  </si>
  <si>
    <t>Fonctionnalité</t>
  </si>
  <si>
    <t>Testé</t>
  </si>
  <si>
    <t>Note finale</t>
  </si>
  <si>
    <t>Vue initiale</t>
  </si>
  <si>
    <t>Vue d'administration</t>
  </si>
  <si>
    <t xml:space="preserve"> Ghali</t>
  </si>
  <si>
    <t>Importation accepte une liste de questions fausses</t>
  </si>
  <si>
    <t>Vue de création d'une partie</t>
  </si>
  <si>
    <t>Vue de jeu du joueur</t>
  </si>
  <si>
    <t>Création d'un jeu-questionnaire (QCM)</t>
  </si>
  <si>
    <t>Tester le jeu</t>
  </si>
  <si>
    <t>Note finale pour le sprint</t>
  </si>
  <si>
    <t>Attention : vos tests téléchargent un vrai fichier sur la machine du client</t>
  </si>
  <si>
    <t>Pénalités</t>
  </si>
  <si>
    <t>Crash</t>
  </si>
  <si>
    <t>Erreur de build</t>
  </si>
  <si>
    <t>Joindre une partie</t>
  </si>
  <si>
    <t xml:space="preserve">Rachad </t>
  </si>
  <si>
    <t>Bon travail!</t>
  </si>
  <si>
    <t>Vue d'attente des joueurs</t>
  </si>
  <si>
    <t>Vue de jeu de l'organisateur</t>
  </si>
  <si>
    <t>Bug : On peut lancer une partie sans aucun joueur</t>
  </si>
  <si>
    <t>Partie de jeu-questionnaire (QCM)</t>
  </si>
  <si>
    <t>Clavardage</t>
  </si>
  <si>
    <t>Bon sprint!</t>
  </si>
  <si>
    <t>Erreur de build  / déploiement erroné</t>
  </si>
  <si>
    <t>Anciennes fonctionnalités brisées</t>
  </si>
  <si>
    <t>Création d'un jeu-questionnaire (QRL)</t>
  </si>
  <si>
    <t>Partie de jeu-questionnaire (QRL)</t>
  </si>
  <si>
    <t>Le système ne permet pas d'écrire dans le chat lors d'une question QRL active (-0.1)</t>
  </si>
  <si>
    <t>Compte à rebours intéractif</t>
  </si>
  <si>
    <t>Liste des joueurs intéractive</t>
  </si>
  <si>
    <t>Vue des résultats</t>
  </si>
  <si>
    <t>Historique</t>
  </si>
  <si>
    <t>Erreur de build / déploiement erroné</t>
  </si>
  <si>
    <t>Document d'Architecture</t>
  </si>
  <si>
    <t>Protocole de communication</t>
  </si>
  <si>
    <t>Historique des révisions</t>
  </si>
  <si>
    <t>1, 3, 4 : Rachad 
2: Ahmed</t>
  </si>
  <si>
    <t>1 Introduction /1</t>
  </si>
  <si>
    <t>- Comment ses diagrammes sont utilisées pour améliorer le projet ?
- Qu'est ce que chaque d'eux signifie ?
- Plus de détails nécessaires</t>
  </si>
  <si>
    <t>2 Vue des cas d'utilisation /8</t>
  </si>
  <si>
    <t>2 Communication client-serveur /7</t>
  </si>
  <si>
    <t xml:space="preserve">- Numeroter les CU
- Faut être uniforme dans la façon dont vous les nommez ( utiliser des verbes pour les titres, un seul language (FR ou anglais)
- Vos CU manquent des explications et des clarifications pour plusieurs CU.
- Utiliser UML pour indiquer la vue correspondante 
</t>
  </si>
  <si>
    <t>Intro : Metionner les frameworks utilisées est faux. On s'interesse seulement au protocole.  (-2)
WebSocket: Il faut mentionner que la communication bidirectionnel est nécessaire pour les fonctionnalités. (-0.5)
HTTP : Justification fausse. On ne peut pas dire que HTTP est un protocole à nature séquentielle, ni possède une une réponse à un moment indétermineé (-2)
Fonctionnalités non mentionnés : Création du jeu, joindre le jeu, commencer le jeu  fonctionnalités du sprint 3</t>
  </si>
  <si>
    <t>3 Vue des processus /8</t>
  </si>
  <si>
    <t>3 Description des paquets /12</t>
  </si>
  <si>
    <t>- Éviter les abréviations et expliquer vos composantes système : S, gm, qcp...
- Vous devez mieux identifier vos composantes du système.
- Vous ne devez pas inclure les services comme composantes du système.
- Aucune mention du stockage des données dans la base de données.
- Numérotez les processus par rapport au cas d'utilisation correspondant.
- Selon vos cas d'utilisation, il vous manque au moins 2 diagrammes de séquence encore. Les diagrammes ne sont pas en rapport avec les vues.
- Vos diagrammes comportent des processus sans vraiment de réponses du système.
- Diagramme de déroulement de partie non inclus.
- Vous devez inclure les cas d'échecs corretes dans vos processus, exemple téléversement d'un fichier JSON invalide</t>
  </si>
  <si>
    <r>
      <rPr>
        <b/>
        <sz val="12"/>
        <color rgb="FF000000"/>
        <rFont val="Calibri"/>
      </rPr>
      <t>HTTP</t>
    </r>
    <r>
      <rPr>
        <sz val="12"/>
        <color rgb="FF000000"/>
        <rFont val="Calibri"/>
      </rPr>
      <t xml:space="preserve">: 2/6
- Swagger n'est pas une réponse valide
- { erreur } n'est pas une réponse valide
- 500 n'est pas le code de retour pour un échec de requête 
- Language mélanger : erreur et error
- 401 ne peut pas signifier un succès de la requete
</t>
    </r>
    <r>
      <rPr>
        <b/>
        <sz val="12"/>
        <color rgb="FF000000"/>
        <rFont val="Calibri"/>
      </rPr>
      <t>WebSocket</t>
    </r>
    <r>
      <rPr>
        <sz val="12"/>
        <color rgb="FF000000"/>
        <rFont val="Calibri"/>
      </rPr>
      <t xml:space="preserve">: 5/6
- Séparer les évenements du client et du Serveur
- Prioriser l'utilisation des interfaces dans le docuements pour représenter les données de l’évènement. 
</t>
    </r>
  </si>
  <si>
    <t>4 Vue de déploiement /3</t>
  </si>
  <si>
    <t>- Votre diagramme n'est pas en UML
- MongoDbB Wire Protocol devrait être MongoDB driver
- WS n'est pas une protocol 
- Gitlab pages n'est pas votre client
- User PC n'est pas un component valide
- Votre Serveur, et votre Angular n'est pas un artifact
- index.html ? index.ts ?</t>
  </si>
  <si>
    <t>Forme /1</t>
  </si>
  <si>
    <t xml:space="preserve">Plus de travail est nécessaire pour améliorer la forme des interfaces. </t>
  </si>
  <si>
    <t>FOND (90%)</t>
  </si>
  <si>
    <t>FORME (10%)</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</si>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</sst>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25">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2"/>
      <color theme="1"/>
      <name val="Calibri"/>
      <charset val="1"/>
    </font>
    <font>
      <sz val="10"/>
      <color theme="1"/>
      <name val="Arial"/>
      <charset val="1"/>
    </font>
    <font>
      <sz val="12"/>
      <color theme="1"/>
      <name val="Calibri"/>
      <charset val="1"/>
    </font>
    <font>
      <b/>
      <sz val="11"/>
      <color rgb="FF000000"/>
      <name val="Calibri"/>
      <family val="2"/>
      <charset val="1"/>
    </font>
    <font>
      <b/>
      <sz val="12"/>
      <color rgb="FF000000"/>
      <name val="Calibri"/>
    </font>
    <font>
      <sz val="12"/>
      <color rgb="FF000000"/>
      <name val="Calibri"/>
    </font>
    <font>
      <sz val="12"/>
      <color rgb="FF000000"/>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9">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8" fillId="0" borderId="54" xfId="0" applyFont="1" applyBorder="1" applyAlignment="1">
      <alignment wrapText="1" readingOrder="1"/>
    </xf>
    <xf numFmtId="0" fontId="18" fillId="25" borderId="54" xfId="0" applyFont="1" applyFill="1" applyBorder="1" applyAlignment="1">
      <alignment wrapText="1" readingOrder="1"/>
    </xf>
    <xf numFmtId="0" fontId="19" fillId="0" borderId="54" xfId="0" applyFont="1" applyBorder="1" applyAlignment="1">
      <alignment readingOrder="1"/>
    </xf>
    <xf numFmtId="0" fontId="18" fillId="26" borderId="54" xfId="0" applyFont="1" applyFill="1" applyBorder="1" applyAlignment="1">
      <alignment wrapText="1" readingOrder="1"/>
    </xf>
    <xf numFmtId="0" fontId="18" fillId="27" borderId="54" xfId="0" applyFont="1" applyFill="1" applyBorder="1" applyAlignment="1">
      <alignment wrapText="1" readingOrder="1"/>
    </xf>
    <xf numFmtId="0" fontId="18" fillId="27" borderId="55" xfId="0" applyFont="1" applyFill="1" applyBorder="1" applyAlignment="1">
      <alignment wrapText="1" readingOrder="1"/>
    </xf>
    <xf numFmtId="0" fontId="20" fillId="0" borderId="56" xfId="0" applyFont="1" applyBorder="1" applyAlignment="1">
      <alignment horizontal="left" vertical="top" wrapText="1" readingOrder="1"/>
    </xf>
    <xf numFmtId="0" fontId="18" fillId="25" borderId="56" xfId="0" applyFont="1" applyFill="1" applyBorder="1" applyAlignment="1">
      <alignment wrapText="1" readingOrder="1"/>
    </xf>
    <xf numFmtId="0" fontId="20" fillId="0" borderId="54" xfId="0" applyFont="1" applyBorder="1" applyAlignment="1">
      <alignment vertical="top" wrapText="1" readingOrder="1"/>
    </xf>
    <xf numFmtId="0" fontId="18" fillId="27" borderId="56" xfId="0" applyFont="1" applyFill="1" applyBorder="1" applyAlignment="1">
      <alignment wrapText="1" readingOrder="1"/>
    </xf>
    <xf numFmtId="10" fontId="19" fillId="27" borderId="57" xfId="0" applyNumberFormat="1" applyFont="1" applyFill="1" applyBorder="1" applyAlignment="1">
      <alignment readingOrder="1"/>
    </xf>
    <xf numFmtId="0" fontId="18" fillId="26" borderId="56" xfId="0" applyFont="1" applyFill="1" applyBorder="1" applyAlignment="1">
      <alignment wrapText="1" readingOrder="1"/>
    </xf>
    <xf numFmtId="0" fontId="21" fillId="0" borderId="0" xfId="0" applyFont="1" applyAlignment="1">
      <alignment horizontal="center" vertical="center"/>
    </xf>
    <xf numFmtId="0" fontId="14" fillId="14" borderId="33" xfId="0" applyFont="1" applyFill="1" applyBorder="1" applyAlignment="1">
      <alignment horizontal="left" vertical="center" wrapText="1"/>
    </xf>
    <xf numFmtId="0" fontId="20" fillId="28" borderId="56" xfId="0" applyFont="1" applyFill="1" applyBorder="1" applyAlignment="1">
      <alignment wrapText="1" readingOrder="1"/>
    </xf>
    <xf numFmtId="164" fontId="0" fillId="8" borderId="33" xfId="0" applyNumberFormat="1" applyFill="1" applyBorder="1" applyAlignment="1">
      <alignment horizontal="left" vertical="center" wrapText="1"/>
    </xf>
    <xf numFmtId="0" fontId="20" fillId="28" borderId="56" xfId="0" applyFont="1" applyFill="1" applyBorder="1" applyAlignment="1">
      <alignment horizontal="left" vertical="top" wrapText="1" readingOrder="1"/>
    </xf>
    <xf numFmtId="0" fontId="23" fillId="0" borderId="54" xfId="0" applyFont="1" applyBorder="1" applyAlignment="1">
      <alignment horizontal="left" vertical="top" wrapText="1" readingOrder="1"/>
    </xf>
    <xf numFmtId="0" fontId="14" fillId="18" borderId="33" xfId="0" applyFont="1" applyFill="1" applyBorder="1" applyAlignment="1">
      <alignment horizontal="left" vertical="center" wrapText="1"/>
    </xf>
    <xf numFmtId="0" fontId="23" fillId="13" borderId="34" xfId="0" applyFont="1" applyFill="1" applyBorder="1" applyAlignment="1">
      <alignment horizontal="left" vertical="center" wrapText="1"/>
    </xf>
    <xf numFmtId="0" fontId="24" fillId="13" borderId="30"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21" fillId="0" borderId="58"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abSelected="1" topLeftCell="B1" workbookViewId="0">
      <selection activeCell="D20" sqref="D20"/>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(Fonctionnalités!E14)</f>
        <v>0.98</v>
      </c>
      <c r="C4" s="108">
        <f>'Assurance Qualité'!C59</f>
        <v>0.84050000000000014</v>
      </c>
      <c r="D4" s="108">
        <f>B4*0.6+C4*0.4 - 0.1*E4</f>
        <v>0.92420000000000002</v>
      </c>
      <c r="E4" s="109"/>
      <c r="F4" s="110">
        <v>20</v>
      </c>
      <c r="G4" s="111">
        <f>D4*F4</f>
        <v>18.484000000000002</v>
      </c>
      <c r="H4" s="111">
        <f>Documents!B16*5</f>
        <v>2.6374999999999997</v>
      </c>
    </row>
    <row r="5" spans="1:8">
      <c r="A5" s="112" t="s">
        <v>8</v>
      </c>
      <c r="B5" s="113">
        <f>(Fonctionnalités!E25)</f>
        <v>0.98</v>
      </c>
      <c r="C5" s="113">
        <f>'Assurance Qualité'!F59</f>
        <v>0.84450000000000003</v>
      </c>
      <c r="D5" s="113">
        <f t="shared" ref="D5:D6" si="0">B5*0.6+C5*0.4 - 0.1*E5</f>
        <v>0.92579999999999996</v>
      </c>
      <c r="E5" s="114"/>
      <c r="F5" s="115">
        <v>20</v>
      </c>
      <c r="G5" s="116">
        <f t="shared" ref="G5:G7" si="1">D5*F5</f>
        <v>18.515999999999998</v>
      </c>
      <c r="H5" s="116">
        <f>Documents!E16*5</f>
        <v>2.8374999999999999</v>
      </c>
    </row>
    <row r="6" spans="1:8">
      <c r="A6" s="117" t="s">
        <v>9</v>
      </c>
      <c r="B6" s="118">
        <f>(Fonctionnalités!E38)</f>
        <v>0.9375</v>
      </c>
      <c r="C6" s="118">
        <f>'Assurance Qualité'!I59</f>
        <v>0.97199999999999998</v>
      </c>
      <c r="D6" s="118">
        <f t="shared" si="0"/>
        <v>0.95130000000000003</v>
      </c>
      <c r="E6" s="119"/>
      <c r="F6" s="120">
        <v>20</v>
      </c>
      <c r="G6" s="121">
        <f t="shared" si="1"/>
        <v>19.026</v>
      </c>
      <c r="H6" s="121"/>
    </row>
    <row r="7" spans="1:8">
      <c r="A7" s="122" t="s">
        <v>10</v>
      </c>
      <c r="B7" s="122"/>
      <c r="C7" s="122"/>
      <c r="D7" s="123">
        <v>0.9</v>
      </c>
      <c r="E7" s="124"/>
      <c r="F7" s="122">
        <v>5</v>
      </c>
      <c r="G7" s="125">
        <f t="shared" si="1"/>
        <v>4.5</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B21" zoomScaleNormal="100" workbookViewId="0">
      <selection activeCell="I41" sqref="I41"/>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68" t="s">
        <v>11</v>
      </c>
      <c r="B2" s="268"/>
      <c r="C2" s="268"/>
      <c r="D2" s="268"/>
      <c r="E2" s="268"/>
      <c r="F2" s="268"/>
      <c r="G2" s="268"/>
      <c r="H2" s="268"/>
      <c r="I2" s="268"/>
      <c r="J2" s="268"/>
      <c r="K2" s="268"/>
      <c r="L2" s="7"/>
      <c r="M2" s="7"/>
    </row>
    <row r="4" spans="1:17" ht="18.399999999999999" customHeight="1">
      <c r="A4" s="269" t="s">
        <v>12</v>
      </c>
      <c r="B4" s="269"/>
      <c r="C4" s="269"/>
      <c r="D4" s="269"/>
      <c r="E4" s="269"/>
      <c r="F4" s="269"/>
      <c r="G4" s="269"/>
      <c r="H4" s="269"/>
      <c r="I4" s="269"/>
      <c r="J4" s="269"/>
      <c r="K4" s="269"/>
      <c r="L4" s="4"/>
      <c r="M4" s="4"/>
    </row>
    <row r="5" spans="1:17" ht="18.75">
      <c r="A5" s="11"/>
      <c r="B5" s="41"/>
      <c r="C5" s="2"/>
      <c r="D5" s="2"/>
      <c r="E5" s="41"/>
      <c r="F5" s="2"/>
      <c r="G5" s="2"/>
      <c r="H5" s="41"/>
      <c r="I5" s="2"/>
      <c r="J5" s="2"/>
      <c r="K5" s="41"/>
      <c r="L5" s="2"/>
      <c r="M5" s="2"/>
    </row>
    <row r="6" spans="1:17" ht="18.399999999999999" customHeight="1">
      <c r="A6" s="261" t="s">
        <v>13</v>
      </c>
      <c r="B6" s="273" t="s">
        <v>14</v>
      </c>
      <c r="C6" s="263" t="s">
        <v>7</v>
      </c>
      <c r="D6" s="264"/>
      <c r="E6" s="264"/>
      <c r="F6" s="265" t="s">
        <v>8</v>
      </c>
      <c r="G6" s="266"/>
      <c r="H6" s="267"/>
      <c r="I6" s="270" t="s">
        <v>9</v>
      </c>
      <c r="J6" s="271"/>
      <c r="K6" s="272"/>
      <c r="L6" s="3"/>
      <c r="M6" s="3"/>
      <c r="N6" s="259"/>
      <c r="O6" s="260"/>
      <c r="P6" s="260"/>
    </row>
    <row r="7" spans="1:17" ht="18.75">
      <c r="A7" s="262"/>
      <c r="B7" s="274"/>
      <c r="C7" s="14" t="s">
        <v>15</v>
      </c>
      <c r="D7" s="15" t="s">
        <v>4</v>
      </c>
      <c r="E7" s="21" t="s">
        <v>16</v>
      </c>
      <c r="F7" s="16" t="s">
        <v>15</v>
      </c>
      <c r="G7" s="17" t="s">
        <v>4</v>
      </c>
      <c r="H7" s="20" t="s">
        <v>16</v>
      </c>
      <c r="I7" s="18" t="s">
        <v>15</v>
      </c>
      <c r="J7" s="19" t="s">
        <v>4</v>
      </c>
      <c r="K7" s="22" t="s">
        <v>16</v>
      </c>
      <c r="L7" s="3"/>
      <c r="M7" s="3"/>
      <c r="N7" s="40"/>
      <c r="O7" s="40"/>
      <c r="P7" s="40"/>
      <c r="Q7" s="40"/>
    </row>
    <row r="8" spans="1:17" ht="18.75">
      <c r="A8" s="243" t="s">
        <v>17</v>
      </c>
      <c r="B8" s="243"/>
      <c r="C8" s="236" t="s">
        <v>18</v>
      </c>
      <c r="D8" s="237"/>
      <c r="E8" s="46" t="s">
        <v>19</v>
      </c>
      <c r="F8" s="236" t="s">
        <v>18</v>
      </c>
      <c r="G8" s="237"/>
      <c r="H8" s="46" t="s">
        <v>19</v>
      </c>
      <c r="I8" s="236" t="s">
        <v>18</v>
      </c>
      <c r="J8" s="237"/>
      <c r="K8" s="46" t="s">
        <v>19</v>
      </c>
      <c r="L8" s="3"/>
      <c r="M8" s="3"/>
      <c r="N8" s="40"/>
      <c r="O8" s="40"/>
      <c r="P8" s="40"/>
      <c r="Q8" s="40"/>
    </row>
    <row r="9" spans="1:17" ht="409.6">
      <c r="A9" s="29" t="s">
        <v>20</v>
      </c>
      <c r="B9" s="29" t="s">
        <v>21</v>
      </c>
      <c r="C9" s="100">
        <v>0.6</v>
      </c>
      <c r="D9" s="98">
        <v>6</v>
      </c>
      <c r="E9" s="101" t="s">
        <v>22</v>
      </c>
      <c r="F9" s="102">
        <v>0.5</v>
      </c>
      <c r="G9" s="99">
        <v>6</v>
      </c>
      <c r="H9" s="103" t="s">
        <v>23</v>
      </c>
      <c r="I9" s="104">
        <v>1</v>
      </c>
      <c r="J9" s="105">
        <v>6</v>
      </c>
      <c r="K9" s="106" t="s">
        <v>24</v>
      </c>
      <c r="L9" s="3"/>
      <c r="M9" s="3"/>
      <c r="N9" s="40"/>
      <c r="O9" s="40"/>
      <c r="P9" s="40"/>
      <c r="Q9" s="40"/>
    </row>
    <row r="10" spans="1:17" ht="152.25">
      <c r="A10" s="23" t="s">
        <v>25</v>
      </c>
      <c r="B10" s="23" t="s">
        <v>26</v>
      </c>
      <c r="C10" s="100">
        <v>0.7</v>
      </c>
      <c r="D10" s="98">
        <v>2</v>
      </c>
      <c r="E10" s="101" t="s">
        <v>27</v>
      </c>
      <c r="F10" s="102">
        <v>0.75</v>
      </c>
      <c r="G10" s="99">
        <v>2</v>
      </c>
      <c r="H10" s="103" t="s">
        <v>28</v>
      </c>
      <c r="I10" s="104">
        <v>1</v>
      </c>
      <c r="J10" s="105">
        <v>2</v>
      </c>
      <c r="K10" s="106" t="s">
        <v>29</v>
      </c>
      <c r="L10" s="3"/>
      <c r="M10" s="3"/>
      <c r="N10" s="40"/>
      <c r="O10" s="40"/>
      <c r="P10" s="40"/>
      <c r="Q10" s="40"/>
    </row>
    <row r="11" spans="1:17" s="30" customFormat="1" ht="16.5">
      <c r="A11" s="238" t="s">
        <v>30</v>
      </c>
      <c r="B11" s="239"/>
      <c r="C11" s="47">
        <f>SUMPRODUCT(C6:C10,D6:D10)</f>
        <v>5</v>
      </c>
      <c r="D11" s="48">
        <f>SUM(D6:D10)</f>
        <v>8</v>
      </c>
      <c r="E11" s="49"/>
      <c r="F11" s="50">
        <f>SUMPRODUCT(F6:F10,G6:G10)</f>
        <v>4.5</v>
      </c>
      <c r="G11" s="51">
        <f>SUM(G6:G10)</f>
        <v>8</v>
      </c>
      <c r="H11" s="52"/>
      <c r="I11" s="53">
        <f>SUMPRODUCT(I6:I10,J6:J10)</f>
        <v>8</v>
      </c>
      <c r="J11" s="54">
        <f>SUM(J6:J10)</f>
        <v>8</v>
      </c>
      <c r="K11" s="234" t="s">
        <v>31</v>
      </c>
      <c r="L11" s="56"/>
      <c r="M11" s="56"/>
      <c r="N11" s="44"/>
      <c r="O11" s="44"/>
      <c r="P11" s="44"/>
      <c r="Q11" s="44"/>
    </row>
    <row r="12" spans="1:17" s="12" customFormat="1" ht="18.399999999999999" customHeight="1">
      <c r="A12" s="243" t="s">
        <v>32</v>
      </c>
      <c r="B12" s="243"/>
      <c r="C12" s="236" t="s">
        <v>18</v>
      </c>
      <c r="D12" s="237"/>
      <c r="E12" s="46" t="s">
        <v>33</v>
      </c>
      <c r="F12" s="236" t="s">
        <v>18</v>
      </c>
      <c r="G12" s="237"/>
      <c r="H12" s="46" t="s">
        <v>33</v>
      </c>
      <c r="I12" s="236" t="s">
        <v>18</v>
      </c>
      <c r="J12" s="237"/>
      <c r="K12" s="46" t="s">
        <v>33</v>
      </c>
      <c r="L12" s="4"/>
      <c r="M12" s="4"/>
      <c r="N12" s="43"/>
      <c r="O12" s="43"/>
      <c r="P12" s="43"/>
      <c r="Q12" s="43"/>
    </row>
    <row r="13" spans="1:17" ht="76.5">
      <c r="A13" s="29" t="s">
        <v>34</v>
      </c>
      <c r="B13" s="29" t="s">
        <v>35</v>
      </c>
      <c r="C13" s="79">
        <v>0.85</v>
      </c>
      <c r="D13" s="80">
        <v>3</v>
      </c>
      <c r="E13" s="81" t="s">
        <v>36</v>
      </c>
      <c r="F13" s="89">
        <v>1</v>
      </c>
      <c r="G13" s="90">
        <f>D13</f>
        <v>3</v>
      </c>
      <c r="H13" s="91" t="s">
        <v>37</v>
      </c>
      <c r="I13" s="92">
        <v>0.85</v>
      </c>
      <c r="J13" s="93">
        <f>G13</f>
        <v>3</v>
      </c>
      <c r="K13" s="94" t="s">
        <v>38</v>
      </c>
      <c r="L13" s="5"/>
      <c r="M13" s="5"/>
    </row>
    <row r="14" spans="1:17" ht="60.75">
      <c r="A14" s="23" t="s">
        <v>39</v>
      </c>
      <c r="B14" s="23" t="s">
        <v>40</v>
      </c>
      <c r="C14" s="83">
        <v>0.5</v>
      </c>
      <c r="D14" s="84">
        <v>2</v>
      </c>
      <c r="E14" s="85" t="s">
        <v>41</v>
      </c>
      <c r="F14" s="86">
        <v>1</v>
      </c>
      <c r="G14" s="90">
        <f t="shared" ref="G14:G17" si="0">D14</f>
        <v>2</v>
      </c>
      <c r="H14" s="88" t="s">
        <v>37</v>
      </c>
      <c r="I14" s="76">
        <v>1</v>
      </c>
      <c r="J14" s="93">
        <f t="shared" ref="J14:J17" si="1">G14</f>
        <v>2</v>
      </c>
      <c r="K14" s="78"/>
      <c r="L14" s="5"/>
      <c r="M14" s="5"/>
    </row>
    <row r="15" spans="1:17" ht="305.25">
      <c r="A15" s="23" t="s">
        <v>42</v>
      </c>
      <c r="B15" s="23" t="s">
        <v>43</v>
      </c>
      <c r="C15" s="83">
        <v>0.85</v>
      </c>
      <c r="D15" s="84">
        <v>2</v>
      </c>
      <c r="E15" s="85" t="s">
        <v>44</v>
      </c>
      <c r="F15" s="86">
        <v>0.75</v>
      </c>
      <c r="G15" s="90">
        <f t="shared" si="0"/>
        <v>2</v>
      </c>
      <c r="H15" s="88" t="s">
        <v>45</v>
      </c>
      <c r="I15" s="76">
        <v>0.6</v>
      </c>
      <c r="J15" s="93">
        <f t="shared" si="1"/>
        <v>2</v>
      </c>
      <c r="K15" s="78" t="s">
        <v>46</v>
      </c>
      <c r="L15" s="5"/>
      <c r="M15" s="5"/>
    </row>
    <row r="16" spans="1:17" ht="30.75">
      <c r="A16" s="23" t="s">
        <v>47</v>
      </c>
      <c r="B16" s="23" t="s">
        <v>48</v>
      </c>
      <c r="C16" s="83">
        <v>1</v>
      </c>
      <c r="D16" s="84">
        <v>4</v>
      </c>
      <c r="E16" s="85"/>
      <c r="F16" s="86">
        <v>1</v>
      </c>
      <c r="G16" s="90">
        <f t="shared" si="0"/>
        <v>4</v>
      </c>
      <c r="H16" s="88"/>
      <c r="I16" s="76">
        <v>1</v>
      </c>
      <c r="J16" s="93">
        <f t="shared" si="1"/>
        <v>4</v>
      </c>
      <c r="K16" s="78"/>
      <c r="L16" s="5"/>
      <c r="M16" s="5"/>
    </row>
    <row r="17" spans="1:17" ht="30.75">
      <c r="A17" s="23" t="s">
        <v>49</v>
      </c>
      <c r="B17" s="23" t="s">
        <v>50</v>
      </c>
      <c r="C17" s="83">
        <v>1</v>
      </c>
      <c r="D17" s="84">
        <v>4</v>
      </c>
      <c r="E17" s="85"/>
      <c r="F17" s="86">
        <v>0.95</v>
      </c>
      <c r="G17" s="90">
        <f t="shared" si="0"/>
        <v>4</v>
      </c>
      <c r="H17" s="88" t="s">
        <v>51</v>
      </c>
      <c r="I17" s="76">
        <v>1</v>
      </c>
      <c r="J17" s="93">
        <f t="shared" si="1"/>
        <v>4</v>
      </c>
      <c r="K17" s="78"/>
      <c r="L17" s="5"/>
      <c r="M17" s="5"/>
    </row>
    <row r="18" spans="1:17" s="30" customFormat="1" ht="16.5">
      <c r="A18" s="238" t="s">
        <v>30</v>
      </c>
      <c r="B18" s="239"/>
      <c r="C18" s="47">
        <f>SUMPRODUCT(C13:C17,D13:D17)</f>
        <v>13.25</v>
      </c>
      <c r="D18" s="48">
        <f>SUM(D13:D17)</f>
        <v>15</v>
      </c>
      <c r="E18" s="49" t="s">
        <v>52</v>
      </c>
      <c r="F18" s="50">
        <f>SUMPRODUCT(F13:F17,G13:G17)</f>
        <v>14.3</v>
      </c>
      <c r="G18" s="51">
        <f>SUM(G13:G17)</f>
        <v>15</v>
      </c>
      <c r="H18" s="52" t="s">
        <v>52</v>
      </c>
      <c r="I18" s="53">
        <f>SUMPRODUCT(I13:I17,J13:J17)</f>
        <v>13.75</v>
      </c>
      <c r="J18" s="54">
        <f>SUM(J13:J17)</f>
        <v>15</v>
      </c>
      <c r="K18" s="78" t="s">
        <v>52</v>
      </c>
      <c r="L18" s="56"/>
      <c r="M18" s="56"/>
      <c r="N18" s="44"/>
      <c r="O18" s="44"/>
      <c r="P18" s="44"/>
      <c r="Q18" s="44"/>
    </row>
    <row r="19" spans="1:17" s="43" customFormat="1" ht="18.399999999999999" customHeight="1">
      <c r="A19" s="275" t="s">
        <v>53</v>
      </c>
      <c r="B19" s="275"/>
      <c r="C19" s="236" t="s">
        <v>18</v>
      </c>
      <c r="D19" s="237"/>
      <c r="E19" s="46" t="s">
        <v>19</v>
      </c>
      <c r="F19" s="236" t="s">
        <v>18</v>
      </c>
      <c r="G19" s="237"/>
      <c r="H19" s="46" t="s">
        <v>19</v>
      </c>
      <c r="I19" s="236" t="s">
        <v>18</v>
      </c>
      <c r="J19" s="237"/>
      <c r="K19" s="46" t="s">
        <v>19</v>
      </c>
      <c r="L19" s="4"/>
      <c r="M19" s="4"/>
    </row>
    <row r="20" spans="1:17" ht="152.25">
      <c r="A20" s="23" t="s">
        <v>54</v>
      </c>
      <c r="B20" s="23" t="s">
        <v>55</v>
      </c>
      <c r="C20" s="83">
        <v>0.6</v>
      </c>
      <c r="D20" s="84">
        <v>3</v>
      </c>
      <c r="E20" s="85" t="s">
        <v>56</v>
      </c>
      <c r="F20" s="86">
        <v>0.7</v>
      </c>
      <c r="G20" s="87">
        <v>3</v>
      </c>
      <c r="H20" s="88" t="s">
        <v>57</v>
      </c>
      <c r="I20" s="76">
        <v>0.85</v>
      </c>
      <c r="J20" s="77">
        <v>3</v>
      </c>
      <c r="K20" s="78" t="s">
        <v>58</v>
      </c>
      <c r="L20" s="5"/>
      <c r="M20" s="5"/>
    </row>
    <row r="21" spans="1:17" ht="30.75">
      <c r="A21" s="23" t="s">
        <v>59</v>
      </c>
      <c r="B21" s="23" t="s">
        <v>60</v>
      </c>
      <c r="C21" s="83">
        <v>1</v>
      </c>
      <c r="D21" s="84">
        <v>3</v>
      </c>
      <c r="E21" s="85" t="s">
        <v>61</v>
      </c>
      <c r="F21" s="86">
        <v>1</v>
      </c>
      <c r="G21" s="87">
        <v>3</v>
      </c>
      <c r="H21" s="88" t="s">
        <v>61</v>
      </c>
      <c r="I21" s="76">
        <v>1</v>
      </c>
      <c r="J21" s="77">
        <v>3</v>
      </c>
      <c r="K21" s="78" t="s">
        <v>61</v>
      </c>
      <c r="L21" s="5"/>
      <c r="M21" s="5"/>
    </row>
    <row r="22" spans="1:17" s="44" customFormat="1" ht="15.75">
      <c r="A22" s="276" t="s">
        <v>30</v>
      </c>
      <c r="B22" s="258"/>
      <c r="C22" s="57">
        <f>SUMPRODUCT(C20:C21,D20:D21)</f>
        <v>4.8</v>
      </c>
      <c r="D22" s="58">
        <f>SUM(D20:D21)</f>
        <v>6</v>
      </c>
      <c r="E22" s="59"/>
      <c r="F22" s="60">
        <f>SUMPRODUCT(F20:F21,G20:G21)</f>
        <v>5.0999999999999996</v>
      </c>
      <c r="G22" s="61">
        <f>SUM(G20:G21)</f>
        <v>6</v>
      </c>
      <c r="H22" s="62"/>
      <c r="I22" s="63">
        <f>SUMPRODUCT(I20:I21,J20:J21)</f>
        <v>5.55</v>
      </c>
      <c r="J22" s="64">
        <f>SUM(J20:J21)</f>
        <v>6</v>
      </c>
      <c r="K22" s="65"/>
      <c r="L22" s="56"/>
      <c r="M22" s="56"/>
    </row>
    <row r="23" spans="1:17" ht="18.75" customHeight="1">
      <c r="A23" s="212" t="s">
        <v>62</v>
      </c>
      <c r="B23" s="212"/>
      <c r="C23" s="236" t="s">
        <v>18</v>
      </c>
      <c r="D23" s="237"/>
      <c r="E23" s="46" t="s">
        <v>33</v>
      </c>
      <c r="F23" s="236" t="s">
        <v>18</v>
      </c>
      <c r="G23" s="237"/>
      <c r="H23" s="46" t="s">
        <v>33</v>
      </c>
      <c r="I23" s="236" t="s">
        <v>18</v>
      </c>
      <c r="J23" s="237"/>
      <c r="K23" s="46" t="s">
        <v>33</v>
      </c>
      <c r="L23" s="4"/>
      <c r="M23" s="4"/>
    </row>
    <row r="24" spans="1:17" ht="30.75">
      <c r="A24" s="42" t="s">
        <v>63</v>
      </c>
      <c r="B24" s="42" t="s">
        <v>64</v>
      </c>
      <c r="C24" s="97">
        <v>1</v>
      </c>
      <c r="D24" s="25">
        <v>1</v>
      </c>
      <c r="E24" s="26"/>
      <c r="F24" s="82">
        <v>1</v>
      </c>
      <c r="G24" s="27">
        <v>1</v>
      </c>
      <c r="H24" s="28"/>
      <c r="I24" s="73">
        <v>1</v>
      </c>
      <c r="J24" s="74">
        <v>1</v>
      </c>
      <c r="K24" s="75"/>
      <c r="L24" s="5"/>
      <c r="M24" s="5"/>
    </row>
    <row r="25" spans="1:17">
      <c r="A25" s="23" t="s">
        <v>65</v>
      </c>
      <c r="B25" s="23" t="s">
        <v>66</v>
      </c>
      <c r="C25" s="83">
        <v>1</v>
      </c>
      <c r="D25" s="84">
        <v>2</v>
      </c>
      <c r="E25" s="85"/>
      <c r="F25" s="86">
        <v>1</v>
      </c>
      <c r="G25" s="87">
        <v>2</v>
      </c>
      <c r="H25" s="88"/>
      <c r="I25" s="76">
        <v>1</v>
      </c>
      <c r="J25" s="77">
        <v>2</v>
      </c>
      <c r="K25" s="78"/>
      <c r="L25" s="5"/>
      <c r="M25" s="5"/>
    </row>
    <row r="26" spans="1:17">
      <c r="A26" s="23" t="s">
        <v>67</v>
      </c>
      <c r="B26" s="23" t="s">
        <v>68</v>
      </c>
      <c r="C26" s="83">
        <v>1</v>
      </c>
      <c r="D26" s="84">
        <v>1</v>
      </c>
      <c r="E26" s="85"/>
      <c r="F26" s="86">
        <v>1</v>
      </c>
      <c r="G26" s="87">
        <v>1</v>
      </c>
      <c r="H26" s="88"/>
      <c r="I26" s="76">
        <v>1</v>
      </c>
      <c r="J26" s="77">
        <v>1</v>
      </c>
      <c r="K26" s="78"/>
      <c r="L26" s="5"/>
      <c r="M26" s="5"/>
    </row>
    <row r="27" spans="1:17" s="44" customFormat="1" ht="16.5">
      <c r="A27" s="257" t="s">
        <v>30</v>
      </c>
      <c r="B27" s="258"/>
      <c r="C27" s="47">
        <f>SUMPRODUCT(C24:C26,D24:D26)</f>
        <v>4</v>
      </c>
      <c r="D27" s="48">
        <f>SUM(D24:D26)</f>
        <v>4</v>
      </c>
      <c r="E27" s="49"/>
      <c r="F27" s="60">
        <f>SUMPRODUCT(F24:F26,G24:G26)</f>
        <v>4</v>
      </c>
      <c r="G27" s="61">
        <f>SUM(G24:G26)</f>
        <v>4</v>
      </c>
      <c r="H27" s="62" t="s">
        <v>52</v>
      </c>
      <c r="I27" s="63">
        <f>SUMPRODUCT(I24:I26,J24:J26)</f>
        <v>4</v>
      </c>
      <c r="J27" s="64">
        <f>SUM(J24:J26)</f>
        <v>4</v>
      </c>
      <c r="K27" s="235" t="s">
        <v>52</v>
      </c>
      <c r="L27" s="56"/>
      <c r="M27" s="56"/>
    </row>
    <row r="28" spans="1:17" ht="21" customHeight="1">
      <c r="A28" s="275" t="s">
        <v>69</v>
      </c>
      <c r="B28" s="275"/>
      <c r="C28" s="236">
        <v>1</v>
      </c>
      <c r="D28" s="237"/>
      <c r="E28" s="46" t="s">
        <v>19</v>
      </c>
      <c r="F28" s="236" t="s">
        <v>18</v>
      </c>
      <c r="G28" s="237"/>
      <c r="H28" s="66" t="s">
        <v>19</v>
      </c>
      <c r="I28" s="236" t="s">
        <v>18</v>
      </c>
      <c r="J28" s="237"/>
      <c r="K28" s="46" t="s">
        <v>19</v>
      </c>
      <c r="L28" s="9"/>
      <c r="M28" s="4"/>
    </row>
    <row r="29" spans="1:17" ht="351">
      <c r="A29" s="31" t="s">
        <v>70</v>
      </c>
      <c r="B29" s="31" t="s">
        <v>71</v>
      </c>
      <c r="C29" s="79">
        <v>0</v>
      </c>
      <c r="D29" s="80">
        <v>2</v>
      </c>
      <c r="E29" s="81" t="s">
        <v>72</v>
      </c>
      <c r="F29" s="89">
        <v>0.25</v>
      </c>
      <c r="G29" s="90">
        <f>D29</f>
        <v>2</v>
      </c>
      <c r="H29" s="95" t="s">
        <v>73</v>
      </c>
      <c r="I29" s="92">
        <v>1</v>
      </c>
      <c r="J29" s="93">
        <f>D29</f>
        <v>2</v>
      </c>
      <c r="K29" s="94" t="s">
        <v>74</v>
      </c>
      <c r="L29" s="5"/>
      <c r="M29" s="5"/>
    </row>
    <row r="30" spans="1:17">
      <c r="A30" s="24" t="s">
        <v>75</v>
      </c>
      <c r="B30" s="24" t="s">
        <v>76</v>
      </c>
      <c r="C30" s="83">
        <v>1</v>
      </c>
      <c r="D30" s="84">
        <v>2</v>
      </c>
      <c r="E30" s="85" t="s">
        <v>61</v>
      </c>
      <c r="F30" s="86">
        <v>1</v>
      </c>
      <c r="G30" s="90">
        <f t="shared" ref="G30:G31" si="2">D30</f>
        <v>2</v>
      </c>
      <c r="H30" s="96"/>
      <c r="I30" s="76">
        <v>1</v>
      </c>
      <c r="J30" s="93">
        <f t="shared" ref="J30:J31" si="3">D30</f>
        <v>2</v>
      </c>
      <c r="K30" s="78" t="s">
        <v>61</v>
      </c>
      <c r="L30" s="5"/>
      <c r="M30" s="5"/>
    </row>
    <row r="31" spans="1:17" ht="60.75">
      <c r="A31" s="24" t="s">
        <v>77</v>
      </c>
      <c r="B31" s="24" t="s">
        <v>78</v>
      </c>
      <c r="C31" s="83">
        <v>1</v>
      </c>
      <c r="D31" s="84">
        <v>2</v>
      </c>
      <c r="E31" s="85" t="s">
        <v>61</v>
      </c>
      <c r="F31" s="86">
        <v>0.75</v>
      </c>
      <c r="G31" s="90">
        <f t="shared" si="2"/>
        <v>2</v>
      </c>
      <c r="H31" s="96" t="s">
        <v>79</v>
      </c>
      <c r="I31" s="76">
        <v>1</v>
      </c>
      <c r="J31" s="93">
        <f t="shared" si="3"/>
        <v>2</v>
      </c>
      <c r="K31" s="78" t="s">
        <v>29</v>
      </c>
      <c r="L31" s="5"/>
      <c r="M31" s="5"/>
    </row>
    <row r="32" spans="1:17" s="44" customFormat="1" ht="15.75">
      <c r="A32" s="238" t="s">
        <v>30</v>
      </c>
      <c r="B32" s="239"/>
      <c r="C32" s="47">
        <f>SUMPRODUCT(C29:C31,D29:D31)</f>
        <v>4</v>
      </c>
      <c r="D32" s="48">
        <f>SUM(D29:D31)</f>
        <v>6</v>
      </c>
      <c r="E32" s="49"/>
      <c r="F32" s="50">
        <f>SUMPRODUCT(F29:F31,G29:G31)</f>
        <v>4</v>
      </c>
      <c r="G32" s="51">
        <f>SUM(G29:G31)</f>
        <v>6</v>
      </c>
      <c r="H32" s="67"/>
      <c r="I32" s="63">
        <f>SUMPRODUCT(I29:I31,J29:J31)</f>
        <v>6</v>
      </c>
      <c r="J32" s="64">
        <f>SUM(J29:J31)</f>
        <v>6</v>
      </c>
      <c r="K32" s="65"/>
      <c r="L32" s="56"/>
      <c r="M32" s="56"/>
    </row>
    <row r="33" spans="1:13" ht="18.75" customHeight="1">
      <c r="A33" s="243" t="s">
        <v>80</v>
      </c>
      <c r="B33" s="243"/>
      <c r="C33" s="236" t="s">
        <v>18</v>
      </c>
      <c r="D33" s="237"/>
      <c r="E33" s="46" t="s">
        <v>33</v>
      </c>
      <c r="F33" s="236" t="s">
        <v>18</v>
      </c>
      <c r="G33" s="237"/>
      <c r="H33" s="46" t="s">
        <v>33</v>
      </c>
      <c r="I33" s="68" t="s">
        <v>18</v>
      </c>
      <c r="J33" s="66"/>
      <c r="K33" s="46"/>
      <c r="L33" s="8"/>
      <c r="M33" s="4"/>
    </row>
    <row r="34" spans="1:13" ht="45.75">
      <c r="A34" s="29" t="s">
        <v>81</v>
      </c>
      <c r="B34" s="29" t="s">
        <v>82</v>
      </c>
      <c r="C34" s="79">
        <v>0.6</v>
      </c>
      <c r="D34" s="80">
        <v>2</v>
      </c>
      <c r="E34" s="81" t="s">
        <v>83</v>
      </c>
      <c r="F34" s="89">
        <v>1</v>
      </c>
      <c r="G34" s="90">
        <v>2</v>
      </c>
      <c r="H34" s="91"/>
      <c r="I34" s="92">
        <v>0.85</v>
      </c>
      <c r="J34" s="93">
        <v>2</v>
      </c>
      <c r="K34" s="94" t="s">
        <v>84</v>
      </c>
      <c r="L34" s="5"/>
      <c r="M34" s="5"/>
    </row>
    <row r="35" spans="1:13">
      <c r="A35" s="23" t="s">
        <v>85</v>
      </c>
      <c r="B35" s="23" t="s">
        <v>86</v>
      </c>
      <c r="C35" s="83">
        <v>1</v>
      </c>
      <c r="D35" s="84">
        <v>2</v>
      </c>
      <c r="E35" s="85"/>
      <c r="F35" s="86">
        <v>1</v>
      </c>
      <c r="G35" s="87">
        <v>2</v>
      </c>
      <c r="H35" s="88"/>
      <c r="I35" s="76">
        <v>1</v>
      </c>
      <c r="J35" s="77">
        <v>2</v>
      </c>
      <c r="K35" s="78"/>
      <c r="L35" s="5"/>
      <c r="M35" s="5"/>
    </row>
    <row r="36" spans="1:13" ht="91.5">
      <c r="A36" s="23" t="s">
        <v>87</v>
      </c>
      <c r="B36" s="23" t="s">
        <v>88</v>
      </c>
      <c r="C36" s="83">
        <v>0.9</v>
      </c>
      <c r="D36" s="84">
        <v>3</v>
      </c>
      <c r="E36" s="85" t="s">
        <v>89</v>
      </c>
      <c r="F36" s="86">
        <v>0.85</v>
      </c>
      <c r="G36" s="87">
        <v>3</v>
      </c>
      <c r="H36" s="88" t="s">
        <v>90</v>
      </c>
      <c r="I36" s="76">
        <v>1</v>
      </c>
      <c r="J36" s="77">
        <v>3</v>
      </c>
      <c r="K36" s="78"/>
      <c r="L36" s="5"/>
      <c r="M36" s="5"/>
    </row>
    <row r="37" spans="1:13" ht="45.75">
      <c r="A37" s="23" t="s">
        <v>91</v>
      </c>
      <c r="B37" s="23" t="s">
        <v>92</v>
      </c>
      <c r="C37" s="83">
        <v>0.9</v>
      </c>
      <c r="D37" s="84">
        <v>3</v>
      </c>
      <c r="E37" s="85" t="s">
        <v>93</v>
      </c>
      <c r="F37" s="86">
        <v>1</v>
      </c>
      <c r="G37" s="87">
        <v>3</v>
      </c>
      <c r="H37" s="88"/>
      <c r="I37" s="76">
        <v>1</v>
      </c>
      <c r="J37" s="77">
        <v>3</v>
      </c>
      <c r="K37" s="78"/>
      <c r="L37" s="5"/>
      <c r="M37" s="5"/>
    </row>
    <row r="38" spans="1:13" s="44" customFormat="1" ht="16.5">
      <c r="A38" s="238" t="s">
        <v>30</v>
      </c>
      <c r="B38" s="239"/>
      <c r="C38" s="69">
        <f>SUMPRODUCT(C34:C37,D34:D37)</f>
        <v>8.6000000000000014</v>
      </c>
      <c r="D38" s="48">
        <f>SUM(D34:D37)</f>
        <v>10</v>
      </c>
      <c r="E38" s="49" t="s">
        <v>52</v>
      </c>
      <c r="F38" s="70">
        <f>SUMPRODUCT(F34:F37,G34:G37)</f>
        <v>9.5500000000000007</v>
      </c>
      <c r="G38" s="51">
        <f>SUM(G34:G37)</f>
        <v>10</v>
      </c>
      <c r="H38" s="52" t="s">
        <v>52</v>
      </c>
      <c r="I38" s="63">
        <f>SUMPRODUCT(I34:I37,J34:J37)</f>
        <v>9.6999999999999993</v>
      </c>
      <c r="J38" s="64">
        <f>SUM(J34:J37)</f>
        <v>10</v>
      </c>
      <c r="K38" s="65" t="s">
        <v>94</v>
      </c>
      <c r="L38" s="56"/>
      <c r="M38" s="56"/>
    </row>
    <row r="39" spans="1:13" ht="18.75" customHeight="1">
      <c r="A39" s="45" t="s">
        <v>95</v>
      </c>
      <c r="B39" s="45"/>
      <c r="C39" s="236" t="s">
        <v>18</v>
      </c>
      <c r="D39" s="237"/>
      <c r="E39" s="66" t="s">
        <v>96</v>
      </c>
      <c r="F39" s="236" t="s">
        <v>18</v>
      </c>
      <c r="G39" s="237"/>
      <c r="H39" s="46" t="s">
        <v>19</v>
      </c>
      <c r="I39" s="236" t="s">
        <v>18</v>
      </c>
      <c r="J39" s="237"/>
      <c r="K39" s="46" t="s">
        <v>19</v>
      </c>
      <c r="L39" s="4"/>
      <c r="M39" s="4"/>
    </row>
    <row r="40" spans="1:13" ht="60.75">
      <c r="A40" s="23" t="s">
        <v>97</v>
      </c>
      <c r="B40" s="23" t="s">
        <v>98</v>
      </c>
      <c r="C40" s="83">
        <v>1</v>
      </c>
      <c r="D40" s="84">
        <v>2</v>
      </c>
      <c r="E40" s="85" t="s">
        <v>37</v>
      </c>
      <c r="F40" s="86">
        <v>1</v>
      </c>
      <c r="G40" s="87">
        <f>D40</f>
        <v>2</v>
      </c>
      <c r="H40" s="88" t="s">
        <v>61</v>
      </c>
      <c r="I40" s="76">
        <v>0.9</v>
      </c>
      <c r="J40" s="77">
        <v>2</v>
      </c>
      <c r="K40" s="78" t="s">
        <v>99</v>
      </c>
      <c r="L40" s="5"/>
      <c r="M40" s="5"/>
    </row>
    <row r="41" spans="1:13" ht="106.5">
      <c r="A41" s="23" t="s">
        <v>100</v>
      </c>
      <c r="B41" s="23" t="s">
        <v>101</v>
      </c>
      <c r="C41" s="83">
        <v>1</v>
      </c>
      <c r="D41" s="84">
        <v>2</v>
      </c>
      <c r="E41" s="85" t="s">
        <v>37</v>
      </c>
      <c r="F41" s="86">
        <v>0.7</v>
      </c>
      <c r="G41" s="87">
        <f t="shared" ref="G41:G48" si="4">D41</f>
        <v>2</v>
      </c>
      <c r="H41" s="88" t="s">
        <v>102</v>
      </c>
      <c r="I41" s="76">
        <v>1</v>
      </c>
      <c r="J41" s="77">
        <f t="shared" ref="J41:J48" si="5">D41</f>
        <v>2</v>
      </c>
      <c r="K41" s="78" t="s">
        <v>103</v>
      </c>
      <c r="L41" s="5"/>
      <c r="M41" s="5"/>
    </row>
    <row r="42" spans="1:13" ht="30.75">
      <c r="A42" s="23" t="s">
        <v>104</v>
      </c>
      <c r="B42" s="23" t="s">
        <v>105</v>
      </c>
      <c r="C42" s="83">
        <v>0.5</v>
      </c>
      <c r="D42" s="84">
        <v>2</v>
      </c>
      <c r="E42" s="85" t="s">
        <v>106</v>
      </c>
      <c r="F42" s="86">
        <v>1</v>
      </c>
      <c r="G42" s="87">
        <f t="shared" si="4"/>
        <v>2</v>
      </c>
      <c r="H42" s="88" t="s">
        <v>107</v>
      </c>
      <c r="I42" s="76">
        <v>1</v>
      </c>
      <c r="J42" s="77">
        <f t="shared" si="5"/>
        <v>2</v>
      </c>
      <c r="K42" s="78" t="s">
        <v>61</v>
      </c>
      <c r="L42" s="5"/>
    </row>
    <row r="43" spans="1:13">
      <c r="A43" s="23" t="s">
        <v>108</v>
      </c>
      <c r="B43" s="23" t="s">
        <v>109</v>
      </c>
      <c r="C43" s="83">
        <v>1</v>
      </c>
      <c r="D43" s="84">
        <v>4</v>
      </c>
      <c r="E43" s="85" t="s">
        <v>37</v>
      </c>
      <c r="F43" s="86">
        <v>1</v>
      </c>
      <c r="G43" s="87">
        <f t="shared" si="4"/>
        <v>4</v>
      </c>
      <c r="H43" s="88" t="s">
        <v>37</v>
      </c>
      <c r="I43" s="76">
        <v>1</v>
      </c>
      <c r="J43" s="77">
        <f t="shared" si="5"/>
        <v>4</v>
      </c>
      <c r="K43" s="78"/>
      <c r="L43" s="5"/>
      <c r="M43" s="5"/>
    </row>
    <row r="44" spans="1:13" ht="60.75">
      <c r="A44" s="23" t="s">
        <v>110</v>
      </c>
      <c r="B44" s="23" t="s">
        <v>111</v>
      </c>
      <c r="C44" s="83">
        <v>0.75</v>
      </c>
      <c r="D44" s="84">
        <v>6</v>
      </c>
      <c r="E44" s="85" t="s">
        <v>112</v>
      </c>
      <c r="F44" s="86">
        <v>0.8</v>
      </c>
      <c r="G44" s="87">
        <f>D44</f>
        <v>6</v>
      </c>
      <c r="H44" s="88" t="s">
        <v>113</v>
      </c>
      <c r="I44" s="76">
        <v>0.9</v>
      </c>
      <c r="J44" s="77">
        <f>D44</f>
        <v>6</v>
      </c>
      <c r="K44" s="78" t="s">
        <v>114</v>
      </c>
      <c r="L44" s="5"/>
      <c r="M44" s="5"/>
    </row>
    <row r="45" spans="1:13" ht="121.5">
      <c r="A45" s="23" t="s">
        <v>115</v>
      </c>
      <c r="B45" s="23" t="s">
        <v>116</v>
      </c>
      <c r="C45" s="83">
        <v>1</v>
      </c>
      <c r="D45" s="84">
        <v>8</v>
      </c>
      <c r="E45" s="85" t="s">
        <v>37</v>
      </c>
      <c r="F45" s="86">
        <v>0.8</v>
      </c>
      <c r="G45" s="87">
        <f t="shared" si="4"/>
        <v>8</v>
      </c>
      <c r="H45" s="88" t="s">
        <v>117</v>
      </c>
      <c r="I45" s="76">
        <v>1</v>
      </c>
      <c r="J45" s="77">
        <f t="shared" si="5"/>
        <v>8</v>
      </c>
      <c r="K45" s="78" t="s">
        <v>61</v>
      </c>
      <c r="L45" s="5"/>
      <c r="M45" s="5"/>
    </row>
    <row r="46" spans="1:13" ht="60.75">
      <c r="A46" s="23" t="s">
        <v>118</v>
      </c>
      <c r="B46" s="23" t="s">
        <v>119</v>
      </c>
      <c r="C46" s="83">
        <v>0.4</v>
      </c>
      <c r="D46" s="84">
        <v>6</v>
      </c>
      <c r="E46" s="230" t="s">
        <v>120</v>
      </c>
      <c r="F46" s="86">
        <v>1</v>
      </c>
      <c r="G46" s="87">
        <f t="shared" si="4"/>
        <v>6</v>
      </c>
      <c r="H46" s="88" t="s">
        <v>37</v>
      </c>
      <c r="I46" s="76">
        <v>1</v>
      </c>
      <c r="J46" s="77">
        <f t="shared" si="5"/>
        <v>6</v>
      </c>
      <c r="K46" s="78" t="s">
        <v>61</v>
      </c>
      <c r="L46" s="5"/>
      <c r="M46" s="5"/>
    </row>
    <row r="47" spans="1:13" ht="183">
      <c r="A47" s="23" t="s">
        <v>121</v>
      </c>
      <c r="B47" s="23" t="s">
        <v>122</v>
      </c>
      <c r="C47" s="83">
        <v>1</v>
      </c>
      <c r="D47" s="84">
        <v>6</v>
      </c>
      <c r="E47" s="85" t="s">
        <v>37</v>
      </c>
      <c r="F47" s="86">
        <v>0.3</v>
      </c>
      <c r="G47" s="87">
        <f t="shared" si="4"/>
        <v>6</v>
      </c>
      <c r="H47" s="88" t="s">
        <v>123</v>
      </c>
      <c r="I47" s="76">
        <v>1</v>
      </c>
      <c r="J47" s="77">
        <f t="shared" si="5"/>
        <v>6</v>
      </c>
      <c r="K47" s="78" t="s">
        <v>124</v>
      </c>
      <c r="L47" s="5"/>
      <c r="M47" s="5"/>
    </row>
    <row r="48" spans="1:13">
      <c r="A48" s="13" t="s">
        <v>125</v>
      </c>
      <c r="B48" s="23" t="s">
        <v>126</v>
      </c>
      <c r="C48" s="83">
        <v>1</v>
      </c>
      <c r="D48" s="84">
        <v>4</v>
      </c>
      <c r="E48" s="85" t="s">
        <v>37</v>
      </c>
      <c r="F48" s="86">
        <v>1</v>
      </c>
      <c r="G48" s="87">
        <f t="shared" si="4"/>
        <v>4</v>
      </c>
      <c r="H48" s="88" t="s">
        <v>37</v>
      </c>
      <c r="I48" s="76">
        <v>1</v>
      </c>
      <c r="J48" s="77">
        <f t="shared" si="5"/>
        <v>4</v>
      </c>
      <c r="K48" s="78" t="s">
        <v>61</v>
      </c>
      <c r="L48" s="5"/>
      <c r="M48" s="5"/>
    </row>
    <row r="49" spans="1:17" s="30" customFormat="1" ht="15.75">
      <c r="A49" s="238" t="s">
        <v>30</v>
      </c>
      <c r="B49" s="239"/>
      <c r="C49" s="71">
        <f>SUMPRODUCT(C40:C48,D40:D48)</f>
        <v>33.9</v>
      </c>
      <c r="D49" s="58">
        <f>SUM(D40:D48)</f>
        <v>40</v>
      </c>
      <c r="E49" s="59"/>
      <c r="F49" s="70">
        <f>SUMPRODUCT(F40:F48,G40:G48)</f>
        <v>32.400000000000006</v>
      </c>
      <c r="G49" s="51">
        <f>SUM(G40:G48)</f>
        <v>40</v>
      </c>
      <c r="H49" s="52"/>
      <c r="I49" s="53">
        <f>SUMPRODUCT(I40:I48,J40:J48)</f>
        <v>39.200000000000003</v>
      </c>
      <c r="J49" s="54">
        <f>SUM(J40:J48)</f>
        <v>40</v>
      </c>
      <c r="K49" s="55"/>
      <c r="L49" s="56"/>
      <c r="M49" s="56"/>
      <c r="N49" s="44"/>
      <c r="O49" s="44"/>
      <c r="P49" s="44"/>
      <c r="Q49" s="44"/>
    </row>
    <row r="50" spans="1:17" ht="18.399999999999999" customHeight="1">
      <c r="A50" s="243" t="s">
        <v>127</v>
      </c>
      <c r="B50" s="243"/>
      <c r="C50" s="236" t="s">
        <v>18</v>
      </c>
      <c r="D50" s="237"/>
      <c r="E50" s="46" t="s">
        <v>33</v>
      </c>
      <c r="F50" s="236" t="s">
        <v>18</v>
      </c>
      <c r="G50" s="237"/>
      <c r="H50" s="46" t="s">
        <v>33</v>
      </c>
      <c r="I50" s="236" t="s">
        <v>18</v>
      </c>
      <c r="J50" s="237"/>
      <c r="K50" s="46" t="s">
        <v>33</v>
      </c>
      <c r="L50" s="8"/>
      <c r="M50" s="4"/>
    </row>
    <row r="51" spans="1:17">
      <c r="A51" s="29" t="s">
        <v>128</v>
      </c>
      <c r="B51" s="29" t="s">
        <v>129</v>
      </c>
      <c r="C51" s="79">
        <v>1</v>
      </c>
      <c r="D51" s="80">
        <v>2</v>
      </c>
      <c r="E51" s="81"/>
      <c r="F51" s="82">
        <v>1</v>
      </c>
      <c r="G51" s="27">
        <v>2</v>
      </c>
      <c r="H51" s="28"/>
      <c r="I51" s="73">
        <v>1</v>
      </c>
      <c r="J51" s="74">
        <v>2</v>
      </c>
      <c r="K51" s="75"/>
      <c r="L51" s="5"/>
      <c r="M51" s="5"/>
    </row>
    <row r="52" spans="1:17" ht="30.75">
      <c r="A52" s="23" t="s">
        <v>130</v>
      </c>
      <c r="B52" s="23" t="s">
        <v>131</v>
      </c>
      <c r="C52" s="83">
        <v>0.95</v>
      </c>
      <c r="D52" s="84">
        <v>2</v>
      </c>
      <c r="E52" s="85" t="s">
        <v>132</v>
      </c>
      <c r="F52" s="86">
        <v>1</v>
      </c>
      <c r="G52" s="87">
        <v>2</v>
      </c>
      <c r="H52" s="88" t="s">
        <v>133</v>
      </c>
      <c r="I52" s="76">
        <v>1</v>
      </c>
      <c r="J52" s="77">
        <v>2</v>
      </c>
      <c r="K52" s="78" t="s">
        <v>134</v>
      </c>
      <c r="L52" s="5"/>
      <c r="M52" s="5"/>
    </row>
    <row r="53" spans="1:17" ht="30.75">
      <c r="A53" s="23" t="s">
        <v>135</v>
      </c>
      <c r="B53" s="23" t="s">
        <v>136</v>
      </c>
      <c r="C53" s="83">
        <v>1</v>
      </c>
      <c r="D53" s="84">
        <v>1</v>
      </c>
      <c r="E53" s="85"/>
      <c r="F53" s="86">
        <v>1</v>
      </c>
      <c r="G53" s="87">
        <v>1</v>
      </c>
      <c r="H53" s="88"/>
      <c r="I53" s="76">
        <v>1</v>
      </c>
      <c r="J53" s="77">
        <v>1</v>
      </c>
      <c r="K53" s="78"/>
      <c r="L53" s="5"/>
      <c r="M53" s="5"/>
    </row>
    <row r="54" spans="1:17" ht="76.5">
      <c r="A54" s="23" t="s">
        <v>137</v>
      </c>
      <c r="B54" s="23" t="s">
        <v>138</v>
      </c>
      <c r="C54" s="83">
        <v>0.9</v>
      </c>
      <c r="D54" s="84">
        <v>4</v>
      </c>
      <c r="E54" s="85" t="s">
        <v>139</v>
      </c>
      <c r="F54" s="86">
        <v>0.9</v>
      </c>
      <c r="G54" s="87">
        <v>4</v>
      </c>
      <c r="H54" s="88" t="s">
        <v>140</v>
      </c>
      <c r="I54" s="76">
        <v>1</v>
      </c>
      <c r="J54" s="77">
        <v>4</v>
      </c>
      <c r="K54" s="78"/>
      <c r="L54" s="5"/>
      <c r="M54" s="5"/>
    </row>
    <row r="55" spans="1:17" ht="30.75">
      <c r="A55" s="23" t="s">
        <v>141</v>
      </c>
      <c r="B55" s="23" t="s">
        <v>142</v>
      </c>
      <c r="C55" s="83">
        <v>1</v>
      </c>
      <c r="D55" s="84">
        <v>2</v>
      </c>
      <c r="E55" s="85"/>
      <c r="F55" s="86">
        <v>1</v>
      </c>
      <c r="G55" s="87">
        <v>2</v>
      </c>
      <c r="H55" s="88"/>
      <c r="I55" s="76">
        <v>1</v>
      </c>
      <c r="J55" s="77">
        <v>2</v>
      </c>
      <c r="K55" s="78"/>
      <c r="L55" s="6"/>
      <c r="M55" s="5"/>
    </row>
    <row r="56" spans="1:17" s="44" customFormat="1" ht="16.5">
      <c r="A56" s="238" t="s">
        <v>30</v>
      </c>
      <c r="B56" s="239"/>
      <c r="C56" s="57">
        <f>SUMPRODUCT(C51:C55,D51:D55)</f>
        <v>10.5</v>
      </c>
      <c r="D56" s="58">
        <f>SUM(D51:D55)</f>
        <v>11</v>
      </c>
      <c r="E56" s="59" t="s">
        <v>52</v>
      </c>
      <c r="F56" s="60">
        <f>SUMPRODUCT(F51:F55,G51:G55)</f>
        <v>10.6</v>
      </c>
      <c r="G56" s="61">
        <f>SUM(G51:G55)</f>
        <v>11</v>
      </c>
      <c r="H56" s="62" t="s">
        <v>52</v>
      </c>
      <c r="I56" s="53">
        <f>SUMPRODUCT(I51:I55,J51:J55)</f>
        <v>11</v>
      </c>
      <c r="J56" s="54">
        <f>SUM(J51:J55)</f>
        <v>11</v>
      </c>
      <c r="K56" s="55" t="s">
        <v>143</v>
      </c>
      <c r="L56" s="56"/>
      <c r="M56" s="56"/>
    </row>
    <row r="57" spans="1:17" ht="18.75" customHeight="1">
      <c r="A57" s="240" t="s">
        <v>2</v>
      </c>
      <c r="B57" s="241"/>
      <c r="C57" s="241"/>
      <c r="D57" s="241"/>
      <c r="E57" s="241"/>
      <c r="F57" s="241"/>
      <c r="G57" s="241"/>
      <c r="H57" s="241"/>
      <c r="I57" s="241"/>
      <c r="J57" s="241"/>
      <c r="K57" s="242"/>
      <c r="L57" s="4"/>
      <c r="M57" s="4"/>
    </row>
    <row r="58" spans="1:17">
      <c r="A58" s="244" t="s">
        <v>144</v>
      </c>
      <c r="B58" s="245"/>
      <c r="C58" s="34">
        <f>C11+C18+C22+C27+C32+C38+C49+C56</f>
        <v>84.050000000000011</v>
      </c>
      <c r="D58" s="25">
        <f>D11+D18+D22+D27+D32+D38+D49+D56</f>
        <v>100</v>
      </c>
      <c r="E58" s="26"/>
      <c r="F58" s="35">
        <f>F11+F18+F22+F27+F32+F38+F49+F56</f>
        <v>84.45</v>
      </c>
      <c r="G58" s="27">
        <f>G11+G18+G22+G27+G32+G38+G49+G56</f>
        <v>100</v>
      </c>
      <c r="H58" s="28"/>
      <c r="I58" s="211">
        <f>I11+I18+I22+I27+I32+I38+I49+I56</f>
        <v>97.2</v>
      </c>
      <c r="J58" s="32">
        <f>J11+J18+J22+J27+J32+J38+J49+J56</f>
        <v>100</v>
      </c>
      <c r="K58" s="33"/>
      <c r="L58" s="6"/>
      <c r="M58" s="5"/>
    </row>
    <row r="59" spans="1:17" s="44" customFormat="1" ht="15.75">
      <c r="A59" s="246" t="s">
        <v>145</v>
      </c>
      <c r="B59" s="247"/>
      <c r="C59" s="248">
        <f>C58/D58</f>
        <v>0.84050000000000014</v>
      </c>
      <c r="D59" s="249"/>
      <c r="E59" s="250"/>
      <c r="F59" s="251">
        <f>F58/G58</f>
        <v>0.84450000000000003</v>
      </c>
      <c r="G59" s="252"/>
      <c r="H59" s="253"/>
      <c r="I59" s="254">
        <f>I58/J58</f>
        <v>0.97199999999999998</v>
      </c>
      <c r="J59" s="255"/>
      <c r="K59" s="256"/>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2"/>
  <sheetViews>
    <sheetView topLeftCell="A23" workbookViewId="0">
      <selection activeCell="G43" sqref="G43"/>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7" t="s">
        <v>11</v>
      </c>
      <c r="B2" s="277"/>
      <c r="C2" s="277"/>
      <c r="D2" s="277"/>
      <c r="E2" s="277"/>
      <c r="F2" s="277"/>
      <c r="G2" s="277"/>
    </row>
    <row r="3" spans="1:7">
      <c r="A3" s="38"/>
      <c r="B3" s="38"/>
      <c r="C3" s="39"/>
      <c r="D3" s="39"/>
      <c r="E3" s="38"/>
      <c r="F3" s="38"/>
      <c r="G3" s="39"/>
    </row>
    <row r="4" spans="1:7" ht="18.75">
      <c r="A4" s="36" t="s">
        <v>146</v>
      </c>
      <c r="B4" s="36"/>
      <c r="C4" s="36"/>
      <c r="D4" s="36"/>
      <c r="E4" s="36"/>
      <c r="F4" s="36"/>
      <c r="G4" s="36"/>
    </row>
    <row r="5" spans="1:7" ht="15.75" thickBot="1"/>
    <row r="6" spans="1:7" ht="23.25">
      <c r="A6" s="281" t="s">
        <v>7</v>
      </c>
      <c r="B6" s="282"/>
      <c r="C6" s="282"/>
      <c r="D6" s="282"/>
      <c r="E6" s="282"/>
      <c r="F6" s="282"/>
      <c r="G6" s="283"/>
    </row>
    <row r="7" spans="1:7">
      <c r="A7" s="130" t="s">
        <v>147</v>
      </c>
      <c r="B7" s="131" t="s">
        <v>15</v>
      </c>
      <c r="C7" s="131" t="s">
        <v>148</v>
      </c>
      <c r="D7" s="131" t="s">
        <v>4</v>
      </c>
      <c r="E7" s="131" t="s">
        <v>149</v>
      </c>
      <c r="F7" s="131" t="s">
        <v>18</v>
      </c>
      <c r="G7" s="132" t="s">
        <v>16</v>
      </c>
    </row>
    <row r="8" spans="1:7">
      <c r="A8" s="133" t="s">
        <v>150</v>
      </c>
      <c r="B8" s="134">
        <v>1</v>
      </c>
      <c r="C8" s="134">
        <v>1</v>
      </c>
      <c r="D8" s="134">
        <v>5</v>
      </c>
      <c r="E8" s="134">
        <f t="shared" ref="E8:E13" si="0">B8*C8*D8</f>
        <v>5</v>
      </c>
      <c r="F8" s="134" t="s">
        <v>33</v>
      </c>
      <c r="G8" s="135"/>
    </row>
    <row r="9" spans="1:7">
      <c r="A9" s="136" t="s">
        <v>151</v>
      </c>
      <c r="B9" s="137">
        <v>0.9</v>
      </c>
      <c r="C9" s="137">
        <v>1</v>
      </c>
      <c r="D9" s="137">
        <v>20</v>
      </c>
      <c r="E9" s="137">
        <f t="shared" si="0"/>
        <v>18</v>
      </c>
      <c r="F9" s="137" t="s">
        <v>152</v>
      </c>
      <c r="G9" s="138" t="s">
        <v>153</v>
      </c>
    </row>
    <row r="10" spans="1:7">
      <c r="A10" s="133" t="s">
        <v>154</v>
      </c>
      <c r="B10" s="134">
        <v>1</v>
      </c>
      <c r="C10" s="134">
        <v>1</v>
      </c>
      <c r="D10" s="134">
        <v>10</v>
      </c>
      <c r="E10" s="134">
        <f t="shared" si="0"/>
        <v>10</v>
      </c>
      <c r="F10" s="134" t="s">
        <v>152</v>
      </c>
      <c r="G10" s="135"/>
    </row>
    <row r="11" spans="1:7">
      <c r="A11" s="136" t="s">
        <v>155</v>
      </c>
      <c r="B11" s="137">
        <v>1</v>
      </c>
      <c r="C11" s="137">
        <v>1</v>
      </c>
      <c r="D11" s="137">
        <v>20</v>
      </c>
      <c r="E11" s="137">
        <f t="shared" si="0"/>
        <v>20</v>
      </c>
      <c r="F11" s="137" t="s">
        <v>152</v>
      </c>
      <c r="G11" s="138"/>
    </row>
    <row r="12" spans="1:7">
      <c r="A12" s="133" t="s">
        <v>156</v>
      </c>
      <c r="B12" s="134">
        <v>1</v>
      </c>
      <c r="C12" s="134">
        <v>1</v>
      </c>
      <c r="D12" s="134">
        <v>30</v>
      </c>
      <c r="E12" s="134">
        <f t="shared" si="0"/>
        <v>30</v>
      </c>
      <c r="F12" s="213" t="s">
        <v>152</v>
      </c>
      <c r="G12" s="135"/>
    </row>
    <row r="13" spans="1:7">
      <c r="A13" s="136" t="s">
        <v>157</v>
      </c>
      <c r="B13" s="137">
        <v>1</v>
      </c>
      <c r="C13" s="137">
        <v>1</v>
      </c>
      <c r="D13" s="137">
        <v>15</v>
      </c>
      <c r="E13" s="137">
        <f t="shared" si="0"/>
        <v>15</v>
      </c>
      <c r="F13" s="137" t="s">
        <v>152</v>
      </c>
      <c r="G13" s="138"/>
    </row>
    <row r="14" spans="1:7">
      <c r="A14" s="139" t="s">
        <v>158</v>
      </c>
      <c r="B14" s="284"/>
      <c r="C14" s="284"/>
      <c r="D14" s="140">
        <f>SUM(D8:D13)</f>
        <v>100</v>
      </c>
      <c r="E14" s="141">
        <f>(SUM(E8:E13)+E16+E17)/D14</f>
        <v>0.98</v>
      </c>
      <c r="F14" s="141"/>
      <c r="G14" s="142" t="s">
        <v>159</v>
      </c>
    </row>
    <row r="15" spans="1:7">
      <c r="A15" s="143" t="s">
        <v>160</v>
      </c>
      <c r="B15" s="144" t="s">
        <v>15</v>
      </c>
      <c r="C15" s="144"/>
      <c r="D15" s="144" t="s">
        <v>4</v>
      </c>
      <c r="E15" s="145" t="s">
        <v>149</v>
      </c>
      <c r="F15" s="145"/>
      <c r="G15" s="146" t="s">
        <v>16</v>
      </c>
    </row>
    <row r="16" spans="1:7">
      <c r="A16" s="147" t="s">
        <v>161</v>
      </c>
      <c r="B16" s="148"/>
      <c r="C16" s="148"/>
      <c r="D16" s="149">
        <v>-10</v>
      </c>
      <c r="E16" s="148">
        <f>B16*D16</f>
        <v>0</v>
      </c>
      <c r="F16" s="148"/>
      <c r="G16" s="150"/>
    </row>
    <row r="17" spans="1:7">
      <c r="A17" s="151" t="s">
        <v>162</v>
      </c>
      <c r="B17" s="152"/>
      <c r="C17" s="152"/>
      <c r="D17" s="153">
        <v>-15</v>
      </c>
      <c r="E17" s="152">
        <f>B17*D17</f>
        <v>0</v>
      </c>
      <c r="F17" s="152"/>
      <c r="G17" s="154"/>
    </row>
    <row r="18" spans="1:7" ht="23.25">
      <c r="A18" s="285" t="s">
        <v>8</v>
      </c>
      <c r="B18" s="286"/>
      <c r="C18" s="286"/>
      <c r="D18" s="286"/>
      <c r="E18" s="286"/>
      <c r="F18" s="286"/>
      <c r="G18" s="287"/>
    </row>
    <row r="19" spans="1:7">
      <c r="A19" s="155" t="s">
        <v>147</v>
      </c>
      <c r="B19" s="156" t="s">
        <v>15</v>
      </c>
      <c r="C19" s="156" t="s">
        <v>148</v>
      </c>
      <c r="D19" s="156" t="s">
        <v>4</v>
      </c>
      <c r="E19" s="156" t="s">
        <v>149</v>
      </c>
      <c r="F19" s="156" t="s">
        <v>18</v>
      </c>
      <c r="G19" s="157" t="s">
        <v>16</v>
      </c>
    </row>
    <row r="20" spans="1:7">
      <c r="A20" s="158" t="s">
        <v>163</v>
      </c>
      <c r="B20" s="159">
        <v>1</v>
      </c>
      <c r="C20" s="159">
        <v>1</v>
      </c>
      <c r="D20" s="159">
        <v>15</v>
      </c>
      <c r="E20" s="159">
        <f>B20*C20*D20</f>
        <v>15</v>
      </c>
      <c r="F20" s="159" t="s">
        <v>164</v>
      </c>
      <c r="G20" s="160" t="s">
        <v>165</v>
      </c>
    </row>
    <row r="21" spans="1:7">
      <c r="A21" s="161" t="s">
        <v>166</v>
      </c>
      <c r="B21" s="162">
        <v>1</v>
      </c>
      <c r="C21" s="162">
        <v>1</v>
      </c>
      <c r="D21" s="162">
        <v>20</v>
      </c>
      <c r="E21" s="162">
        <f t="shared" ref="E21:E24" si="1">B21*C21*D21</f>
        <v>20</v>
      </c>
      <c r="F21" s="162" t="s">
        <v>164</v>
      </c>
      <c r="G21" s="214" t="s">
        <v>165</v>
      </c>
    </row>
    <row r="22" spans="1:7">
      <c r="A22" s="158" t="s">
        <v>167</v>
      </c>
      <c r="B22" s="159">
        <v>0.9</v>
      </c>
      <c r="C22" s="159">
        <v>1</v>
      </c>
      <c r="D22" s="159">
        <v>20</v>
      </c>
      <c r="E22" s="159">
        <f t="shared" si="1"/>
        <v>18</v>
      </c>
      <c r="F22" s="159" t="s">
        <v>164</v>
      </c>
      <c r="G22" s="160" t="s">
        <v>168</v>
      </c>
    </row>
    <row r="23" spans="1:7">
      <c r="A23" s="161" t="s">
        <v>169</v>
      </c>
      <c r="B23" s="162">
        <v>1</v>
      </c>
      <c r="C23" s="162">
        <v>1</v>
      </c>
      <c r="D23" s="162">
        <v>30</v>
      </c>
      <c r="E23" s="162">
        <f t="shared" si="1"/>
        <v>30</v>
      </c>
      <c r="F23" s="162" t="s">
        <v>164</v>
      </c>
      <c r="G23" s="163" t="s">
        <v>165</v>
      </c>
    </row>
    <row r="24" spans="1:7">
      <c r="A24" s="158" t="s">
        <v>170</v>
      </c>
      <c r="B24" s="159">
        <v>1</v>
      </c>
      <c r="C24" s="159">
        <v>1</v>
      </c>
      <c r="D24" s="159">
        <v>15</v>
      </c>
      <c r="E24" s="159">
        <f t="shared" si="1"/>
        <v>15</v>
      </c>
      <c r="F24" s="159" t="s">
        <v>96</v>
      </c>
      <c r="G24" s="160" t="s">
        <v>165</v>
      </c>
    </row>
    <row r="25" spans="1:7">
      <c r="A25" s="164" t="s">
        <v>158</v>
      </c>
      <c r="B25" s="165"/>
      <c r="C25" s="165"/>
      <c r="D25" s="165">
        <f>SUM(D20:D24)</f>
        <v>100</v>
      </c>
      <c r="E25" s="166">
        <f>(SUM(E20:E24) + E27+E28+E29)/D25</f>
        <v>0.98</v>
      </c>
      <c r="F25" s="166"/>
      <c r="G25" s="167" t="s">
        <v>171</v>
      </c>
    </row>
    <row r="26" spans="1:7">
      <c r="A26" s="168" t="s">
        <v>160</v>
      </c>
      <c r="B26" s="169" t="s">
        <v>15</v>
      </c>
      <c r="C26" s="169"/>
      <c r="D26" s="169" t="s">
        <v>4</v>
      </c>
      <c r="E26" s="170" t="s">
        <v>149</v>
      </c>
      <c r="F26" s="170"/>
      <c r="G26" s="171" t="s">
        <v>16</v>
      </c>
    </row>
    <row r="27" spans="1:7">
      <c r="A27" s="172" t="s">
        <v>161</v>
      </c>
      <c r="B27" s="173">
        <v>0</v>
      </c>
      <c r="C27" s="173"/>
      <c r="D27" s="174">
        <v>-10</v>
      </c>
      <c r="E27" s="173">
        <f>B27*D27</f>
        <v>0</v>
      </c>
      <c r="F27" s="173"/>
      <c r="G27" s="175"/>
    </row>
    <row r="28" spans="1:7">
      <c r="A28" s="176" t="s">
        <v>172</v>
      </c>
      <c r="B28" s="177">
        <v>0</v>
      </c>
      <c r="C28" s="177"/>
      <c r="D28" s="178">
        <v>-15</v>
      </c>
      <c r="E28" s="177">
        <f>B28*D28</f>
        <v>0</v>
      </c>
      <c r="F28" s="177"/>
      <c r="G28" s="179"/>
    </row>
    <row r="29" spans="1:7">
      <c r="A29" s="180" t="s">
        <v>173</v>
      </c>
      <c r="B29" s="181">
        <v>0</v>
      </c>
      <c r="C29" s="181"/>
      <c r="D29" s="182">
        <v>-5</v>
      </c>
      <c r="E29" s="181">
        <f>B29*D29</f>
        <v>0</v>
      </c>
      <c r="F29" s="181"/>
      <c r="G29" s="183"/>
    </row>
    <row r="30" spans="1:7" ht="23.25">
      <c r="A30" s="278" t="s">
        <v>9</v>
      </c>
      <c r="B30" s="279"/>
      <c r="C30" s="279"/>
      <c r="D30" s="279"/>
      <c r="E30" s="279"/>
      <c r="F30" s="279"/>
      <c r="G30" s="280"/>
    </row>
    <row r="31" spans="1:7">
      <c r="A31" s="184" t="s">
        <v>147</v>
      </c>
      <c r="B31" s="185" t="s">
        <v>15</v>
      </c>
      <c r="C31" s="185" t="s">
        <v>148</v>
      </c>
      <c r="D31" s="185" t="s">
        <v>4</v>
      </c>
      <c r="E31" s="185" t="s">
        <v>149</v>
      </c>
      <c r="F31" s="185" t="s">
        <v>18</v>
      </c>
      <c r="G31" s="186" t="s">
        <v>16</v>
      </c>
    </row>
    <row r="32" spans="1:7">
      <c r="A32" s="187" t="s">
        <v>174</v>
      </c>
      <c r="B32" s="188">
        <v>1</v>
      </c>
      <c r="C32" s="188">
        <v>1</v>
      </c>
      <c r="D32" s="188">
        <v>10</v>
      </c>
      <c r="E32" s="188">
        <f t="shared" ref="E32:E37" si="2">B32*C32*D32</f>
        <v>10</v>
      </c>
      <c r="F32" s="188" t="s">
        <v>164</v>
      </c>
      <c r="G32" s="228" t="s">
        <v>165</v>
      </c>
    </row>
    <row r="33" spans="1:7" ht="30.75">
      <c r="A33" s="189" t="s">
        <v>175</v>
      </c>
      <c r="B33" s="190">
        <v>0.9</v>
      </c>
      <c r="C33" s="190">
        <v>1</v>
      </c>
      <c r="D33" s="190">
        <v>25</v>
      </c>
      <c r="E33" s="190">
        <f t="shared" si="2"/>
        <v>22.5</v>
      </c>
      <c r="F33" s="190" t="s">
        <v>96</v>
      </c>
      <c r="G33" s="233" t="s">
        <v>176</v>
      </c>
    </row>
    <row r="34" spans="1:7">
      <c r="A34" s="187" t="s">
        <v>177</v>
      </c>
      <c r="B34" s="188">
        <v>1</v>
      </c>
      <c r="C34" s="188">
        <v>1</v>
      </c>
      <c r="D34" s="188">
        <v>15</v>
      </c>
      <c r="E34" s="188">
        <f t="shared" si="2"/>
        <v>15</v>
      </c>
      <c r="F34" s="188" t="s">
        <v>96</v>
      </c>
      <c r="G34" s="228" t="s">
        <v>165</v>
      </c>
    </row>
    <row r="35" spans="1:7">
      <c r="A35" s="189" t="s">
        <v>178</v>
      </c>
      <c r="B35" s="190">
        <v>1</v>
      </c>
      <c r="C35" s="190">
        <v>1</v>
      </c>
      <c r="D35" s="190">
        <v>20</v>
      </c>
      <c r="E35" s="190">
        <f t="shared" si="2"/>
        <v>20</v>
      </c>
      <c r="F35" s="190" t="s">
        <v>96</v>
      </c>
      <c r="G35" s="233" t="s">
        <v>165</v>
      </c>
    </row>
    <row r="36" spans="1:7">
      <c r="A36" s="187" t="s">
        <v>179</v>
      </c>
      <c r="B36" s="188">
        <v>1</v>
      </c>
      <c r="C36" s="188">
        <v>1</v>
      </c>
      <c r="D36" s="188">
        <v>15</v>
      </c>
      <c r="E36" s="188">
        <f t="shared" si="2"/>
        <v>15</v>
      </c>
      <c r="F36" s="188" t="s">
        <v>96</v>
      </c>
      <c r="G36" s="228" t="s">
        <v>165</v>
      </c>
    </row>
    <row r="37" spans="1:7">
      <c r="A37" s="189" t="s">
        <v>180</v>
      </c>
      <c r="B37" s="190">
        <v>1</v>
      </c>
      <c r="C37" s="190">
        <v>0.75</v>
      </c>
      <c r="D37" s="190">
        <v>15</v>
      </c>
      <c r="E37" s="190">
        <f t="shared" si="2"/>
        <v>11.25</v>
      </c>
      <c r="F37" s="190" t="s">
        <v>96</v>
      </c>
      <c r="G37" s="233" t="s">
        <v>165</v>
      </c>
    </row>
    <row r="38" spans="1:7">
      <c r="A38" s="191" t="s">
        <v>158</v>
      </c>
      <c r="B38" s="192"/>
      <c r="C38" s="192"/>
      <c r="D38" s="192">
        <f>SUM(D32:D37)</f>
        <v>100</v>
      </c>
      <c r="E38" s="193">
        <f>(SUM(E32:E37) +E40+E41+E42)/D38</f>
        <v>0.9375</v>
      </c>
      <c r="F38" s="193"/>
      <c r="G38" s="194"/>
    </row>
    <row r="39" spans="1:7">
      <c r="A39" s="195" t="s">
        <v>160</v>
      </c>
      <c r="B39" s="196" t="s">
        <v>15</v>
      </c>
      <c r="C39" s="196"/>
      <c r="D39" s="196" t="s">
        <v>4</v>
      </c>
      <c r="E39" s="197" t="s">
        <v>149</v>
      </c>
      <c r="F39" s="197"/>
      <c r="G39" s="198" t="s">
        <v>16</v>
      </c>
    </row>
    <row r="40" spans="1:7">
      <c r="A40" s="199" t="s">
        <v>161</v>
      </c>
      <c r="B40" s="200">
        <v>0</v>
      </c>
      <c r="C40" s="200"/>
      <c r="D40" s="201">
        <v>-10</v>
      </c>
      <c r="E40" s="200">
        <f>B40*D40</f>
        <v>0</v>
      </c>
      <c r="F40" s="200"/>
      <c r="G40" s="202"/>
    </row>
    <row r="41" spans="1:7">
      <c r="A41" s="203" t="s">
        <v>181</v>
      </c>
      <c r="B41" s="204">
        <v>0</v>
      </c>
      <c r="C41" s="204"/>
      <c r="D41" s="205">
        <v>-15</v>
      </c>
      <c r="E41" s="204">
        <f>B41*D41</f>
        <v>0</v>
      </c>
      <c r="F41" s="204"/>
      <c r="G41" s="206"/>
    </row>
    <row r="42" spans="1:7">
      <c r="A42" s="207" t="s">
        <v>173</v>
      </c>
      <c r="B42" s="208">
        <v>0</v>
      </c>
      <c r="C42" s="208"/>
      <c r="D42" s="209">
        <v>-5</v>
      </c>
      <c r="E42" s="208">
        <f>B42*D42</f>
        <v>0</v>
      </c>
      <c r="F42" s="208"/>
      <c r="G42" s="210"/>
    </row>
  </sheetData>
  <mergeCells count="5">
    <mergeCell ref="A2:G2"/>
    <mergeCell ref="A30:G30"/>
    <mergeCell ref="A6:G6"/>
    <mergeCell ref="B14:C14"/>
    <mergeCell ref="A18:G18"/>
  </mergeCells>
  <dataValidations count="3">
    <dataValidation type="decimal" allowBlank="1" showInputMessage="1" showErrorMessage="1" sqref="E17:F17 B27:B29 B16:B17 B32:B37 B40:B42 B20:B24 B8:B14" xr:uid="{CC44C972-8B8F-4678-BAEB-D51FFB0200E2}">
      <formula1>0</formula1>
      <formula2>1</formula2>
    </dataValidation>
    <dataValidation type="list" allowBlank="1" showInputMessage="1" showErrorMessage="1" sqref="C16 C8:C13 C32:C37" xr:uid="{DCFB5783-098F-4837-84E1-A329359B138C}">
      <formula1>"0,0.25,0.50,0.75,1"</formula1>
    </dataValidation>
    <dataValidation type="whole" allowBlank="1" showInputMessage="1" showErrorMessage="1" sqref="E41:F41 E28:F28"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ADF3-C115-4BB7-A238-E0CBC556CE80}">
  <dimension ref="A1:E16"/>
  <sheetViews>
    <sheetView topLeftCell="A7" workbookViewId="0">
      <selection activeCell="E7" sqref="E7"/>
    </sheetView>
  </sheetViews>
  <sheetFormatPr defaultRowHeight="15"/>
  <cols>
    <col min="1" max="1" width="29.28515625" customWidth="1"/>
    <col min="2" max="2" width="88.85546875" customWidth="1"/>
    <col min="4" max="4" width="44.140625" customWidth="1"/>
    <col min="5" max="5" width="51.85546875" customWidth="1"/>
  </cols>
  <sheetData>
    <row r="1" spans="1:5" ht="30.75" customHeight="1">
      <c r="A1" s="288" t="s">
        <v>182</v>
      </c>
      <c r="B1" s="288"/>
      <c r="D1" s="288" t="s">
        <v>183</v>
      </c>
      <c r="E1" s="288"/>
    </row>
    <row r="2" spans="1:5" ht="35.25" customHeight="1">
      <c r="B2" s="227" t="s">
        <v>16</v>
      </c>
      <c r="C2" s="227"/>
      <c r="D2" s="227"/>
      <c r="E2" s="227" t="s">
        <v>16</v>
      </c>
    </row>
    <row r="3" spans="1:5" ht="33.75" customHeight="1">
      <c r="A3" s="215" t="s">
        <v>184</v>
      </c>
      <c r="B3" s="221" t="s">
        <v>185</v>
      </c>
      <c r="D3" s="215" t="s">
        <v>184</v>
      </c>
      <c r="E3" s="221" t="s">
        <v>164</v>
      </c>
    </row>
    <row r="4" spans="1:5" ht="35.25" customHeight="1">
      <c r="A4" s="216" t="s">
        <v>186</v>
      </c>
      <c r="B4" s="222">
        <v>0.25</v>
      </c>
      <c r="D4" s="216" t="s">
        <v>186</v>
      </c>
      <c r="E4" s="222">
        <v>1</v>
      </c>
    </row>
    <row r="5" spans="1:5" ht="48.75" customHeight="1">
      <c r="A5" s="215"/>
      <c r="B5" s="229" t="s">
        <v>187</v>
      </c>
      <c r="D5" s="215"/>
    </row>
    <row r="6" spans="1:5" ht="16.5">
      <c r="A6" s="216" t="s">
        <v>188</v>
      </c>
      <c r="B6" s="222">
        <v>4.5</v>
      </c>
      <c r="D6" s="216" t="s">
        <v>189</v>
      </c>
      <c r="E6" s="222">
        <v>3.5</v>
      </c>
    </row>
    <row r="7" spans="1:5" ht="210.75">
      <c r="A7" s="215"/>
      <c r="B7" s="221" t="s">
        <v>190</v>
      </c>
      <c r="D7" s="215"/>
      <c r="E7" s="231" t="s">
        <v>191</v>
      </c>
    </row>
    <row r="8" spans="1:5" ht="16.5">
      <c r="A8" s="216" t="s">
        <v>192</v>
      </c>
      <c r="B8" s="222">
        <v>3.75</v>
      </c>
      <c r="D8" s="216" t="s">
        <v>193</v>
      </c>
      <c r="E8" s="222">
        <v>7</v>
      </c>
    </row>
    <row r="9" spans="1:5" ht="226.5">
      <c r="A9" s="215"/>
      <c r="B9" s="223" t="s">
        <v>194</v>
      </c>
      <c r="D9" s="217"/>
      <c r="E9" s="232" t="s">
        <v>195</v>
      </c>
    </row>
    <row r="10" spans="1:5" ht="16.5">
      <c r="A10" s="216" t="s">
        <v>196</v>
      </c>
      <c r="B10" s="222">
        <v>1</v>
      </c>
    </row>
    <row r="11" spans="1:5" ht="148.5" customHeight="1">
      <c r="A11" s="217"/>
      <c r="B11" s="223" t="s">
        <v>197</v>
      </c>
    </row>
    <row r="12" spans="1:5" ht="16.5">
      <c r="A12" s="218" t="s">
        <v>198</v>
      </c>
      <c r="B12" s="222">
        <v>1</v>
      </c>
      <c r="D12" s="218" t="s">
        <v>198</v>
      </c>
      <c r="E12" s="226">
        <v>0.5</v>
      </c>
    </row>
    <row r="13" spans="1:5" ht="32.25">
      <c r="A13" s="215"/>
      <c r="B13" s="223"/>
      <c r="D13" s="215"/>
      <c r="E13" s="223" t="s">
        <v>199</v>
      </c>
    </row>
    <row r="14" spans="1:5" ht="16.5">
      <c r="A14" s="219" t="s">
        <v>200</v>
      </c>
      <c r="B14" s="224">
        <f>SUM(B4,B6,B8,B10)</f>
        <v>9.5</v>
      </c>
      <c r="D14" s="219" t="s">
        <v>200</v>
      </c>
      <c r="E14" s="224">
        <f>SUM(E4,E6,E8)</f>
        <v>11.5</v>
      </c>
    </row>
    <row r="15" spans="1:5" ht="16.5">
      <c r="A15" s="219" t="s">
        <v>201</v>
      </c>
      <c r="B15" s="224">
        <f>B12</f>
        <v>1</v>
      </c>
      <c r="D15" s="219" t="s">
        <v>201</v>
      </c>
      <c r="E15" s="224">
        <f>E12</f>
        <v>0.5</v>
      </c>
    </row>
    <row r="16" spans="1:5" ht="16.5">
      <c r="A16" s="220" t="s">
        <v>202</v>
      </c>
      <c r="B16" s="225">
        <f>B14/20*0.9+B15*0.1</f>
        <v>0.52749999999999997</v>
      </c>
      <c r="D16" s="220" t="s">
        <v>202</v>
      </c>
      <c r="E16" s="225">
        <f>E14/20*0.9+E15*0.1</f>
        <v>0.5675</v>
      </c>
    </row>
  </sheetData>
  <mergeCells count="2">
    <mergeCell ref="A1:B1"/>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2023-12-18T14:58:05Z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