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for study" sheetId="1" state="visible" r:id="rId2"/>
    <sheet name="Note and queries on metadat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<sst xmlns="http://schemas.openxmlformats.org/spreadsheetml/2006/main" count="1361" uniqueCount="642">
  <si>
    <t xml:space="preserve">Country</t>
  </si>
  <si>
    <t xml:space="preserve">Country ID for study</t>
  </si>
  <si>
    <t xml:space="preserve">Continent or Island</t>
  </si>
  <si>
    <t xml:space="preserve">Citation</t>
  </si>
  <si>
    <t xml:space="preserve">PMID or DOI</t>
  </si>
  <si>
    <t xml:space="preserve">Year published</t>
  </si>
  <si>
    <t xml:space="preserve">Year(s) data collected in</t>
  </si>
  <si>
    <t xml:space="preserve">City / location</t>
  </si>
  <si>
    <t xml:space="preserve">Cohort Characteristics</t>
  </si>
  <si>
    <t xml:space="preserve">Size of cohort (n=)</t>
  </si>
  <si>
    <t xml:space="preserve">Age of cohort (yrs)</t>
  </si>
  <si>
    <t xml:space="preserve">Anti-Hbc prevalence</t>
  </si>
  <si>
    <t xml:space="preserve">Anti-HBc (&amp; HBsAg negative) prevalence </t>
  </si>
  <si>
    <t xml:space="preserve">HBsAg prevalence</t>
  </si>
  <si>
    <t xml:space="preserve">Estimated susceptible population (100% - anti-Hbc prevalence)</t>
  </si>
  <si>
    <t xml:space="preserve">African Region</t>
  </si>
  <si>
    <t xml:space="preserve">Anti-HBc/HBsAg ratio</t>
  </si>
  <si>
    <t xml:space="preserve">Anti-Hbc prevalence (country)</t>
  </si>
  <si>
    <t xml:space="preserve">HBsAg prevalence (country)</t>
  </si>
  <si>
    <t xml:space="preserve">HBcAb includes HBsAg? </t>
  </si>
  <si>
    <t xml:space="preserve">Study Weight</t>
  </si>
  <si>
    <t xml:space="preserve">Number</t>
  </si>
  <si>
    <t xml:space="preserve">Notes</t>
  </si>
  <si>
    <t xml:space="preserve">Algeria</t>
  </si>
  <si>
    <t xml:space="preserve">Continent</t>
  </si>
  <si>
    <t xml:space="preserve">North</t>
  </si>
  <si>
    <t xml:space="preserve">Angola</t>
  </si>
  <si>
    <t xml:space="preserve">Mem Inst Oswaldo Cruz. 2010 Dec;105(8):970-7.</t>
  </si>
  <si>
    <t xml:space="preserve">PMID: 21225192</t>
  </si>
  <si>
    <t xml:space="preserve">NK</t>
  </si>
  <si>
    <t xml:space="preserve">Luanda</t>
  </si>
  <si>
    <t xml:space="preserve">Hospital visitors</t>
  </si>
  <si>
    <t xml:space="preserve">Median 34</t>
  </si>
  <si>
    <t xml:space="preserve">Central</t>
  </si>
  <si>
    <t xml:space="preserve">Yes</t>
  </si>
  <si>
    <t xml:space="preserve">Benin</t>
  </si>
  <si>
    <t xml:space="preserve">Benin 1</t>
  </si>
  <si>
    <t xml:space="preserve">J Hepatol. 2008 Apr;48(4):532-9.</t>
  </si>
  <si>
    <t xml:space="preserve">DOI: 10.1016/j.jhep.2007.11.017</t>
  </si>
  <si>
    <t xml:space="preserve">Cotonou</t>
  </si>
  <si>
    <t xml:space="preserve">Hospital trial, healthy volunteers</t>
  </si>
  <si>
    <t xml:space="preserve">Mean 26.9  </t>
  </si>
  <si>
    <t xml:space="preserve">West</t>
  </si>
  <si>
    <t xml:space="preserve">Yes </t>
  </si>
  <si>
    <t xml:space="preserve">*Also references Togo, data split</t>
  </si>
  <si>
    <t xml:space="preserve">Benin 2</t>
  </si>
  <si>
    <t xml:space="preserve">J Med Virol. 2014 Aug;86(8):1281-7</t>
  </si>
  <si>
    <t xml:space="preserve">DOI: 10.1002/jmv.23951</t>
  </si>
  <si>
    <t xml:space="preserve">Atacora District</t>
  </si>
  <si>
    <t xml:space="preserve">Antenatal </t>
  </si>
  <si>
    <t xml:space="preserve">Mean 26.2</t>
  </si>
  <si>
    <t xml:space="preserve">Botswana</t>
  </si>
  <si>
    <t xml:space="preserve">Open Forum Infect Dis. 2016 Aug 16;3(3):ofw140.</t>
  </si>
  <si>
    <t xml:space="preserve">DOI: 10.1093/ofid/ofw140</t>
  </si>
  <si>
    <t xml:space="preserve">Gaberone</t>
  </si>
  <si>
    <t xml:space="preserve">HIV positive</t>
  </si>
  <si>
    <t xml:space="preserve">Median 36 .0</t>
  </si>
  <si>
    <t xml:space="preserve">South</t>
  </si>
  <si>
    <t xml:space="preserve">Burkina Faso</t>
  </si>
  <si>
    <t xml:space="preserve">Burkina Faso 1</t>
  </si>
  <si>
    <t xml:space="preserve">Med Mal Infect. 2013 May;43(5):202-7</t>
  </si>
  <si>
    <t xml:space="preserve">DOI: 10.1016/j.medmal.2013.04.001</t>
  </si>
  <si>
    <t xml:space="preserve">Bobo Dioulasso</t>
  </si>
  <si>
    <t xml:space="preserve">Median 38.0</t>
  </si>
  <si>
    <t xml:space="preserve">*</t>
  </si>
  <si>
    <t xml:space="preserve">Burkina Faso 2</t>
  </si>
  <si>
    <t xml:space="preserve">J Med Virol. 2006 May;78(5):683-92.</t>
  </si>
  <si>
    <t xml:space="preserve">DOI: 10.1002/jmv.20593</t>
  </si>
  <si>
    <t xml:space="preserve">2003-04</t>
  </si>
  <si>
    <t xml:space="preserve">Ouagadougou (urban)</t>
  </si>
  <si>
    <t xml:space="preserve">Blood donors, antenatal</t>
  </si>
  <si>
    <t xml:space="preserve">Mean 25.7</t>
  </si>
  <si>
    <t xml:space="preserve">Burkina Faso 3</t>
  </si>
  <si>
    <t xml:space="preserve">Nouna (rural)</t>
  </si>
  <si>
    <t xml:space="preserve">Mean 25.3</t>
  </si>
  <si>
    <t xml:space="preserve">Burundi</t>
  </si>
  <si>
    <t xml:space="preserve">East</t>
  </si>
  <si>
    <t xml:space="preserve">Cape Verde</t>
  </si>
  <si>
    <t xml:space="preserve">Island</t>
  </si>
  <si>
    <t xml:space="preserve">Cameroon</t>
  </si>
  <si>
    <t xml:space="preserve">Cameroon 1</t>
  </si>
  <si>
    <t xml:space="preserve">BMC Public Health. 2016 Aug 3;15:706.</t>
  </si>
  <si>
    <t xml:space="preserve">DOI: 10.1186/s12889-016-3388-z.</t>
  </si>
  <si>
    <t xml:space="preserve">Mvog-Ada Health Area of the Djoungolo Health District</t>
  </si>
  <si>
    <t xml:space="preserve">Healthcare workers</t>
  </si>
  <si>
    <t xml:space="preserve">Mean 30.5 </t>
  </si>
  <si>
    <t xml:space="preserve">Cameroon 2</t>
  </si>
  <si>
    <t xml:space="preserve">Curr HIV Res. 2016;14(2):165-71.</t>
  </si>
  <si>
    <t xml:space="preserve">PMID: 26419862</t>
  </si>
  <si>
    <t xml:space="preserve">Yaoundé</t>
  </si>
  <si>
    <t xml:space="preserve">Median 37.6 </t>
  </si>
  <si>
    <t xml:space="preserve">Cameroon 3</t>
  </si>
  <si>
    <t xml:space="preserve">Trans R Soc Trop Med Hyg. 2013 Mar;107(3):158-64</t>
  </si>
  <si>
    <t xml:space="preserve">DOI: 10.1093/trstmh/trs087</t>
  </si>
  <si>
    <t xml:space="preserve">Southwest Region (multiple sites)</t>
  </si>
  <si>
    <t xml:space="preserve">Median 34.0</t>
  </si>
  <si>
    <t xml:space="preserve">Cameroon 4</t>
  </si>
  <si>
    <t xml:space="preserve">HIV Medicine (2010), 11 , 85–89</t>
  </si>
  <si>
    <t xml:space="preserve">DOI: 10.1111/j.1468-1293.2009.00742.x</t>
  </si>
  <si>
    <t xml:space="preserve">2001-2003</t>
  </si>
  <si>
    <t xml:space="preserve">Yaounde</t>
  </si>
  <si>
    <t xml:space="preserve">Median 35.0</t>
  </si>
  <si>
    <t xml:space="preserve">Cameroon 5</t>
  </si>
  <si>
    <t xml:space="preserve">Virol J. 2016 Oct 21;13(1):178.</t>
  </si>
  <si>
    <t xml:space="preserve">DOI 10.1186/s12985-016-0636-x</t>
  </si>
  <si>
    <t xml:space="preserve">South West and Littoral regions</t>
  </si>
  <si>
    <t xml:space="preserve">Mean 33.8</t>
  </si>
  <si>
    <t xml:space="preserve">Cameroon 6</t>
  </si>
  <si>
    <t xml:space="preserve">Continent </t>
  </si>
  <si>
    <t xml:space="preserve">International Journal of Medical Research &amp; Health Sciences, 2019, 8(4): 175-181</t>
  </si>
  <si>
    <t xml:space="preserve">ISSN No: 2319-5886</t>
  </si>
  <si>
    <t xml:space="preserve">Oncology patients (not HCC)</t>
  </si>
  <si>
    <t xml:space="preserve">Mean 44.07 ± 1.57 years</t>
  </si>
  <si>
    <t xml:space="preserve">Central African Republic </t>
  </si>
  <si>
    <t xml:space="preserve">Central African Republic  1</t>
  </si>
  <si>
    <t xml:space="preserve">BMC Infect Dis. 2013 Jun 24;13:286</t>
  </si>
  <si>
    <t xml:space="preserve">DOI: 10.1186/1471-2334-13-286.</t>
  </si>
  <si>
    <t xml:space="preserve">2007-2008</t>
  </si>
  <si>
    <t xml:space="preserve">Multiple rural sites</t>
  </si>
  <si>
    <t xml:space="preserve">Cross-sectional</t>
  </si>
  <si>
    <t xml:space="preserve">Mean 27 .0</t>
  </si>
  <si>
    <t xml:space="preserve">Central African Republic (CAR)</t>
  </si>
  <si>
    <t xml:space="preserve">Central African Republic 2</t>
  </si>
  <si>
    <t xml:space="preserve">BMC Infect Dis. 2010 Jul 29;10:226</t>
  </si>
  <si>
    <t xml:space="preserve">DOI: 10.1186/1471-2334-10-226.</t>
  </si>
  <si>
    <t xml:space="preserve">Bangui &amp; multiple sites</t>
  </si>
  <si>
    <t xml:space="preserve">Students</t>
  </si>
  <si>
    <t xml:space="preserve">Mean 20.8 </t>
  </si>
  <si>
    <t xml:space="preserve">Central African Republic 3</t>
  </si>
  <si>
    <t xml:space="preserve">PLoS Negl Trop Dis. 2018 Apr 26;12(4):e0006377. </t>
  </si>
  <si>
    <t xml:space="preserve">DOI: 10.1371/journal.pntd.0006377</t>
  </si>
  <si>
    <t xml:space="preserve">Bangui</t>
  </si>
  <si>
    <t xml:space="preserve">Antenatal, students</t>
  </si>
  <si>
    <t xml:space="preserve">Mean 23.1</t>
  </si>
  <si>
    <t xml:space="preserve">Chad</t>
  </si>
  <si>
    <t xml:space="preserve">Comoros</t>
  </si>
  <si>
    <t xml:space="preserve">cote d'Ivoire</t>
  </si>
  <si>
    <t xml:space="preserve">cote d'Ivoire 1</t>
  </si>
  <si>
    <t xml:space="preserve">Ann Trop Med Parasitol. 2009 Sep;103(6):519-27</t>
  </si>
  <si>
    <t xml:space="preserve">DOI: 10.1179/136485909X451816.</t>
  </si>
  <si>
    <t xml:space="preserve">Grand Bassam</t>
  </si>
  <si>
    <t xml:space="preserve">Mothers</t>
  </si>
  <si>
    <t xml:space="preserve">Mean 28.7 </t>
  </si>
  <si>
    <t xml:space="preserve">Cote d'Ivoire</t>
  </si>
  <si>
    <t xml:space="preserve">*Mothers and children tested, children excluded from values quoted</t>
  </si>
  <si>
    <t xml:space="preserve">Cote d'Ivoire 2</t>
  </si>
  <si>
    <t xml:space="preserve">Trans R Soc Trop Med Hyg. 2001 Sep-Oct;95(5):493-6.</t>
  </si>
  <si>
    <t xml:space="preserve">PMID: 11706657</t>
  </si>
  <si>
    <t xml:space="preserve">1995-6</t>
  </si>
  <si>
    <t xml:space="preserve">Nationwide</t>
  </si>
  <si>
    <t xml:space="preserve">HIV/STI testing clinic</t>
  </si>
  <si>
    <t xml:space="preserve">Range 20-50 </t>
  </si>
  <si>
    <t xml:space="preserve">Cote d'Ivoire 3</t>
  </si>
  <si>
    <t xml:space="preserve">World J Hepatol. 2012 Jul 27;4(7):218-23. </t>
  </si>
  <si>
    <t xml:space="preserve">DOI: 10.4254/wjh.v4.i7.218.</t>
  </si>
  <si>
    <t xml:space="preserve">Abidjan</t>
  </si>
  <si>
    <t xml:space="preserve">Mean 36 .0</t>
  </si>
  <si>
    <t xml:space="preserve">Cote d'Ivoire 4</t>
  </si>
  <si>
    <t xml:space="preserve">Antivir Ther. 2010;15(7):1029-34. </t>
  </si>
  <si>
    <t xml:space="preserve">DOI: 10.3851/IMP1641</t>
  </si>
  <si>
    <t xml:space="preserve">Median 35.0 </t>
  </si>
  <si>
    <t xml:space="preserve">Cote d'Ivoire 5</t>
  </si>
  <si>
    <t xml:space="preserve">Viral hepatitis B an occupational hazard in the Valley of Bandama Bouake, Immunology 2004: Cytokine Network, Regulatory Cells, Signalling, and Apoptosis, Appendix (2004)</t>
  </si>
  <si>
    <t xml:space="preserve">http://apps.webofknowledge.com/full_record.do?product=WOS&amp;search_mode=GeneralSearch&amp;qid=3&amp;SID=F5GYDg3YPGVY1TBztwz&amp;page=1&amp;doc=1</t>
  </si>
  <si>
    <t xml:space="preserve">Valley of Bandarna- Bouake</t>
  </si>
  <si>
    <t xml:space="preserve">Healthcare workers, hotel staff, military</t>
  </si>
  <si>
    <t xml:space="preserve">*Conference proceedings, unable to find DOI or PMID for abstract</t>
  </si>
  <si>
    <t xml:space="preserve">Democratic Republic of the Congo</t>
  </si>
  <si>
    <t xml:space="preserve">Industrial Health 2019, 57, 621–626</t>
  </si>
  <si>
    <t xml:space="preserve">10.2486/indhealth.2018-0166</t>
  </si>
  <si>
    <t xml:space="preserve">2015-16</t>
  </si>
  <si>
    <t xml:space="preserve">Kisantu</t>
  </si>
  <si>
    <t xml:space="preserve">mean 41.2 ± 10.1 </t>
  </si>
  <si>
    <t xml:space="preserve">Djibouti</t>
  </si>
  <si>
    <t xml:space="preserve">Egypt</t>
  </si>
  <si>
    <t xml:space="preserve">Egypt 1</t>
  </si>
  <si>
    <t xml:space="preserve">J Transl Int Med. 2017 Jun 30;5(2):100-105.</t>
  </si>
  <si>
    <t xml:space="preserve">DOI: 10.1515/jtim-2017-0012</t>
  </si>
  <si>
    <t xml:space="preserve">2014-2015</t>
  </si>
  <si>
    <t xml:space="preserve">Tanta City</t>
  </si>
  <si>
    <t xml:space="preserve">Mean 33.0 </t>
  </si>
  <si>
    <t xml:space="preserve">Egypt 2</t>
  </si>
  <si>
    <t xml:space="preserve">Braz J Microbiol. 2019 Nov 1. doi: 10.1007/s42770-019-00174-3</t>
  </si>
  <si>
    <t xml:space="preserve">https://doi.org/10.1007/s4277</t>
  </si>
  <si>
    <t xml:space="preserve">Ismailia</t>
  </si>
  <si>
    <t xml:space="preserve">Antenatal Clinic </t>
  </si>
  <si>
    <t xml:space="preserve">mean 27.76 ± 6.77</t>
  </si>
  <si>
    <t xml:space="preserve">Equatorial Guinea</t>
  </si>
  <si>
    <t xml:space="preserve">Am. J. Trop. Med. Hyg., 88(4), 2013, pp. 789–794</t>
  </si>
  <si>
    <t xml:space="preserve">DOI:10.4269/ajtmh.12-0319</t>
  </si>
  <si>
    <t xml:space="preserve">2002-2008</t>
  </si>
  <si>
    <t xml:space="preserve">Multiple sites (recruited in Spain)</t>
  </si>
  <si>
    <t xml:space="preserve">Immigrants from Equatorial Guinea Living in Spain</t>
  </si>
  <si>
    <t xml:space="preserve">Median 41.0</t>
  </si>
  <si>
    <t xml:space="preserve">Eritrea</t>
  </si>
  <si>
    <t xml:space="preserve">Eritrea 1</t>
  </si>
  <si>
    <t xml:space="preserve">Clin Diagn Virol. 1998 Jan;9(1):29-35.</t>
  </si>
  <si>
    <t xml:space="preserve">PMID: 9562856</t>
  </si>
  <si>
    <t xml:space="preserve">Massawa</t>
  </si>
  <si>
    <t xml:space="preserve">Sex workers (Female)</t>
  </si>
  <si>
    <t xml:space="preserve">Median 24.5 </t>
  </si>
  <si>
    <t xml:space="preserve">Eritrea 2</t>
  </si>
  <si>
    <t xml:space="preserve">Journal of Travel Medicine, Volume 26, Issue 6, 2019</t>
  </si>
  <si>
    <t xml:space="preserve">https://doi.org/10.1093/jtm/taz035</t>
  </si>
  <si>
    <t xml:space="preserve">2016-2017</t>
  </si>
  <si>
    <t xml:space="preserve">Asylum seekers to Switzerland</t>
  </si>
  <si>
    <t xml:space="preserve">Median 25 (range  16-61)</t>
  </si>
  <si>
    <t xml:space="preserve">*not currently living in Eritrea</t>
  </si>
  <si>
    <t xml:space="preserve">Ethiopia</t>
  </si>
  <si>
    <t xml:space="preserve">Ethiopia 1</t>
  </si>
  <si>
    <t xml:space="preserve">Sex Transm Infect. 2008 Feb;84(1):37-41</t>
  </si>
  <si>
    <t xml:space="preserve">DOI: 10.1136/sti.2007.027326</t>
  </si>
  <si>
    <t xml:space="preserve">Addis Ababa</t>
  </si>
  <si>
    <t xml:space="preserve">HIV testing clinic</t>
  </si>
  <si>
    <t xml:space="preserve">Mean 29.5</t>
  </si>
  <si>
    <t xml:space="preserve">Ethiopia 2</t>
  </si>
  <si>
    <t xml:space="preserve">Epidemiol Health. 2016 Jan 5;38:e2016001</t>
  </si>
  <si>
    <t xml:space="preserve">DOI: 10.4178/epih/e2016001</t>
  </si>
  <si>
    <t xml:space="preserve">Hawassa</t>
  </si>
  <si>
    <t xml:space="preserve">Medical waste handlers</t>
  </si>
  <si>
    <t xml:space="preserve">Mean 31.6</t>
  </si>
  <si>
    <t xml:space="preserve">Ethiopia 3</t>
  </si>
  <si>
    <t xml:space="preserve">BMC Res Notes. 2011 Nov 3;4:479.</t>
  </si>
  <si>
    <t xml:space="preserve">DOI: 10.1186/1756-0500-4-479.</t>
  </si>
  <si>
    <t xml:space="preserve">Mean 35.7</t>
  </si>
  <si>
    <t xml:space="preserve">Ethiopia 4</t>
  </si>
  <si>
    <t xml:space="preserve">Non medical waste handlers</t>
  </si>
  <si>
    <t xml:space="preserve">Mean 33.5</t>
  </si>
  <si>
    <t xml:space="preserve">Ethiopia 5</t>
  </si>
  <si>
    <t xml:space="preserve">HIV AIDS (Auckl). 2017 Dec 1;9:203-210</t>
  </si>
  <si>
    <t xml:space="preserve">PMID:29238229</t>
  </si>
  <si>
    <t xml:space="preserve">Mean 33.4</t>
  </si>
  <si>
    <t xml:space="preserve">Gabon</t>
  </si>
  <si>
    <t xml:space="preserve">Gabon 1</t>
  </si>
  <si>
    <t xml:space="preserve">J Med Virol. 2006 Sep;78(9):1175-84.</t>
  </si>
  <si>
    <t xml:space="preserve">DOI: 10.1002/jmv.20678</t>
  </si>
  <si>
    <t xml:space="preserve">2001 onwards</t>
  </si>
  <si>
    <t xml:space="preserve">Haut Ogooue Province</t>
  </si>
  <si>
    <t xml:space="preserve">Equatorial forest villagers</t>
  </si>
  <si>
    <t xml:space="preserve">Mean 38.0</t>
  </si>
  <si>
    <t xml:space="preserve">Gabon 2</t>
  </si>
  <si>
    <t xml:space="preserve">PLoS One. 2016 Jan 14;11(1):e0143869.</t>
  </si>
  <si>
    <t xml:space="preserve">DOI: 10.1371/journal.pone.0143869</t>
  </si>
  <si>
    <t xml:space="preserve">2010-2013</t>
  </si>
  <si>
    <t xml:space="preserve">Franceville</t>
  </si>
  <si>
    <t xml:space="preserve">Median 41.5</t>
  </si>
  <si>
    <t xml:space="preserve">Gabon 3</t>
  </si>
  <si>
    <t xml:space="preserve">PLoS One. 2018 Jan 9;13(1):e0190592</t>
  </si>
  <si>
    <t xml:space="preserve">DOI: 10.1371/journal.pone.0190592.g004</t>
  </si>
  <si>
    <t xml:space="preserve">2015-2016</t>
  </si>
  <si>
    <t xml:space="preserve">Libreville</t>
  </si>
  <si>
    <t xml:space="preserve">Median 44.0</t>
  </si>
  <si>
    <t xml:space="preserve">Gambia</t>
  </si>
  <si>
    <t xml:space="preserve">Gambia 1</t>
  </si>
  <si>
    <t xml:space="preserve">BMC Infect Dis. 2014 Jan 7;14:7</t>
  </si>
  <si>
    <t xml:space="preserve">PMID: 24397793</t>
  </si>
  <si>
    <t xml:space="preserve">Multiple sites</t>
  </si>
  <si>
    <t xml:space="preserve">Vaccinated young adults</t>
  </si>
  <si>
    <t xml:space="preserve">Gambia 2</t>
  </si>
  <si>
    <t xml:space="preserve">Unvaccianted young adults</t>
  </si>
  <si>
    <t xml:space="preserve">Ghana</t>
  </si>
  <si>
    <t xml:space="preserve">Guinea</t>
  </si>
  <si>
    <t xml:space="preserve">Guinea-Bissau</t>
  </si>
  <si>
    <t xml:space="preserve">PLoS One. 2014 Jun 10;9(6):e99971.</t>
  </si>
  <si>
    <t xml:space="preserve">DOI: 10.1371/journal.pone.0099971.</t>
  </si>
  <si>
    <t xml:space="preserve">Bissau</t>
  </si>
  <si>
    <t xml:space="preserve">Kenya</t>
  </si>
  <si>
    <t xml:space="preserve">Kenya 1</t>
  </si>
  <si>
    <t xml:space="preserve">Am J Trop Med Hyg. 2016 Aug 3;95(2):348-53.</t>
  </si>
  <si>
    <t xml:space="preserve">DOI: 10.4269/ajtmh.16-0059</t>
  </si>
  <si>
    <t xml:space="preserve">Range 15-64 </t>
  </si>
  <si>
    <t xml:space="preserve">Kenya 2</t>
  </si>
  <si>
    <t xml:space="preserve">Open Forum Infect Dis. 2016 Dec 7;4(1):ofw253.</t>
  </si>
  <si>
    <t xml:space="preserve">DOI: 10.1093/ofid/ofw253.</t>
  </si>
  <si>
    <t xml:space="preserve">Coastal Kenya</t>
  </si>
  <si>
    <t xml:space="preserve">HIV negative MSM</t>
  </si>
  <si>
    <t xml:space="preserve">Lesotho</t>
  </si>
  <si>
    <t xml:space="preserve">Sex Transm Dis. 2010 Jul;37(7):454-9</t>
  </si>
  <si>
    <t xml:space="preserve">DOI: 10.1097/OLQ.0b013e3181cfcc2b</t>
  </si>
  <si>
    <t xml:space="preserve">Mafeteng Government Hospital</t>
  </si>
  <si>
    <t xml:space="preserve">Median 42.0</t>
  </si>
  <si>
    <t xml:space="preserve">Liberia</t>
  </si>
  <si>
    <t xml:space="preserve">Libya</t>
  </si>
  <si>
    <t xml:space="preserve">Libya 1</t>
  </si>
  <si>
    <t xml:space="preserve">J Infect Public Health. 2014 Nov-Dec;7(6):534-41</t>
  </si>
  <si>
    <t xml:space="preserve">DOI: 10.1016/j.jiph.2014.07.006.</t>
  </si>
  <si>
    <t xml:space="preserve">2008-2009</t>
  </si>
  <si>
    <t xml:space="preserve">Eastern Libya (multiple sites)</t>
  </si>
  <si>
    <t xml:space="preserve">Mean 32.9</t>
  </si>
  <si>
    <t xml:space="preserve">Libya 2</t>
  </si>
  <si>
    <t xml:space="preserve">J Infect Public Health. 2013 Aug;6(4):246-51</t>
  </si>
  <si>
    <t xml:space="preserve">DOI: 10.1016/j.jiph.2013.02.001</t>
  </si>
  <si>
    <t xml:space="preserve">Tripoli</t>
  </si>
  <si>
    <t xml:space="preserve">Mean 35.5</t>
  </si>
  <si>
    <t xml:space="preserve">Madagascar</t>
  </si>
  <si>
    <t xml:space="preserve">Journal of Medical Virology 82:1515–152</t>
  </si>
  <si>
    <t xml:space="preserve">DOI: 10.1002/jmv.21865</t>
  </si>
  <si>
    <t xml:space="preserve">Mataipako and Sirama</t>
  </si>
  <si>
    <t xml:space="preserve">Sugarcane plantation workers</t>
  </si>
  <si>
    <t xml:space="preserve">Median 29.0</t>
  </si>
  <si>
    <t xml:space="preserve">Malawi</t>
  </si>
  <si>
    <t xml:space="preserve">Journal of Hepatology. 2014 ;60(3):508-514</t>
  </si>
  <si>
    <t xml:space="preserve">DOI: 10.1016/j.jhep.2013.10.029</t>
  </si>
  <si>
    <t xml:space="preserve">2004-2009</t>
  </si>
  <si>
    <t xml:space="preserve">Lilongwe</t>
  </si>
  <si>
    <t xml:space="preserve">HIV positive, antenatal </t>
  </si>
  <si>
    <t xml:space="preserve">Median 25.0</t>
  </si>
  <si>
    <t xml:space="preserve">Mali</t>
  </si>
  <si>
    <t xml:space="preserve">Mauritania</t>
  </si>
  <si>
    <t xml:space="preserve">Mauritania 1</t>
  </si>
  <si>
    <t xml:space="preserve">Journal of Medical Virology 84:1186–1198 (2012)</t>
  </si>
  <si>
    <t xml:space="preserve">DOI: 10.1002/jmv.23336</t>
  </si>
  <si>
    <t xml:space="preserve">Nouakchott</t>
  </si>
  <si>
    <t xml:space="preserve">Mean 26.5</t>
  </si>
  <si>
    <t xml:space="preserve">Patients</t>
  </si>
  <si>
    <t xml:space="preserve">Mean 34.6</t>
  </si>
  <si>
    <t xml:space="preserve">Mauritius</t>
  </si>
  <si>
    <t xml:space="preserve">Mayotte</t>
  </si>
  <si>
    <t xml:space="preserve">Morocco</t>
  </si>
  <si>
    <t xml:space="preserve">Morocco 1</t>
  </si>
  <si>
    <t xml:space="preserve">Occupational Medicine 2008;58:419–424</t>
  </si>
  <si>
    <t xml:space="preserve">DOI:10.1093/occmed/kqn071</t>
  </si>
  <si>
    <t xml:space="preserve">Rabat, Taza, Temara–Skhirat</t>
  </si>
  <si>
    <t xml:space="preserve">Mean 41.4</t>
  </si>
  <si>
    <t xml:space="preserve">Morocco 2</t>
  </si>
  <si>
    <t xml:space="preserve">East Mediterr Health J. 2011 Dec;17(12):911-9.</t>
  </si>
  <si>
    <t xml:space="preserve">PMID: 22355943</t>
  </si>
  <si>
    <t xml:space="preserve">Rabat</t>
  </si>
  <si>
    <t xml:space="preserve">Barbers and clients</t>
  </si>
  <si>
    <t xml:space="preserve">Mozambique</t>
  </si>
  <si>
    <t xml:space="preserve">Mozambique 1</t>
  </si>
  <si>
    <t xml:space="preserve">J Med Virol. 2007 Dec;79(12):1832-40.</t>
  </si>
  <si>
    <t xml:space="preserve">DOI: 10.1002/jmv.21010</t>
  </si>
  <si>
    <t xml:space="preserve">Maputo region</t>
  </si>
  <si>
    <t xml:space="preserve">Blood donors</t>
  </si>
  <si>
    <t xml:space="preserve">Mean 32.8</t>
  </si>
  <si>
    <t xml:space="preserve">Mozambique 2</t>
  </si>
  <si>
    <t xml:space="preserve">PLoS One. 2018; 13(1): e0190775.</t>
  </si>
  <si>
    <t xml:space="preserve">10.1371/journal.pone.0190775</t>
  </si>
  <si>
    <t xml:space="preserve">Maputo</t>
  </si>
  <si>
    <t xml:space="preserve">HIV positive individuals</t>
  </si>
  <si>
    <t xml:space="preserve">Median 33</t>
  </si>
  <si>
    <t xml:space="preserve">*check maths</t>
  </si>
  <si>
    <t xml:space="preserve">Namibia</t>
  </si>
  <si>
    <t xml:space="preserve">East Afr Med J. 1995 Jan;72(1):30-2</t>
  </si>
  <si>
    <t xml:space="preserve">PMID: 7781552</t>
  </si>
  <si>
    <t xml:space="preserve">West Caprivi</t>
  </si>
  <si>
    <t xml:space="preserve">Bushmen</t>
  </si>
  <si>
    <t xml:space="preserve">yes</t>
  </si>
  <si>
    <t xml:space="preserve">Niger</t>
  </si>
  <si>
    <t xml:space="preserve">PLoS One. 2012;7(9):e44442. DOI: 10.1371/journal.pone.0044442. Epub 2012 Sep 7</t>
  </si>
  <si>
    <t xml:space="preserve">PMID: 22970218</t>
  </si>
  <si>
    <t xml:space="preserve">Niamey</t>
  </si>
  <si>
    <t xml:space="preserve">Nigeria </t>
  </si>
  <si>
    <t xml:space="preserve">Nigeria 1</t>
  </si>
  <si>
    <t xml:space="preserve">Med Sci (Basel). 2017 Oct 18;5(4). pii: E24.</t>
  </si>
  <si>
    <t xml:space="preserve">DOI: 10.3390/medsci5040024.</t>
  </si>
  <si>
    <t xml:space="preserve">Sumaila, Wudil, and Gaya</t>
  </si>
  <si>
    <t xml:space="preserve">Nigeria</t>
  </si>
  <si>
    <t xml:space="preserve">Nigeria 2</t>
  </si>
  <si>
    <t xml:space="preserve">East Afr Med J. 2000 May;77(5):283-5.</t>
  </si>
  <si>
    <t xml:space="preserve">PMID: 12858922</t>
  </si>
  <si>
    <t xml:space="preserve">Lagos</t>
  </si>
  <si>
    <t xml:space="preserve">Healthcare workers (surgeons)</t>
  </si>
  <si>
    <t xml:space="preserve">Mean 32.3</t>
  </si>
  <si>
    <t xml:space="preserve">Nigeria 3</t>
  </si>
  <si>
    <t xml:space="preserve">Admin staff (hospital)</t>
  </si>
  <si>
    <t xml:space="preserve">Nigeria 4</t>
  </si>
  <si>
    <t xml:space="preserve">J Immunoassay Immunochem. 2017;38(6):639-651</t>
  </si>
  <si>
    <t xml:space="preserve">DOI: 10.1080/15321819.2017.1384389</t>
  </si>
  <si>
    <t xml:space="preserve">2012-2013</t>
  </si>
  <si>
    <t xml:space="preserve">Ibadan</t>
  </si>
  <si>
    <t xml:space="preserve">Nigeria 5</t>
  </si>
  <si>
    <t xml:space="preserve">Trans R Soc Trop Med Hyg. 2007 May;101(5):465-8</t>
  </si>
  <si>
    <t xml:space="preserve">DOI: 10.1016/j.trstmh.2006.08.001</t>
  </si>
  <si>
    <t xml:space="preserve">Mean 24.3 </t>
  </si>
  <si>
    <t xml:space="preserve">Nigeria 6</t>
  </si>
  <si>
    <t xml:space="preserve">Am J Trop Med Hyg. 2016 Oct 5;95(4):902-907</t>
  </si>
  <si>
    <t xml:space="preserve">DOI: 10.4269/ajtmh.15-0874</t>
  </si>
  <si>
    <t xml:space="preserve">2013-2014</t>
  </si>
  <si>
    <t xml:space="preserve">Mean 37.2 </t>
  </si>
  <si>
    <t xml:space="preserve">Nigeria 7</t>
  </si>
  <si>
    <t xml:space="preserve">Afr J Med Med Sci. 2012 Dec;41(4):387-91</t>
  </si>
  <si>
    <t xml:space="preserve">PMID: 23672103</t>
  </si>
  <si>
    <t xml:space="preserve">Nigeria 8</t>
  </si>
  <si>
    <t xml:space="preserve">Niger Postgrad Med J. 2002 Sep;9(3):129-33.</t>
  </si>
  <si>
    <t xml:space="preserve">PMID: 12501266</t>
  </si>
  <si>
    <t xml:space="preserve">Diabetics</t>
  </si>
  <si>
    <t xml:space="preserve">Nigeria 9</t>
  </si>
  <si>
    <t xml:space="preserve">Outpatients</t>
  </si>
  <si>
    <t xml:space="preserve">Nigeria 10</t>
  </si>
  <si>
    <t xml:space="preserve">Open Journal of Medical Microbiology, 2014, 4, 1-10</t>
  </si>
  <si>
    <t xml:space="preserve">DOI: 10.4236/ojmm.2014.41001</t>
  </si>
  <si>
    <t xml:space="preserve">2011-2013</t>
  </si>
  <si>
    <t xml:space="preserve">Benue</t>
  </si>
  <si>
    <t xml:space="preserve">Nigeria 11</t>
  </si>
  <si>
    <t xml:space="preserve">J Immunoassay Immunochem. 2019;40(3):237-249</t>
  </si>
  <si>
    <t xml:space="preserve">10.1080/15321819.2018.1555764</t>
  </si>
  <si>
    <t xml:space="preserve">Healthy' hopsital visitors</t>
  </si>
  <si>
    <t xml:space="preserve">*17.2% subjects aged &lt;20</t>
  </si>
  <si>
    <t xml:space="preserve">Reunion</t>
  </si>
  <si>
    <t xml:space="preserve">Reunion 1</t>
  </si>
  <si>
    <t xml:space="preserve">Bull Soc Pathol Exot. 2000 Feb;93(1):34-40.</t>
  </si>
  <si>
    <t xml:space="preserve">PMID: 10774493</t>
  </si>
  <si>
    <t xml:space="preserve">1998-1999</t>
  </si>
  <si>
    <t xml:space="preserve">Reunion </t>
  </si>
  <si>
    <t xml:space="preserve">Antenatal</t>
  </si>
  <si>
    <t xml:space="preserve">Reunion 2</t>
  </si>
  <si>
    <t xml:space="preserve">Prison</t>
  </si>
  <si>
    <t xml:space="preserve">Rwanda</t>
  </si>
  <si>
    <t xml:space="preserve">Rwanda 1</t>
  </si>
  <si>
    <t xml:space="preserve">PLoS One. 2013 May 22;8(5):e63303.</t>
  </si>
  <si>
    <t xml:space="preserve">DOI: 10.1371/journal.pone.0063303</t>
  </si>
  <si>
    <t xml:space="preserve">2007-2010</t>
  </si>
  <si>
    <t xml:space="preserve">Kigali</t>
  </si>
  <si>
    <t xml:space="preserve">Mean 34.6 </t>
  </si>
  <si>
    <t xml:space="preserve">Rwanda 2</t>
  </si>
  <si>
    <t xml:space="preserve">BMC Infect Dis. 2017 Jan 6;17(1):32</t>
  </si>
  <si>
    <t xml:space="preserve">DOI: 10.1186/s12879-016-2149-z.</t>
  </si>
  <si>
    <t xml:space="preserve">Sao Tome and Principe</t>
  </si>
  <si>
    <t xml:space="preserve">Senegal</t>
  </si>
  <si>
    <t xml:space="preserve">Senegal 1</t>
  </si>
  <si>
    <t xml:space="preserve">J Med Virol. 2016 Mar;88(3):461-5.</t>
  </si>
  <si>
    <t xml:space="preserve">DOI: 10.1002/jmv.24344</t>
  </si>
  <si>
    <t xml:space="preserve">2006-2010</t>
  </si>
  <si>
    <t xml:space="preserve">Dakar</t>
  </si>
  <si>
    <t xml:space="preserve">Median 39</t>
  </si>
  <si>
    <t xml:space="preserve">*anti-HBc only tested in a proportion (n = 109) of HBsAg-negative samples</t>
  </si>
  <si>
    <t xml:space="preserve">Senegal 2</t>
  </si>
  <si>
    <t xml:space="preserve">J Med Virol. 2008 Aug;80(8):1332-6</t>
  </si>
  <si>
    <t xml:space="preserve">DOI: 10.1002/jmv.21236.</t>
  </si>
  <si>
    <t xml:space="preserve">1998-2002</t>
  </si>
  <si>
    <t xml:space="preserve">Mean 38</t>
  </si>
  <si>
    <t xml:space="preserve">Seychelles</t>
  </si>
  <si>
    <t xml:space="preserve">Sierra Leone</t>
  </si>
  <si>
    <t xml:space="preserve">Sierra Leone 1</t>
  </si>
  <si>
    <t xml:space="preserve">PLoS One. 2018 Aug 10;13(8):e0201820</t>
  </si>
  <si>
    <t xml:space="preserve">10.1371/journal.pone.0201820</t>
  </si>
  <si>
    <t xml:space="preserve">Freetown</t>
  </si>
  <si>
    <t xml:space="preserve">Sierra Leone 2</t>
  </si>
  <si>
    <t xml:space="preserve">BMC Infect Dis. 2018 Jul 9;18(1):315.</t>
  </si>
  <si>
    <t xml:space="preserve">10.1186/s12879-018-3235-1.</t>
  </si>
  <si>
    <t xml:space="preserve">median 39.0 range (18-59)</t>
  </si>
  <si>
    <t xml:space="preserve">Somalia</t>
  </si>
  <si>
    <t xml:space="preserve">Somalia 1</t>
  </si>
  <si>
    <t xml:space="preserve">Epidemiol Infect. 2000 Feb;124(1):137-41</t>
  </si>
  <si>
    <t xml:space="preserve">PMID: 10722141</t>
  </si>
  <si>
    <t xml:space="preserve">Mogadishu</t>
  </si>
  <si>
    <t xml:space="preserve">*Blood donors only selected, hospitalised patients and children excluded</t>
  </si>
  <si>
    <t xml:space="preserve">Somalia 2</t>
  </si>
  <si>
    <t xml:space="preserve">Mayo Clin Proc. 2012 Jan;87(1):17-24</t>
  </si>
  <si>
    <t xml:space="preserve">DOI: 10.1016/j.mayocp.2011.08.001.</t>
  </si>
  <si>
    <t xml:space="preserve">1996-2009</t>
  </si>
  <si>
    <t xml:space="preserve">Multiple sites (recruited in US)</t>
  </si>
  <si>
    <t xml:space="preserve">Somali refugees in US</t>
  </si>
  <si>
    <t xml:space="preserve">735/1109*</t>
  </si>
  <si>
    <t xml:space="preserve">*Assessed total anti-HBc (n = 735) and HBsAg (n = 1109) tests in the region rather than testing an entire population for both</t>
  </si>
  <si>
    <t xml:space="preserve">South Africa</t>
  </si>
  <si>
    <t xml:space="preserve">South Africa 1</t>
  </si>
  <si>
    <t xml:space="preserve">Vaccine. 2016 Jul 19;34(33):3835-9.</t>
  </si>
  <si>
    <t xml:space="preserve">DOI: 10.1016/j.vaccine.2016.05.040.</t>
  </si>
  <si>
    <t xml:space="preserve">2009-2012</t>
  </si>
  <si>
    <t xml:space="preserve">Gauteng and Mpumalanga province</t>
  </si>
  <si>
    <t xml:space="preserve">Mean 38.8  </t>
  </si>
  <si>
    <t xml:space="preserve">South Africa 2</t>
  </si>
  <si>
    <t xml:space="preserve">S Afr Med J. 2012 Feb 23;102(3 Pt 1):157-62.</t>
  </si>
  <si>
    <t xml:space="preserve">PMID: 22380911</t>
  </si>
  <si>
    <t xml:space="preserve">2007-2009</t>
  </si>
  <si>
    <t xml:space="preserve">Tshwane District Hospital, Pretoria, Gauteng province</t>
  </si>
  <si>
    <t xml:space="preserve">HIV negative</t>
  </si>
  <si>
    <t xml:space="preserve">Mean 31 </t>
  </si>
  <si>
    <t xml:space="preserve">South Africa 3</t>
  </si>
  <si>
    <t xml:space="preserve">Mean 37 </t>
  </si>
  <si>
    <t xml:space="preserve">South Africa 4</t>
  </si>
  <si>
    <t xml:space="preserve">Int J Infect Dis. 2009 Jul;13(4):488-92.</t>
  </si>
  <si>
    <t xml:space="preserve">DOI: 10.1016/j.ijid.2008.08.018.</t>
  </si>
  <si>
    <t xml:space="preserve">Johannesburg</t>
  </si>
  <si>
    <t xml:space="preserve">HIV positive, outpatients</t>
  </si>
  <si>
    <t xml:space="preserve">Mean 39.9 </t>
  </si>
  <si>
    <t xml:space="preserve">South Africa 5</t>
  </si>
  <si>
    <t xml:space="preserve">J Clin Virol. 2006 Jan;35(1):14-20.</t>
  </si>
  <si>
    <t xml:space="preserve">DOI: 10.1016/j.jcv.2005.04.003</t>
  </si>
  <si>
    <t xml:space="preserve">1998-2001</t>
  </si>
  <si>
    <t xml:space="preserve">Medunsa Campus; near Pretoria</t>
  </si>
  <si>
    <t xml:space="preserve">South Africa 6</t>
  </si>
  <si>
    <t xml:space="preserve">South Africa 7</t>
  </si>
  <si>
    <t xml:space="preserve">S Afr Med J. 2013 May;103(5):330-3.</t>
  </si>
  <si>
    <t xml:space="preserve">PMID: 23971125</t>
  </si>
  <si>
    <t xml:space="preserve">Limpopo</t>
  </si>
  <si>
    <t xml:space="preserve">South Africa 8</t>
  </si>
  <si>
    <t xml:space="preserve">East Afr Med J. 1995 Jul;72(7):421-3.</t>
  </si>
  <si>
    <t xml:space="preserve">PMID: 7498022</t>
  </si>
  <si>
    <t xml:space="preserve">Schmidtsdrift</t>
  </si>
  <si>
    <t xml:space="preserve">South Africa 9</t>
  </si>
  <si>
    <t xml:space="preserve">J Med Virol. 2009 Mar;81(3):406-12</t>
  </si>
  <si>
    <t xml:space="preserve">DOI: 10.1002/jmv.21418</t>
  </si>
  <si>
    <t xml:space="preserve">2004-2007</t>
  </si>
  <si>
    <t xml:space="preserve">University of Limpopo Hosptial</t>
  </si>
  <si>
    <t xml:space="preserve">Nk</t>
  </si>
  <si>
    <t xml:space="preserve">South Africa 10</t>
  </si>
  <si>
    <t xml:space="preserve">Int J STD AIDS. 2012 Oct; 23(10): e10–e13.</t>
  </si>
  <si>
    <t xml:space="preserve">DOI: 10.1258/ijsa.2009.009340</t>
  </si>
  <si>
    <t xml:space="preserve">Soweto</t>
  </si>
  <si>
    <t xml:space="preserve">Median 29 </t>
  </si>
  <si>
    <t xml:space="preserve">South Sudan</t>
  </si>
  <si>
    <t xml:space="preserve">Continent*</t>
  </si>
  <si>
    <t xml:space="preserve">St Helena &amp; Ascension Island</t>
  </si>
  <si>
    <t xml:space="preserve">Sudan</t>
  </si>
  <si>
    <t xml:space="preserve">Sudan 1</t>
  </si>
  <si>
    <t xml:space="preserve">Int J Infect Dis. 2014 Dec;29:65-70.</t>
  </si>
  <si>
    <t xml:space="preserve">DOI: 10.1016/j.ijid.2014.07.004.</t>
  </si>
  <si>
    <t xml:space="preserve">2010-2012</t>
  </si>
  <si>
    <t xml:space="preserve">Khartoum State</t>
  </si>
  <si>
    <t xml:space="preserve"> HIV positive </t>
  </si>
  <si>
    <t xml:space="preserve">Mean 35.2</t>
  </si>
  <si>
    <t xml:space="preserve">Sudan 2</t>
  </si>
  <si>
    <t xml:space="preserve">Glob J Health Sci. 2012 May 21;4(4):37-41</t>
  </si>
  <si>
    <t xml:space="preserve">DOI: 10.5539/gjhs.v4n4p37.</t>
  </si>
  <si>
    <t xml:space="preserve">Sudan 3</t>
  </si>
  <si>
    <t xml:space="preserve">J Clin Microbiol. 2011 Jan;49(1):298-306.</t>
  </si>
  <si>
    <t xml:space="preserve">DOI: 10.1128/JCM.00867-10.</t>
  </si>
  <si>
    <t xml:space="preserve">Khartoum</t>
  </si>
  <si>
    <t xml:space="preserve">Sudan 4</t>
  </si>
  <si>
    <t xml:space="preserve">Saudi J Gastroenterol. 2007 Apr-Jun;13(2):81-3</t>
  </si>
  <si>
    <t xml:space="preserve">DOI: 10.4103/1319-3767.32182</t>
  </si>
  <si>
    <t xml:space="preserve">Gezira state</t>
  </si>
  <si>
    <t xml:space="preserve">Mean 35 .0</t>
  </si>
  <si>
    <t xml:space="preserve">Swaziland (now Eswatini)</t>
  </si>
  <si>
    <t xml:space="preserve">Swaziland</t>
  </si>
  <si>
    <t xml:space="preserve">Tanzania</t>
  </si>
  <si>
    <t xml:space="preserve">Tanzania 1</t>
  </si>
  <si>
    <t xml:space="preserve">BMC Infect Dis. 2015 Sep 23;15:386</t>
  </si>
  <si>
    <t xml:space="preserve">DOI: 10.1186/s12879-015-1129-z.</t>
  </si>
  <si>
    <t xml:space="preserve">Mwanza</t>
  </si>
  <si>
    <t xml:space="preserve">Healthcare workers </t>
  </si>
  <si>
    <t xml:space="preserve">Tanzania 2</t>
  </si>
  <si>
    <t xml:space="preserve">J Med Virol. 2010 Sep;82(9):1569-75.</t>
  </si>
  <si>
    <t xml:space="preserve">DOI: 10.1002/jmv.21852.</t>
  </si>
  <si>
    <t xml:space="preserve">Pemba Island and Iringa</t>
  </si>
  <si>
    <t xml:space="preserve">Togo</t>
  </si>
  <si>
    <t xml:space="preserve">Togo 1</t>
  </si>
  <si>
    <t xml:space="preserve">Med Sante Trop. 2014 Jul-Sep;24(3):266-70</t>
  </si>
  <si>
    <t xml:space="preserve">DOI: 10.1684/mst.2014.0341</t>
  </si>
  <si>
    <t xml:space="preserve">Lome</t>
  </si>
  <si>
    <t xml:space="preserve">Vaccinated healthcare workers</t>
  </si>
  <si>
    <t xml:space="preserve">*Translated from French (google translate)</t>
  </si>
  <si>
    <t xml:space="preserve">Togo 2</t>
  </si>
  <si>
    <t xml:space="preserve">Unvaccinated students</t>
  </si>
  <si>
    <t xml:space="preserve">Mean 33.2</t>
  </si>
  <si>
    <t xml:space="preserve">Togo 3</t>
  </si>
  <si>
    <t xml:space="preserve">J Hepatol. 2008 Apr;48(4):532-9.</t>
  </si>
  <si>
    <t xml:space="preserve">*Also references Benin, data split</t>
  </si>
  <si>
    <t xml:space="preserve">Tunisia</t>
  </si>
  <si>
    <t xml:space="preserve">Tunisia 1</t>
  </si>
  <si>
    <t xml:space="preserve">Epidemiol Infect. 2016 Aug 18:1-11</t>
  </si>
  <si>
    <t xml:space="preserve">DOI: 10.1017/S0950268816001849</t>
  </si>
  <si>
    <t xml:space="preserve">Sousse</t>
  </si>
  <si>
    <t xml:space="preserve">Mean 19.0</t>
  </si>
  <si>
    <t xml:space="preserve">N/A</t>
  </si>
  <si>
    <t xml:space="preserve">Tunisia 2</t>
  </si>
  <si>
    <t xml:space="preserve">Vaccine. 2010 Apr 26;28(19):3301-7</t>
  </si>
  <si>
    <t xml:space="preserve">DOI: 10.1016/j.vaccine.2010.02.101</t>
  </si>
  <si>
    <t xml:space="preserve">Béja and Tataouine</t>
  </si>
  <si>
    <t xml:space="preserve">*explicitly states sampled prior to universal vaccination</t>
  </si>
  <si>
    <t xml:space="preserve">Tunisia 3</t>
  </si>
  <si>
    <t xml:space="preserve">Clinique et Biologique 12 (2005) 301–305</t>
  </si>
  <si>
    <t xml:space="preserve">DOI:10.1016/j.tracli.2005.07.001</t>
  </si>
  <si>
    <t xml:space="preserve">l’hôpital Aziza-Othmana</t>
  </si>
  <si>
    <t xml:space="preserve">Haemophiliacs</t>
  </si>
  <si>
    <t xml:space="preserve">*Translated from French (abstract in English)</t>
  </si>
  <si>
    <t xml:space="preserve">Tunisia 4</t>
  </si>
  <si>
    <t xml:space="preserve">Med Mal Infect. 2018 May;48(3):175-179.</t>
  </si>
  <si>
    <t xml:space="preserve">10.1016/j.medmal.2017.11.006</t>
  </si>
  <si>
    <t xml:space="preserve">2012-2014</t>
  </si>
  <si>
    <t xml:space="preserve">Hospital of Monastir,</t>
  </si>
  <si>
    <t xml:space="preserve">Haemodialysis patients (established)</t>
  </si>
  <si>
    <t xml:space="preserve">Mean 50 years ± 14.7</t>
  </si>
  <si>
    <t xml:space="preserve">Uganda</t>
  </si>
  <si>
    <t xml:space="preserve">Uganda 1</t>
  </si>
  <si>
    <t xml:space="preserve">AIDS. 2017, March 21,Price et al, epub</t>
  </si>
  <si>
    <t xml:space="preserve">DOI: 10.1097/QAD.0000000000001454</t>
  </si>
  <si>
    <t xml:space="preserve">Kampala and Entebbe</t>
  </si>
  <si>
    <t xml:space="preserve">Median 36.0</t>
  </si>
  <si>
    <t xml:space="preserve">*Also references Zimbabwe, data split</t>
  </si>
  <si>
    <t xml:space="preserve">Uganda 2</t>
  </si>
  <si>
    <t xml:space="preserve">Vaccine, Vol 33, Issue 46, 6161–6163</t>
  </si>
  <si>
    <t xml:space="preserve">DOI: 10.1016/j.vaccine.2015.09.058</t>
  </si>
  <si>
    <t xml:space="preserve">Kitgum District</t>
  </si>
  <si>
    <t xml:space="preserve">HEV outbreak samples</t>
  </si>
  <si>
    <t xml:space="preserve">*Cohort 21.1% &lt;10yrs. Not possible to exclude with data in paper.</t>
  </si>
  <si>
    <t xml:space="preserve">Uganda 3</t>
  </si>
  <si>
    <t xml:space="preserve">BMC Public Health 2013 13:727</t>
  </si>
  <si>
    <t xml:space="preserve">DOI: 10.1186/1471-2458-13-727</t>
  </si>
  <si>
    <t xml:space="preserve">Gulu Municipality</t>
  </si>
  <si>
    <t xml:space="preserve">Uganda 4</t>
  </si>
  <si>
    <t xml:space="preserve">BMC Infectious Diseases 2010, 10:191</t>
  </si>
  <si>
    <t xml:space="preserve">DOI: 10.1186/1471-2334-10-191</t>
  </si>
  <si>
    <t xml:space="preserve">Mulago</t>
  </si>
  <si>
    <t xml:space="preserve">Mean 36.4</t>
  </si>
  <si>
    <t xml:space="preserve">Uganda 5</t>
  </si>
  <si>
    <t xml:space="preserve">African Health Sciences Vol 9 No 2 June 2009</t>
  </si>
  <si>
    <t xml:space="preserve">PubMed ID: 19652743</t>
  </si>
  <si>
    <t xml:space="preserve">2005 onwards</t>
  </si>
  <si>
    <t xml:space="preserve">Mulitple regions</t>
  </si>
  <si>
    <t xml:space="preserve">Cross-sectional </t>
  </si>
  <si>
    <t xml:space="preserve">Uganda 6</t>
  </si>
  <si>
    <t xml:space="preserve">J Med Virol. 2011 May; 83(5): 796–800.</t>
  </si>
  <si>
    <t xml:space="preserve">DOI: 10.1002/jmv.22051</t>
  </si>
  <si>
    <t xml:space="preserve">Raki</t>
  </si>
  <si>
    <t xml:space="preserve">Median 40.0</t>
  </si>
  <si>
    <t xml:space="preserve">Uganda 7</t>
  </si>
  <si>
    <t xml:space="preserve">East Afr Med J. 2002 Feb;79(2):68-72.</t>
  </si>
  <si>
    <t xml:space="preserve">PMID: 12380879</t>
  </si>
  <si>
    <t xml:space="preserve">1999-2000</t>
  </si>
  <si>
    <t xml:space="preserve">Mean 34.4</t>
  </si>
  <si>
    <t xml:space="preserve">Uganda 8</t>
  </si>
  <si>
    <t xml:space="preserve">Uganda 9</t>
  </si>
  <si>
    <t xml:space="preserve">Afr Health Sci. 2005 Jun;5(2):93-8.</t>
  </si>
  <si>
    <t xml:space="preserve">PMID: 16006214</t>
  </si>
  <si>
    <t xml:space="preserve">2001-2002</t>
  </si>
  <si>
    <t xml:space="preserve">Makerere</t>
  </si>
  <si>
    <t xml:space="preserve">NK (mostly &lt;24)</t>
  </si>
  <si>
    <t xml:space="preserve">Uganda 10</t>
  </si>
  <si>
    <t xml:space="preserve">Afr Health Sci. 2015 Jun; 15(2): 328–333.</t>
  </si>
  <si>
    <t xml:space="preserve">DOI: 10.4314/ahs.v15i2.4</t>
  </si>
  <si>
    <t xml:space="preserve">Mean 35.65 </t>
  </si>
  <si>
    <t xml:space="preserve">Western Sahara</t>
  </si>
  <si>
    <t xml:space="preserve">Zambia</t>
  </si>
  <si>
    <t xml:space="preserve">East Afr Med J. 1995 Dec;72(12):813-5.</t>
  </si>
  <si>
    <t xml:space="preserve">PMID: 8689985</t>
  </si>
  <si>
    <t xml:space="preserve">Lusaka</t>
  </si>
  <si>
    <t xml:space="preserve">Zimbabwe</t>
  </si>
  <si>
    <t xml:space="preserve">Harare</t>
  </si>
  <si>
    <t xml:space="preserve">*Also references Uganda, data split</t>
  </si>
  <si>
    <t xml:space="preserve">Please check worksheet for consistency and clarity</t>
  </si>
  <si>
    <t xml:space="preserve">&gt; NK has been used throughout the data sheeet for 'Not Known'</t>
  </si>
  <si>
    <t xml:space="preserve">&gt; Column B (Continent or Island) - is this required? Not much to conclude apart from we lack data on these islands and largely (based on n=2!) they look to have a lower prevalence than the continent</t>
  </si>
  <si>
    <t xml:space="preserve">&gt; Column I, size of cohort. Haven't given any data on this yet, would averge size, median etc be useful?</t>
  </si>
  <si>
    <t xml:space="preserve">&gt; Column J, age. Some given as median, otheres give as mode. I think we have been inconsistent with the recording of the standard deviation here, can either exclude or go through the papers to pull it out when listed. Which do you think is most appropriate?</t>
  </si>
  <si>
    <t xml:space="preserve">&gt; Columns O-P are simply the percentages converted into numbers to allow calulations of the by anti-HBc-HBsAg ratio. Essentially Excel gets a little confused working out ratios of precentages, they will be excluded from the final data set. </t>
  </si>
  <si>
    <t xml:space="preserve">&gt; Column Q, this is the ratio of anti-HBc to HBsAg, might be a useful way to plot this data?</t>
  </si>
  <si>
    <t xml:space="preserve">&gt; Columns S-Y are the by country averages calculated, I can't decide if this belongs in this data set or in a seperated table - what is your thinking? SD also means standard deviation. </t>
  </si>
</sst>
</file>

<file path=xl/styles.xml><?xml version="1.0" encoding="utf-8"?>
<styleSheet xmlns="http://schemas.openxmlformats.org/spreadsheetml/2006/main">
  <numFmts count="6">
    <numFmt numFmtId="164" formatCode="General"/>
    <numFmt numFmtId="165" formatCode="0.00%"/>
    <numFmt numFmtId="166" formatCode="0.00"/>
    <numFmt numFmtId="167" formatCode="0.000%"/>
    <numFmt numFmtId="168" formatCode="0%"/>
    <numFmt numFmtId="169"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name val="Arial"/>
      <family val="0"/>
      <charset val="1"/>
    </font>
    <font>
      <sz val="10"/>
      <name val="Arial"/>
      <family val="2"/>
      <charset val="1"/>
    </font>
    <font>
      <sz val="11"/>
      <name val="Calibri"/>
      <family val="2"/>
      <charset val="1"/>
    </font>
  </fonts>
  <fills count="7">
    <fill>
      <patternFill patternType="none"/>
    </fill>
    <fill>
      <patternFill patternType="gray125"/>
    </fill>
    <fill>
      <patternFill patternType="solid">
        <fgColor rgb="FFBFBFBF"/>
        <bgColor rgb="FFD9D9D9"/>
      </patternFill>
    </fill>
    <fill>
      <patternFill patternType="solid">
        <fgColor rgb="FFD9D9D9"/>
        <bgColor rgb="FFF8CBAD"/>
      </patternFill>
    </fill>
    <fill>
      <patternFill patternType="solid">
        <fgColor rgb="FFF8CBAD"/>
        <bgColor rgb="FFD9D9D9"/>
      </patternFill>
    </fill>
    <fill>
      <patternFill patternType="solid">
        <fgColor rgb="FFFFF2CC"/>
        <bgColor rgb="FFFFFFFF"/>
      </patternFill>
    </fill>
    <fill>
      <patternFill patternType="solid">
        <fgColor rgb="FF00CC00"/>
        <bgColor rgb="FF008000"/>
      </patternFill>
    </fill>
  </fills>
  <borders count="2">
    <border diagonalUp="false" diagonalDown="false">
      <left/>
      <right/>
      <top/>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5" fontId="4" fillId="2"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left" vertical="bottom" textRotation="0" wrapText="false" indent="0" shrinkToFit="false"/>
      <protection locked="true" hidden="false"/>
    </xf>
    <xf numFmtId="166" fontId="0" fillId="2"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general" vertical="center" textRotation="0" wrapText="false" indent="0" shrinkToFit="false"/>
      <protection locked="true" hidden="false"/>
    </xf>
    <xf numFmtId="165" fontId="0" fillId="2" borderId="0" xfId="0" applyFont="true" applyBorder="false" applyAlignment="true" applyProtection="false">
      <alignment horizontal="left" vertical="center"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7" fontId="0" fillId="0" borderId="0" xfId="0" applyFont="true" applyBorder="true" applyAlignment="true" applyProtection="false">
      <alignment horizontal="general"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7" fontId="0"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6" fontId="5" fillId="5"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true" applyProtection="false">
      <alignment horizontal="general" vertical="center" textRotation="0" wrapText="false" indent="0" shrinkToFit="false"/>
      <protection locked="true" hidden="false"/>
    </xf>
    <xf numFmtId="167" fontId="0" fillId="2" borderId="0" xfId="0" applyFont="true" applyBorder="fals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left" vertical="bottom" textRotation="0" wrapText="false" indent="0" shrinkToFit="false"/>
      <protection locked="true" hidden="false"/>
    </xf>
    <xf numFmtId="165" fontId="0" fillId="5" borderId="0" xfId="0" applyFont="tru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6" borderId="0" xfId="0" applyFont="true" applyBorder="tru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5" fontId="0" fillId="6" borderId="0" xfId="0" applyFont="true" applyBorder="false" applyAlignment="true" applyProtection="false">
      <alignment horizontal="left" vertical="bottom" textRotation="0" wrapText="false" indent="0" shrinkToFit="false"/>
      <protection locked="true" hidden="false"/>
    </xf>
    <xf numFmtId="166" fontId="0" fillId="6" borderId="0" xfId="0" applyFont="true" applyBorder="false" applyAlignment="true" applyProtection="false">
      <alignment horizontal="left" vertical="bottom" textRotation="0" wrapText="false" indent="0" shrinkToFit="false"/>
      <protection locked="true" hidden="false"/>
    </xf>
    <xf numFmtId="167" fontId="0" fillId="6" borderId="0" xfId="0" applyFont="true" applyBorder="true" applyAlignment="true" applyProtection="false">
      <alignment horizontal="general" vertical="center" textRotation="0" wrapText="false" indent="0" shrinkToFit="false"/>
      <protection locked="true" hidden="false"/>
    </xf>
    <xf numFmtId="165" fontId="0" fillId="6" borderId="0" xfId="0" applyFont="true" applyBorder="true" applyAlignment="true" applyProtection="false">
      <alignment horizontal="left" vertical="center" textRotation="0" wrapText="false" indent="0" shrinkToFit="false"/>
      <protection locked="true" hidden="false"/>
    </xf>
    <xf numFmtId="166" fontId="5"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5" fontId="0" fillId="5" borderId="0" xfId="0" applyFont="false" applyBorder="true" applyAlignment="true" applyProtection="false">
      <alignment horizontal="left" vertical="bottom" textRotation="0" wrapText="false" indent="0" shrinkToFit="false"/>
      <protection locked="true" hidden="false"/>
    </xf>
    <xf numFmtId="165" fontId="0" fillId="0"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6" fontId="0" fillId="0" borderId="0" xfId="0" applyFont="true" applyBorder="true" applyAlignment="true" applyProtection="false">
      <alignment horizontal="left"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CC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G1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4" activePane="bottomLeft" state="frozen"/>
      <selection pane="topLeft" activeCell="A1" activeCellId="0" sqref="A1"/>
      <selection pane="bottomLeft" activeCell="A89" activeCellId="0" sqref="A89"/>
    </sheetView>
  </sheetViews>
  <sheetFormatPr defaultRowHeight="15" zeroHeight="false" outlineLevelRow="0" outlineLevelCol="0"/>
  <cols>
    <col collapsed="false" customWidth="true" hidden="false" outlineLevel="0" max="1" min="1" style="1" width="31.57"/>
    <col collapsed="false" customWidth="true" hidden="false" outlineLevel="0" max="2" min="2" style="1" width="3.98"/>
    <col collapsed="false" customWidth="true" hidden="false" outlineLevel="0" max="3" min="3" style="1" width="31.57"/>
    <col collapsed="false" customWidth="true" hidden="false" outlineLevel="0" max="4" min="4" style="2" width="16.57"/>
    <col collapsed="false" customWidth="true" hidden="false" outlineLevel="0" max="5" min="5" style="2" width="46.57"/>
    <col collapsed="false" customWidth="true" hidden="false" outlineLevel="0" max="6" min="6" style="2" width="35.58"/>
    <col collapsed="false" customWidth="true" hidden="false" outlineLevel="0" max="7" min="7" style="2" width="10.42"/>
    <col collapsed="false" customWidth="true" hidden="false" outlineLevel="0" max="8" min="8" style="2" width="16.71"/>
    <col collapsed="false" customWidth="true" hidden="false" outlineLevel="0" max="9" min="9" style="2" width="39.43"/>
    <col collapsed="false" customWidth="true" hidden="false" outlineLevel="0" max="10" min="10" style="2" width="23.57"/>
    <col collapsed="false" customWidth="true" hidden="false" outlineLevel="0" max="11" min="11" style="2" width="13.43"/>
    <col collapsed="false" customWidth="true" hidden="false" outlineLevel="0" max="12" min="12" style="2" width="22.43"/>
    <col collapsed="false" customWidth="true" hidden="false" outlineLevel="0" max="14" min="13" style="2" width="12.14"/>
    <col collapsed="false" customWidth="true" hidden="false" outlineLevel="0" max="15" min="15" style="2" width="11.99"/>
    <col collapsed="false" customWidth="true" hidden="false" outlineLevel="0" max="16" min="16" style="3" width="17.4"/>
    <col collapsed="false" customWidth="true" hidden="false" outlineLevel="0" max="17" min="17" style="2" width="11.99"/>
    <col collapsed="false" customWidth="true" hidden="false" outlineLevel="0" max="18" min="18" style="2" width="12.14"/>
    <col collapsed="false" customWidth="true" hidden="false" outlineLevel="0" max="19" min="19" style="2" width="11.99"/>
    <col collapsed="false" customWidth="true" hidden="false" outlineLevel="0" max="20" min="20" style="2" width="12.86"/>
    <col collapsed="false" customWidth="true" hidden="false" outlineLevel="0" max="21" min="21" style="2" width="2.85"/>
    <col collapsed="false" customWidth="true" hidden="false" outlineLevel="0" max="22" min="22" style="4" width="13.7"/>
    <col collapsed="false" customWidth="true" hidden="false" outlineLevel="0" max="23" min="23" style="5" width="14.43"/>
    <col collapsed="false" customWidth="true" hidden="false" outlineLevel="0" max="24" min="24" style="5" width="3.42"/>
    <col collapsed="false" customWidth="true" hidden="false" outlineLevel="0" max="25" min="25" style="5" width="16"/>
    <col collapsed="false" customWidth="true" hidden="false" outlineLevel="0" max="26" min="26" style="5" width="3.86"/>
    <col collapsed="false" customWidth="true" hidden="false" outlineLevel="0" max="27" min="27" style="5" width="18.85"/>
    <col collapsed="false" customWidth="true" hidden="false" outlineLevel="0" max="28" min="28" style="5" width="4.29"/>
    <col collapsed="false" customWidth="true" hidden="false" outlineLevel="0" max="1025" min="29" style="2" width="9.13"/>
  </cols>
  <sheetData>
    <row r="1" s="6" customFormat="true" ht="81" hidden="false" customHeight="true" outlineLevel="0" collapsed="false">
      <c r="A1" s="6" t="s">
        <v>0</v>
      </c>
      <c r="C1" s="6" t="s">
        <v>1</v>
      </c>
      <c r="D1" s="6" t="s">
        <v>2</v>
      </c>
      <c r="E1" s="6" t="s">
        <v>3</v>
      </c>
      <c r="F1" s="6" t="s">
        <v>4</v>
      </c>
      <c r="G1" s="6" t="s">
        <v>5</v>
      </c>
      <c r="H1" s="6" t="s">
        <v>6</v>
      </c>
      <c r="I1" s="6" t="s">
        <v>7</v>
      </c>
      <c r="J1" s="6" t="s">
        <v>8</v>
      </c>
      <c r="K1" s="6" t="s">
        <v>9</v>
      </c>
      <c r="L1" s="6" t="s">
        <v>10</v>
      </c>
      <c r="M1" s="6" t="s">
        <v>11</v>
      </c>
      <c r="N1" s="6" t="s">
        <v>12</v>
      </c>
      <c r="O1" s="6" t="s">
        <v>13</v>
      </c>
      <c r="P1" s="7" t="s">
        <v>14</v>
      </c>
      <c r="Q1" s="6" t="s">
        <v>15</v>
      </c>
      <c r="R1" s="6" t="s">
        <v>11</v>
      </c>
      <c r="S1" s="6" t="s">
        <v>13</v>
      </c>
      <c r="T1" s="6" t="s">
        <v>16</v>
      </c>
      <c r="V1" s="8" t="s">
        <v>0</v>
      </c>
      <c r="W1" s="6" t="s">
        <v>17</v>
      </c>
      <c r="Y1" s="6" t="s">
        <v>18</v>
      </c>
      <c r="AA1" s="6" t="s">
        <v>14</v>
      </c>
      <c r="AC1" s="6" t="s">
        <v>19</v>
      </c>
      <c r="AD1" s="6" t="s">
        <v>20</v>
      </c>
      <c r="AE1" s="6" t="s">
        <v>21</v>
      </c>
      <c r="AG1" s="6" t="s">
        <v>22</v>
      </c>
    </row>
    <row r="2" s="10" customFormat="true" ht="15" hidden="false" customHeight="false" outlineLevel="0" collapsed="false">
      <c r="A2" s="9" t="s">
        <v>23</v>
      </c>
      <c r="B2" s="9"/>
      <c r="C2" s="9" t="s">
        <v>23</v>
      </c>
      <c r="D2" s="10" t="s">
        <v>24</v>
      </c>
      <c r="M2" s="11"/>
      <c r="N2" s="11"/>
      <c r="O2" s="11"/>
      <c r="P2" s="11"/>
      <c r="Q2" s="11" t="s">
        <v>25</v>
      </c>
      <c r="R2" s="12"/>
      <c r="S2" s="12"/>
      <c r="T2" s="12"/>
      <c r="U2" s="13"/>
      <c r="V2" s="14" t="s">
        <v>23</v>
      </c>
      <c r="W2" s="15"/>
      <c r="X2" s="15"/>
      <c r="Y2" s="15"/>
      <c r="Z2" s="15"/>
      <c r="AA2" s="15"/>
      <c r="AB2" s="15"/>
      <c r="AC2" s="11"/>
      <c r="AD2" s="11"/>
      <c r="AE2" s="11"/>
      <c r="AF2" s="11"/>
    </row>
    <row r="3" customFormat="false" ht="15" hidden="false" customHeight="false" outlineLevel="0" collapsed="false">
      <c r="A3" s="16" t="s">
        <v>26</v>
      </c>
      <c r="B3" s="16"/>
      <c r="C3" s="16" t="s">
        <v>26</v>
      </c>
      <c r="D3" s="2" t="s">
        <v>24</v>
      </c>
      <c r="E3" s="2" t="s">
        <v>27</v>
      </c>
      <c r="F3" s="2" t="s">
        <v>28</v>
      </c>
      <c r="G3" s="2" t="n">
        <v>2010</v>
      </c>
      <c r="H3" s="2" t="s">
        <v>29</v>
      </c>
      <c r="I3" s="2" t="s">
        <v>30</v>
      </c>
      <c r="J3" s="2" t="s">
        <v>31</v>
      </c>
      <c r="K3" s="2" t="n">
        <v>508</v>
      </c>
      <c r="L3" s="2" t="s">
        <v>32</v>
      </c>
      <c r="M3" s="3" t="n">
        <v>0.797</v>
      </c>
      <c r="N3" s="3" t="n">
        <f aca="false">M3-O3</f>
        <v>0.646</v>
      </c>
      <c r="O3" s="3" t="n">
        <v>0.151</v>
      </c>
      <c r="P3" s="3" t="n">
        <f aca="false">100%-M3</f>
        <v>0.203</v>
      </c>
      <c r="Q3" s="3" t="s">
        <v>33</v>
      </c>
      <c r="R3" s="17" t="n">
        <v>0.797</v>
      </c>
      <c r="S3" s="17" t="n">
        <v>0.151</v>
      </c>
      <c r="T3" s="17" t="n">
        <f aca="false">R3/S3</f>
        <v>5.27814569536424</v>
      </c>
      <c r="U3" s="13"/>
      <c r="V3" s="18" t="s">
        <v>26</v>
      </c>
      <c r="W3" s="19" t="n">
        <v>0.797</v>
      </c>
      <c r="X3" s="19"/>
      <c r="Y3" s="19" t="n">
        <v>0.151</v>
      </c>
      <c r="Z3" s="19"/>
      <c r="AA3" s="19" t="n">
        <v>0.203</v>
      </c>
      <c r="AB3" s="19"/>
      <c r="AC3" s="3" t="s">
        <v>34</v>
      </c>
      <c r="AD3" s="17" t="n">
        <v>100</v>
      </c>
      <c r="AE3" s="17" t="n">
        <f aca="false">AD3/100</f>
        <v>1</v>
      </c>
      <c r="AF3" s="3"/>
    </row>
    <row r="4" customFormat="false" ht="15" hidden="false" customHeight="false" outlineLevel="0" collapsed="false">
      <c r="A4" s="16" t="s">
        <v>35</v>
      </c>
      <c r="B4" s="16"/>
      <c r="C4" s="16" t="s">
        <v>36</v>
      </c>
      <c r="D4" s="2" t="s">
        <v>24</v>
      </c>
      <c r="E4" s="2" t="s">
        <v>37</v>
      </c>
      <c r="F4" s="2" t="s">
        <v>38</v>
      </c>
      <c r="G4" s="2" t="n">
        <v>2008</v>
      </c>
      <c r="H4" s="2" t="s">
        <v>29</v>
      </c>
      <c r="I4" s="2" t="s">
        <v>39</v>
      </c>
      <c r="J4" s="2" t="s">
        <v>40</v>
      </c>
      <c r="K4" s="2" t="n">
        <v>305</v>
      </c>
      <c r="L4" s="2" t="s">
        <v>41</v>
      </c>
      <c r="M4" s="3" t="n">
        <v>0.754</v>
      </c>
      <c r="N4" s="3" t="n">
        <f aca="false">M4-O4</f>
        <v>0.6753</v>
      </c>
      <c r="O4" s="3" t="n">
        <v>0.0787</v>
      </c>
      <c r="P4" s="3" t="n">
        <f aca="false">100%-M4</f>
        <v>0.246</v>
      </c>
      <c r="Q4" s="3" t="s">
        <v>42</v>
      </c>
      <c r="R4" s="17" t="n">
        <v>0.754</v>
      </c>
      <c r="S4" s="17" t="n">
        <v>0.0787</v>
      </c>
      <c r="T4" s="17" t="n">
        <f aca="false">R4/S4</f>
        <v>9.58068614993647</v>
      </c>
      <c r="U4" s="13"/>
      <c r="V4" s="20" t="s">
        <v>35</v>
      </c>
      <c r="W4" s="21" t="n">
        <f aca="false">(M4*AE4)+(M5*AE5)</f>
        <v>0.789134353741497</v>
      </c>
      <c r="X4" s="21"/>
      <c r="Y4" s="21" t="n">
        <f aca="false">(O4*AE4)+(O5*AE5)</f>
        <v>0.115422619047619</v>
      </c>
      <c r="Z4" s="21"/>
      <c r="AA4" s="21" t="n">
        <f aca="false">(P4*AE4)+(P5*AE5)</f>
        <v>0.210865646258503</v>
      </c>
      <c r="AB4" s="21"/>
      <c r="AC4" s="3" t="s">
        <v>43</v>
      </c>
      <c r="AD4" s="22" t="n">
        <v>51.8707482993197</v>
      </c>
      <c r="AE4" s="17" t="n">
        <f aca="false">AD4/100</f>
        <v>0.518707482993197</v>
      </c>
      <c r="AF4" s="3"/>
      <c r="AG4" s="2" t="s">
        <v>44</v>
      </c>
    </row>
    <row r="5" customFormat="false" ht="15" hidden="false" customHeight="false" outlineLevel="0" collapsed="false">
      <c r="A5" s="16" t="s">
        <v>35</v>
      </c>
      <c r="B5" s="16"/>
      <c r="C5" s="16" t="s">
        <v>45</v>
      </c>
      <c r="D5" s="2" t="s">
        <v>24</v>
      </c>
      <c r="E5" s="2" t="s">
        <v>46</v>
      </c>
      <c r="F5" s="2" t="s">
        <v>47</v>
      </c>
      <c r="G5" s="2" t="n">
        <v>2014</v>
      </c>
      <c r="H5" s="2" t="n">
        <v>2011</v>
      </c>
      <c r="I5" s="2" t="s">
        <v>48</v>
      </c>
      <c r="J5" s="2" t="s">
        <v>49</v>
      </c>
      <c r="K5" s="2" t="n">
        <v>283</v>
      </c>
      <c r="L5" s="2" t="s">
        <v>50</v>
      </c>
      <c r="M5" s="3" t="n">
        <v>0.827</v>
      </c>
      <c r="N5" s="3" t="n">
        <f aca="false">M5-O5</f>
        <v>0.672</v>
      </c>
      <c r="O5" s="3" t="n">
        <v>0.155</v>
      </c>
      <c r="P5" s="3" t="n">
        <f aca="false">100%-M5</f>
        <v>0.173</v>
      </c>
      <c r="Q5" s="3" t="s">
        <v>42</v>
      </c>
      <c r="R5" s="17" t="n">
        <v>0.827</v>
      </c>
      <c r="S5" s="17" t="n">
        <v>0.155</v>
      </c>
      <c r="T5" s="17" t="n">
        <f aca="false">R5/S5</f>
        <v>5.33548387096774</v>
      </c>
      <c r="U5" s="13"/>
      <c r="V5" s="20"/>
      <c r="W5" s="21"/>
      <c r="X5" s="21"/>
      <c r="Y5" s="21"/>
      <c r="Z5" s="21"/>
      <c r="AA5" s="21"/>
      <c r="AB5" s="21"/>
      <c r="AC5" s="3" t="s">
        <v>34</v>
      </c>
      <c r="AD5" s="22" t="n">
        <v>48.1292517006803</v>
      </c>
      <c r="AE5" s="17" t="n">
        <f aca="false">AD5/100</f>
        <v>0.481292517006803</v>
      </c>
      <c r="AF5" s="3"/>
    </row>
    <row r="6" customFormat="false" ht="15" hidden="false" customHeight="false" outlineLevel="0" collapsed="false">
      <c r="A6" s="16" t="s">
        <v>51</v>
      </c>
      <c r="B6" s="16"/>
      <c r="C6" s="16" t="s">
        <v>51</v>
      </c>
      <c r="D6" s="2" t="s">
        <v>24</v>
      </c>
      <c r="E6" s="2" t="s">
        <v>52</v>
      </c>
      <c r="F6" s="2" t="s">
        <v>53</v>
      </c>
      <c r="G6" s="2" t="n">
        <v>2016</v>
      </c>
      <c r="H6" s="2" t="s">
        <v>29</v>
      </c>
      <c r="I6" s="2" t="s">
        <v>54</v>
      </c>
      <c r="J6" s="2" t="s">
        <v>55</v>
      </c>
      <c r="K6" s="2" t="n">
        <v>295</v>
      </c>
      <c r="L6" s="2" t="s">
        <v>56</v>
      </c>
      <c r="M6" s="3" t="n">
        <v>0.34</v>
      </c>
      <c r="N6" s="3" t="n">
        <f aca="false">M6-O6</f>
        <v>0.247</v>
      </c>
      <c r="O6" s="3" t="n">
        <v>0.093</v>
      </c>
      <c r="P6" s="3" t="n">
        <f aca="false">100%-M6</f>
        <v>0.66</v>
      </c>
      <c r="Q6" s="3" t="s">
        <v>57</v>
      </c>
      <c r="R6" s="17" t="n">
        <v>0.34</v>
      </c>
      <c r="S6" s="17" t="n">
        <v>0.093</v>
      </c>
      <c r="T6" s="17" t="n">
        <f aca="false">R6/S6</f>
        <v>3.65591397849462</v>
      </c>
      <c r="U6" s="13"/>
      <c r="V6" s="18" t="s">
        <v>51</v>
      </c>
      <c r="W6" s="19" t="n">
        <f aca="false">M6</f>
        <v>0.34</v>
      </c>
      <c r="X6" s="19"/>
      <c r="Y6" s="19" t="n">
        <v>0.093</v>
      </c>
      <c r="Z6" s="19"/>
      <c r="AA6" s="19" t="n">
        <f aca="false">100%-W6</f>
        <v>0.66</v>
      </c>
      <c r="AB6" s="19"/>
      <c r="AC6" s="3" t="s">
        <v>34</v>
      </c>
      <c r="AD6" s="17" t="n">
        <v>100</v>
      </c>
      <c r="AE6" s="17" t="n">
        <f aca="false">AD6/100</f>
        <v>1</v>
      </c>
      <c r="AF6" s="3"/>
    </row>
    <row r="7" customFormat="false" ht="15" hidden="false" customHeight="false" outlineLevel="0" collapsed="false">
      <c r="A7" s="16" t="s">
        <v>58</v>
      </c>
      <c r="B7" s="16"/>
      <c r="C7" s="16" t="s">
        <v>59</v>
      </c>
      <c r="D7" s="2" t="s">
        <v>24</v>
      </c>
      <c r="E7" s="2" t="s">
        <v>60</v>
      </c>
      <c r="F7" s="2" t="s">
        <v>61</v>
      </c>
      <c r="G7" s="2" t="n">
        <v>2013</v>
      </c>
      <c r="H7" s="2" t="n">
        <v>2008</v>
      </c>
      <c r="I7" s="2" t="s">
        <v>62</v>
      </c>
      <c r="J7" s="2" t="s">
        <v>55</v>
      </c>
      <c r="K7" s="2" t="n">
        <v>996</v>
      </c>
      <c r="L7" s="2" t="s">
        <v>63</v>
      </c>
      <c r="M7" s="3" t="n">
        <v>0.833</v>
      </c>
      <c r="N7" s="3" t="n">
        <f aca="false">M7-O7</f>
        <v>0.705</v>
      </c>
      <c r="O7" s="3" t="n">
        <v>0.128</v>
      </c>
      <c r="P7" s="3" t="n">
        <f aca="false">100%-M7</f>
        <v>0.167</v>
      </c>
      <c r="Q7" s="3" t="s">
        <v>42</v>
      </c>
      <c r="R7" s="17" t="n">
        <v>0.833</v>
      </c>
      <c r="S7" s="17" t="n">
        <v>0.128</v>
      </c>
      <c r="T7" s="17" t="n">
        <f aca="false">R7/S7</f>
        <v>6.5078125</v>
      </c>
      <c r="U7" s="13"/>
      <c r="V7" s="20" t="s">
        <v>58</v>
      </c>
      <c r="W7" s="21" t="n">
        <f aca="false">(M7*$AE$7)+(M8*$AE$8)+(M9*$AE$9)</f>
        <v>0.796220617202889</v>
      </c>
      <c r="X7" s="21"/>
      <c r="Y7" s="21" t="n">
        <f aca="false">(O7*$AE$7)+(O8*$AE$8)+(O9*$AE$9)</f>
        <v>0.137878529218647</v>
      </c>
      <c r="Z7" s="21"/>
      <c r="AA7" s="21" t="n">
        <f aca="false">(P7*$AE$7)+(P8*$AE$8)+(P9*$AE$9)</f>
        <v>0.203779382797111</v>
      </c>
      <c r="AB7" s="21"/>
      <c r="AC7" s="3" t="s">
        <v>34</v>
      </c>
      <c r="AD7" s="22" t="n">
        <v>65.3972422849639</v>
      </c>
      <c r="AE7" s="17" t="n">
        <f aca="false">AD7/100</f>
        <v>0.653972422849639</v>
      </c>
      <c r="AF7" s="3"/>
    </row>
    <row r="8" customFormat="false" ht="15" hidden="false" customHeight="false" outlineLevel="0" collapsed="false">
      <c r="A8" s="16" t="s">
        <v>58</v>
      </c>
      <c r="B8" s="16" t="s">
        <v>64</v>
      </c>
      <c r="C8" s="16" t="s">
        <v>65</v>
      </c>
      <c r="D8" s="23" t="s">
        <v>24</v>
      </c>
      <c r="E8" s="2" t="s">
        <v>66</v>
      </c>
      <c r="F8" s="2" t="s">
        <v>67</v>
      </c>
      <c r="G8" s="2" t="n">
        <v>2006</v>
      </c>
      <c r="H8" s="2" t="s">
        <v>68</v>
      </c>
      <c r="I8" s="2" t="s">
        <v>69</v>
      </c>
      <c r="J8" s="2" t="s">
        <v>70</v>
      </c>
      <c r="K8" s="2" t="n">
        <v>238</v>
      </c>
      <c r="L8" s="2" t="s">
        <v>71</v>
      </c>
      <c r="M8" s="3" t="n">
        <v>0.764</v>
      </c>
      <c r="N8" s="3" t="n">
        <f aca="false">M8-O8</f>
        <v>0.591</v>
      </c>
      <c r="O8" s="3" t="n">
        <v>0.173</v>
      </c>
      <c r="P8" s="3" t="n">
        <f aca="false">100%-M8</f>
        <v>0.236</v>
      </c>
      <c r="Q8" s="3" t="s">
        <v>42</v>
      </c>
      <c r="R8" s="17" t="n">
        <v>0.764</v>
      </c>
      <c r="S8" s="17" t="n">
        <v>0.173</v>
      </c>
      <c r="T8" s="17" t="n">
        <f aca="false">R8/S8</f>
        <v>4.41618497109827</v>
      </c>
      <c r="U8" s="13"/>
      <c r="V8" s="20"/>
      <c r="W8" s="21"/>
      <c r="X8" s="21"/>
      <c r="Y8" s="21"/>
      <c r="Z8" s="21"/>
      <c r="AA8" s="21"/>
      <c r="AB8" s="21"/>
      <c r="AC8" s="3" t="s">
        <v>34</v>
      </c>
      <c r="AD8" s="22" t="n">
        <v>15.6270518713066</v>
      </c>
      <c r="AE8" s="17" t="n">
        <f aca="false">AD8/100</f>
        <v>0.156270518713066</v>
      </c>
      <c r="AF8" s="3"/>
    </row>
    <row r="9" customFormat="false" ht="15" hidden="false" customHeight="false" outlineLevel="0" collapsed="false">
      <c r="A9" s="16" t="s">
        <v>58</v>
      </c>
      <c r="B9" s="16" t="s">
        <v>64</v>
      </c>
      <c r="C9" s="16" t="s">
        <v>72</v>
      </c>
      <c r="D9" s="23" t="s">
        <v>24</v>
      </c>
      <c r="E9" s="2" t="s">
        <v>66</v>
      </c>
      <c r="F9" s="2" t="s">
        <v>67</v>
      </c>
      <c r="G9" s="2" t="n">
        <v>2006</v>
      </c>
      <c r="H9" s="2" t="s">
        <v>68</v>
      </c>
      <c r="I9" s="2" t="s">
        <v>73</v>
      </c>
      <c r="J9" s="2" t="s">
        <v>70</v>
      </c>
      <c r="K9" s="2" t="n">
        <v>289</v>
      </c>
      <c r="L9" s="2" t="s">
        <v>74</v>
      </c>
      <c r="M9" s="3" t="n">
        <v>0.696</v>
      </c>
      <c r="N9" s="3" t="n">
        <f aca="false">M9-O9</f>
        <v>0.553</v>
      </c>
      <c r="O9" s="3" t="n">
        <v>0.143</v>
      </c>
      <c r="P9" s="3" t="n">
        <f aca="false">100%-M9</f>
        <v>0.304</v>
      </c>
      <c r="Q9" s="3" t="s">
        <v>42</v>
      </c>
      <c r="R9" s="17" t="n">
        <v>0.696</v>
      </c>
      <c r="S9" s="17" t="n">
        <v>0.143</v>
      </c>
      <c r="T9" s="17" t="n">
        <f aca="false">R9/S9</f>
        <v>4.86713286713287</v>
      </c>
      <c r="U9" s="13"/>
      <c r="V9" s="20"/>
      <c r="W9" s="21"/>
      <c r="X9" s="21"/>
      <c r="Y9" s="21"/>
      <c r="Z9" s="21"/>
      <c r="AA9" s="21"/>
      <c r="AB9" s="21"/>
      <c r="AC9" s="3" t="s">
        <v>34</v>
      </c>
      <c r="AD9" s="22" t="n">
        <v>18.9757058437295</v>
      </c>
      <c r="AE9" s="17" t="n">
        <f aca="false">AD9/100</f>
        <v>0.189757058437295</v>
      </c>
      <c r="AF9" s="3"/>
    </row>
    <row r="10" s="10" customFormat="true" ht="15" hidden="false" customHeight="false" outlineLevel="0" collapsed="false">
      <c r="A10" s="9" t="s">
        <v>75</v>
      </c>
      <c r="B10" s="9"/>
      <c r="C10" s="9" t="s">
        <v>75</v>
      </c>
      <c r="D10" s="10" t="s">
        <v>24</v>
      </c>
      <c r="M10" s="11"/>
      <c r="N10" s="11"/>
      <c r="O10" s="11"/>
      <c r="P10" s="11"/>
      <c r="Q10" s="11" t="s">
        <v>76</v>
      </c>
      <c r="R10" s="12"/>
      <c r="S10" s="12"/>
      <c r="T10" s="12"/>
      <c r="U10" s="13"/>
      <c r="V10" s="24" t="s">
        <v>75</v>
      </c>
      <c r="W10" s="15"/>
      <c r="X10" s="15"/>
      <c r="Y10" s="15"/>
      <c r="Z10" s="15"/>
      <c r="AA10" s="15"/>
      <c r="AB10" s="15"/>
      <c r="AC10" s="11"/>
      <c r="AD10" s="12"/>
      <c r="AE10" s="12"/>
      <c r="AF10" s="11"/>
    </row>
    <row r="11" s="10" customFormat="true" ht="15" hidden="false" customHeight="false" outlineLevel="0" collapsed="false">
      <c r="A11" s="9" t="s">
        <v>77</v>
      </c>
      <c r="B11" s="9"/>
      <c r="C11" s="9" t="s">
        <v>77</v>
      </c>
      <c r="D11" s="10" t="s">
        <v>78</v>
      </c>
      <c r="N11" s="11"/>
      <c r="P11" s="11"/>
      <c r="Q11" s="10" t="s">
        <v>42</v>
      </c>
      <c r="R11" s="12"/>
      <c r="S11" s="12"/>
      <c r="T11" s="12"/>
      <c r="U11" s="25"/>
      <c r="V11" s="24" t="s">
        <v>77</v>
      </c>
      <c r="W11" s="15"/>
      <c r="X11" s="15"/>
      <c r="Y11" s="15"/>
      <c r="Z11" s="15"/>
      <c r="AA11" s="15"/>
      <c r="AB11" s="15"/>
      <c r="AD11" s="12"/>
      <c r="AE11" s="12"/>
    </row>
    <row r="12" customFormat="false" ht="15" hidden="false" customHeight="false" outlineLevel="0" collapsed="false">
      <c r="A12" s="16" t="s">
        <v>79</v>
      </c>
      <c r="B12" s="16"/>
      <c r="C12" s="16" t="s">
        <v>80</v>
      </c>
      <c r="D12" s="2" t="s">
        <v>24</v>
      </c>
      <c r="E12" s="2" t="s">
        <v>81</v>
      </c>
      <c r="F12" s="2" t="s">
        <v>82</v>
      </c>
      <c r="G12" s="2" t="n">
        <v>2016</v>
      </c>
      <c r="H12" s="2" t="s">
        <v>29</v>
      </c>
      <c r="I12" s="2" t="s">
        <v>83</v>
      </c>
      <c r="J12" s="2" t="s">
        <v>84</v>
      </c>
      <c r="K12" s="2" t="n">
        <v>100</v>
      </c>
      <c r="L12" s="2" t="s">
        <v>85</v>
      </c>
      <c r="M12" s="3" t="n">
        <v>0.29</v>
      </c>
      <c r="N12" s="3" t="n">
        <f aca="false">M12-O12</f>
        <v>0.18</v>
      </c>
      <c r="O12" s="3" t="n">
        <v>0.11</v>
      </c>
      <c r="P12" s="3" t="n">
        <f aca="false">100%-M12</f>
        <v>0.71</v>
      </c>
      <c r="Q12" s="3" t="s">
        <v>33</v>
      </c>
      <c r="R12" s="17" t="n">
        <v>0.29</v>
      </c>
      <c r="S12" s="17" t="n">
        <v>0.11</v>
      </c>
      <c r="T12" s="17" t="n">
        <f aca="false">R12/S12</f>
        <v>2.63636363636364</v>
      </c>
      <c r="U12" s="13"/>
      <c r="V12" s="20" t="s">
        <v>79</v>
      </c>
      <c r="W12" s="21" t="n">
        <f aca="false">(M12*$AE$12)+(M13*$AE$13)+(M14*$AE$14)+(M15*$AE$15)+(M16*$AE$16)+(M17*$AE$17)</f>
        <v>0.537838673253353</v>
      </c>
      <c r="X12" s="21"/>
      <c r="Y12" s="21" t="n">
        <f aca="false">(O12*$AE$12)+(O13*$AE$13)+(O14*$AE$14)+(O15*$AE$15)+(O16*$AE$16)+(O17*$AE$17)</f>
        <v>0.146824700070572</v>
      </c>
      <c r="Z12" s="21"/>
      <c r="AA12" s="21" t="n">
        <f aca="false">(P12*$AE$12)+(P13*$AE$13)+(P14*$AE$14)+(P15*$AE$15)+(P16*$AE$16)+(P17*$AE$17)</f>
        <v>0.462161326746648</v>
      </c>
      <c r="AB12" s="21"/>
      <c r="AC12" s="3" t="s">
        <v>34</v>
      </c>
      <c r="AD12" s="22" t="n">
        <v>7.05716302046577</v>
      </c>
      <c r="AE12" s="17" t="n">
        <f aca="false">AD12/100</f>
        <v>0.0705716302046577</v>
      </c>
      <c r="AF12" s="3"/>
    </row>
    <row r="13" customFormat="false" ht="15" hidden="false" customHeight="false" outlineLevel="0" collapsed="false">
      <c r="A13" s="16" t="s">
        <v>79</v>
      </c>
      <c r="B13" s="16"/>
      <c r="C13" s="16" t="s">
        <v>86</v>
      </c>
      <c r="D13" s="2" t="s">
        <v>24</v>
      </c>
      <c r="E13" s="2" t="s">
        <v>87</v>
      </c>
      <c r="F13" s="2" t="s">
        <v>88</v>
      </c>
      <c r="G13" s="2" t="n">
        <v>2016</v>
      </c>
      <c r="H13" s="2" t="n">
        <v>2010</v>
      </c>
      <c r="I13" s="2" t="s">
        <v>89</v>
      </c>
      <c r="J13" s="2" t="s">
        <v>55</v>
      </c>
      <c r="K13" s="2" t="n">
        <v>212</v>
      </c>
      <c r="L13" s="2" t="s">
        <v>90</v>
      </c>
      <c r="M13" s="3" t="n">
        <v>0.509</v>
      </c>
      <c r="N13" s="3" t="n">
        <f aca="false">M13-O13</f>
        <v>0.391</v>
      </c>
      <c r="O13" s="3" t="n">
        <v>0.118</v>
      </c>
      <c r="P13" s="3" t="n">
        <f aca="false">100%-M13</f>
        <v>0.491</v>
      </c>
      <c r="Q13" s="3" t="s">
        <v>33</v>
      </c>
      <c r="R13" s="17" t="n">
        <v>0.509</v>
      </c>
      <c r="S13" s="17" t="n">
        <v>0.118</v>
      </c>
      <c r="T13" s="17" t="n">
        <f aca="false">R13/S13</f>
        <v>4.3135593220339</v>
      </c>
      <c r="U13" s="13"/>
      <c r="V13" s="20"/>
      <c r="W13" s="21"/>
      <c r="X13" s="21"/>
      <c r="Y13" s="21"/>
      <c r="Z13" s="21"/>
      <c r="AA13" s="21"/>
      <c r="AB13" s="21"/>
      <c r="AC13" s="3" t="s">
        <v>34</v>
      </c>
      <c r="AD13" s="22" t="n">
        <v>14.9611856033874</v>
      </c>
      <c r="AE13" s="17" t="n">
        <f aca="false">AD13/100</f>
        <v>0.149611856033874</v>
      </c>
      <c r="AF13" s="3"/>
    </row>
    <row r="14" customFormat="false" ht="15" hidden="false" customHeight="false" outlineLevel="0" collapsed="false">
      <c r="A14" s="16" t="s">
        <v>79</v>
      </c>
      <c r="B14" s="16"/>
      <c r="C14" s="16" t="s">
        <v>91</v>
      </c>
      <c r="D14" s="2" t="s">
        <v>24</v>
      </c>
      <c r="E14" s="2" t="s">
        <v>92</v>
      </c>
      <c r="F14" s="2" t="s">
        <v>93</v>
      </c>
      <c r="G14" s="2" t="n">
        <v>2013</v>
      </c>
      <c r="H14" s="2" t="n">
        <v>2011</v>
      </c>
      <c r="I14" s="2" t="s">
        <v>94</v>
      </c>
      <c r="J14" s="2" t="s">
        <v>84</v>
      </c>
      <c r="K14" s="2" t="n">
        <v>237</v>
      </c>
      <c r="L14" s="2" t="s">
        <v>95</v>
      </c>
      <c r="M14" s="3" t="n">
        <v>0.734</v>
      </c>
      <c r="N14" s="3" t="n">
        <f aca="false">M14-O14</f>
        <v>0.671</v>
      </c>
      <c r="O14" s="3" t="n">
        <v>0.063</v>
      </c>
      <c r="P14" s="3" t="n">
        <f aca="false">100%-M14</f>
        <v>0.266</v>
      </c>
      <c r="Q14" s="3" t="s">
        <v>33</v>
      </c>
      <c r="R14" s="17" t="n">
        <v>0.734</v>
      </c>
      <c r="S14" s="17" t="n">
        <v>0.063</v>
      </c>
      <c r="T14" s="17" t="n">
        <f aca="false">R14/S14</f>
        <v>11.6507936507937</v>
      </c>
      <c r="U14" s="13"/>
      <c r="V14" s="20"/>
      <c r="W14" s="21"/>
      <c r="X14" s="21"/>
      <c r="Y14" s="21"/>
      <c r="Z14" s="21"/>
      <c r="AA14" s="21"/>
      <c r="AB14" s="21"/>
      <c r="AC14" s="3" t="s">
        <v>34</v>
      </c>
      <c r="AD14" s="22" t="n">
        <v>16.7254763585039</v>
      </c>
      <c r="AE14" s="17" t="n">
        <f aca="false">AD14/100</f>
        <v>0.167254763585039</v>
      </c>
      <c r="AF14" s="3"/>
    </row>
    <row r="15" customFormat="false" ht="15" hidden="false" customHeight="false" outlineLevel="0" collapsed="false">
      <c r="A15" s="16" t="s">
        <v>79</v>
      </c>
      <c r="B15" s="16"/>
      <c r="C15" s="16" t="s">
        <v>96</v>
      </c>
      <c r="D15" s="2" t="s">
        <v>24</v>
      </c>
      <c r="E15" s="2" t="s">
        <v>97</v>
      </c>
      <c r="F15" s="2" t="s">
        <v>98</v>
      </c>
      <c r="G15" s="2" t="n">
        <v>2009</v>
      </c>
      <c r="H15" s="2" t="s">
        <v>99</v>
      </c>
      <c r="I15" s="2" t="s">
        <v>100</v>
      </c>
      <c r="J15" s="2" t="s">
        <v>55</v>
      </c>
      <c r="K15" s="2" t="n">
        <v>169</v>
      </c>
      <c r="L15" s="2" t="s">
        <v>101</v>
      </c>
      <c r="M15" s="3" t="n">
        <v>0.817</v>
      </c>
      <c r="N15" s="3" t="n">
        <f aca="false">M15-O15</f>
        <v>0.716</v>
      </c>
      <c r="O15" s="3" t="n">
        <v>0.101</v>
      </c>
      <c r="P15" s="3" t="n">
        <f aca="false">100%-M15</f>
        <v>0.183</v>
      </c>
      <c r="Q15" s="3" t="s">
        <v>33</v>
      </c>
      <c r="R15" s="17" t="n">
        <v>0.817</v>
      </c>
      <c r="S15" s="17" t="n">
        <v>0.101</v>
      </c>
      <c r="T15" s="17" t="n">
        <f aca="false">R15/S15</f>
        <v>8.08910891089109</v>
      </c>
      <c r="U15" s="13"/>
      <c r="V15" s="20"/>
      <c r="W15" s="21"/>
      <c r="X15" s="21"/>
      <c r="Y15" s="21"/>
      <c r="Z15" s="21"/>
      <c r="AA15" s="21"/>
      <c r="AB15" s="21"/>
      <c r="AC15" s="3" t="s">
        <v>34</v>
      </c>
      <c r="AD15" s="22" t="n">
        <v>11.9266055045872</v>
      </c>
      <c r="AE15" s="17" t="n">
        <f aca="false">AD15/100</f>
        <v>0.119266055045872</v>
      </c>
      <c r="AF15" s="3"/>
    </row>
    <row r="16" customFormat="false" ht="15" hidden="false" customHeight="false" outlineLevel="0" collapsed="false">
      <c r="A16" s="16" t="s">
        <v>79</v>
      </c>
      <c r="B16" s="16"/>
      <c r="C16" s="16" t="s">
        <v>102</v>
      </c>
      <c r="D16" s="2" t="s">
        <v>24</v>
      </c>
      <c r="E16" s="2" t="s">
        <v>103</v>
      </c>
      <c r="F16" s="2" t="s">
        <v>104</v>
      </c>
      <c r="G16" s="2" t="n">
        <v>2016</v>
      </c>
      <c r="H16" s="2" t="n">
        <v>2013</v>
      </c>
      <c r="I16" s="2" t="s">
        <v>105</v>
      </c>
      <c r="J16" s="2" t="s">
        <v>55</v>
      </c>
      <c r="K16" s="2" t="n">
        <v>455</v>
      </c>
      <c r="L16" s="2" t="s">
        <v>106</v>
      </c>
      <c r="M16" s="3" t="n">
        <v>0.618</v>
      </c>
      <c r="N16" s="3" t="n">
        <f aca="false">M16-O16</f>
        <v>0.363</v>
      </c>
      <c r="O16" s="3" t="n">
        <v>0.255</v>
      </c>
      <c r="P16" s="3" t="n">
        <f aca="false">100%-M16</f>
        <v>0.382</v>
      </c>
      <c r="Q16" s="3" t="s">
        <v>33</v>
      </c>
      <c r="R16" s="17" t="n">
        <v>0.618</v>
      </c>
      <c r="S16" s="17" t="n">
        <v>0.255</v>
      </c>
      <c r="T16" s="17" t="n">
        <f aca="false">R16/S16</f>
        <v>2.42352941176471</v>
      </c>
      <c r="U16" s="13"/>
      <c r="V16" s="20"/>
      <c r="W16" s="21"/>
      <c r="X16" s="21"/>
      <c r="Y16" s="21"/>
      <c r="Z16" s="21"/>
      <c r="AA16" s="21"/>
      <c r="AB16" s="21"/>
      <c r="AC16" s="3" t="s">
        <v>34</v>
      </c>
      <c r="AD16" s="22" t="n">
        <v>32.1100917431193</v>
      </c>
      <c r="AE16" s="17" t="n">
        <f aca="false">AD16/100</f>
        <v>0.321100917431193</v>
      </c>
      <c r="AF16" s="3"/>
    </row>
    <row r="17" s="26" customFormat="true" ht="15" hidden="false" customHeight="false" outlineLevel="0" collapsed="false">
      <c r="A17" s="26" t="s">
        <v>79</v>
      </c>
      <c r="C17" s="26" t="s">
        <v>107</v>
      </c>
      <c r="D17" s="26" t="s">
        <v>108</v>
      </c>
      <c r="E17" s="26" t="s">
        <v>109</v>
      </c>
      <c r="F17" s="26" t="s">
        <v>110</v>
      </c>
      <c r="G17" s="26" t="n">
        <v>2019</v>
      </c>
      <c r="H17" s="26" t="n">
        <v>2018</v>
      </c>
      <c r="I17" s="26" t="s">
        <v>100</v>
      </c>
      <c r="J17" s="26" t="s">
        <v>111</v>
      </c>
      <c r="K17" s="26" t="n">
        <v>244</v>
      </c>
      <c r="L17" s="26" t="s">
        <v>112</v>
      </c>
      <c r="M17" s="27" t="n">
        <v>0.1311</v>
      </c>
      <c r="N17" s="27" t="n">
        <f aca="false">M17-O17</f>
        <v>0.0327</v>
      </c>
      <c r="O17" s="27" t="n">
        <v>0.0984</v>
      </c>
      <c r="P17" s="27" t="n">
        <f aca="false">100%-M17</f>
        <v>0.8689</v>
      </c>
      <c r="Q17" s="26" t="s">
        <v>42</v>
      </c>
      <c r="R17" s="26" t="n">
        <v>0.13</v>
      </c>
      <c r="S17" s="26" t="n">
        <v>0.033</v>
      </c>
      <c r="T17" s="28" t="n">
        <f aca="false">R17/S17</f>
        <v>3.93939393939394</v>
      </c>
      <c r="V17" s="20"/>
      <c r="W17" s="21"/>
      <c r="Y17" s="21"/>
      <c r="AA17" s="21"/>
      <c r="AC17" s="26" t="s">
        <v>34</v>
      </c>
      <c r="AD17" s="29" t="n">
        <v>17.2194777699365</v>
      </c>
      <c r="AE17" s="30" t="n">
        <f aca="false">AD17/100</f>
        <v>0.172194777699365</v>
      </c>
    </row>
    <row r="18" customFormat="false" ht="15" hidden="false" customHeight="false" outlineLevel="0" collapsed="false">
      <c r="A18" s="16" t="s">
        <v>113</v>
      </c>
      <c r="B18" s="16"/>
      <c r="C18" s="16" t="s">
        <v>114</v>
      </c>
      <c r="D18" s="2" t="s">
        <v>24</v>
      </c>
      <c r="E18" s="2" t="s">
        <v>115</v>
      </c>
      <c r="F18" s="2" t="s">
        <v>116</v>
      </c>
      <c r="G18" s="2" t="n">
        <v>2013</v>
      </c>
      <c r="H18" s="2" t="s">
        <v>117</v>
      </c>
      <c r="I18" s="2" t="s">
        <v>118</v>
      </c>
      <c r="J18" s="2" t="s">
        <v>119</v>
      </c>
      <c r="K18" s="2" t="n">
        <v>273</v>
      </c>
      <c r="L18" s="2" t="s">
        <v>120</v>
      </c>
      <c r="M18" s="3" t="n">
        <v>0.271</v>
      </c>
      <c r="N18" s="3" t="n">
        <f aca="false">M18-O18</f>
        <v>0.165</v>
      </c>
      <c r="O18" s="3" t="n">
        <v>0.106</v>
      </c>
      <c r="P18" s="3" t="n">
        <f aca="false">100%-M18</f>
        <v>0.729</v>
      </c>
      <c r="Q18" s="3" t="s">
        <v>33</v>
      </c>
      <c r="R18" s="17" t="n">
        <v>0.271</v>
      </c>
      <c r="S18" s="17" t="n">
        <v>0.106</v>
      </c>
      <c r="T18" s="17" t="n">
        <f aca="false">R18/S18</f>
        <v>2.55660377358491</v>
      </c>
      <c r="U18" s="13"/>
      <c r="V18" s="20" t="s">
        <v>121</v>
      </c>
      <c r="W18" s="21" t="n">
        <f aca="false">(M18*$AE$18)+(M19*$AE$19)+(M20*$AE$20)</f>
        <v>0.289312384473198</v>
      </c>
      <c r="X18" s="21"/>
      <c r="Y18" s="21" t="n">
        <f aca="false">(O18*$AE$18)+(O19*$AE$19)+(O20*$AE$20)</f>
        <v>0.103370609981516</v>
      </c>
      <c r="Z18" s="21"/>
      <c r="AA18" s="21" t="n">
        <f aca="false">(P18*$AE$18)+(P19*$AE$19)+(P20*$AE$20)</f>
        <v>0.710687615526803</v>
      </c>
      <c r="AB18" s="21"/>
      <c r="AC18" s="3" t="s">
        <v>34</v>
      </c>
      <c r="AD18" s="22" t="n">
        <v>8.41035120147874</v>
      </c>
      <c r="AE18" s="17" t="n">
        <f aca="false">AD18/100</f>
        <v>0.0841035120147874</v>
      </c>
      <c r="AF18" s="3"/>
    </row>
    <row r="19" customFormat="false" ht="15" hidden="false" customHeight="false" outlineLevel="0" collapsed="false">
      <c r="A19" s="16" t="s">
        <v>113</v>
      </c>
      <c r="B19" s="16"/>
      <c r="C19" s="16" t="s">
        <v>122</v>
      </c>
      <c r="D19" s="2" t="s">
        <v>24</v>
      </c>
      <c r="E19" s="2" t="s">
        <v>123</v>
      </c>
      <c r="F19" s="2" t="s">
        <v>124</v>
      </c>
      <c r="G19" s="2" t="n">
        <v>2010</v>
      </c>
      <c r="H19" s="2" t="n">
        <v>2007</v>
      </c>
      <c r="I19" s="2" t="s">
        <v>125</v>
      </c>
      <c r="J19" s="2" t="s">
        <v>126</v>
      </c>
      <c r="K19" s="2" t="n">
        <v>801</v>
      </c>
      <c r="L19" s="2" t="s">
        <v>127</v>
      </c>
      <c r="M19" s="3" t="n">
        <v>0.413</v>
      </c>
      <c r="N19" s="3" t="n">
        <f aca="false">M19-O19</f>
        <v>0.258</v>
      </c>
      <c r="O19" s="3" t="n">
        <v>0.155</v>
      </c>
      <c r="P19" s="3" t="n">
        <f aca="false">100%-M19</f>
        <v>0.587</v>
      </c>
      <c r="Q19" s="3" t="s">
        <v>33</v>
      </c>
      <c r="R19" s="17" t="n">
        <v>0.413</v>
      </c>
      <c r="S19" s="17" t="n">
        <v>0.155</v>
      </c>
      <c r="T19" s="17" t="n">
        <f aca="false">R19/S19</f>
        <v>2.66451612903226</v>
      </c>
      <c r="U19" s="13"/>
      <c r="V19" s="20"/>
      <c r="W19" s="21"/>
      <c r="X19" s="21"/>
      <c r="Y19" s="21"/>
      <c r="Z19" s="21"/>
      <c r="AA19" s="21"/>
      <c r="AB19" s="21"/>
      <c r="AC19" s="3" t="s">
        <v>34</v>
      </c>
      <c r="AD19" s="22" t="n">
        <v>24.6765249537893</v>
      </c>
      <c r="AE19" s="17" t="n">
        <f aca="false">AD19/100</f>
        <v>0.246765249537893</v>
      </c>
      <c r="AF19" s="3"/>
    </row>
    <row r="20" customFormat="false" ht="15" hidden="false" customHeight="false" outlineLevel="0" collapsed="false">
      <c r="A20" s="16" t="s">
        <v>113</v>
      </c>
      <c r="B20" s="16"/>
      <c r="C20" s="16" t="s">
        <v>128</v>
      </c>
      <c r="D20" s="2" t="s">
        <v>24</v>
      </c>
      <c r="E20" s="2" t="s">
        <v>129</v>
      </c>
      <c r="F20" s="2" t="s">
        <v>130</v>
      </c>
      <c r="G20" s="2" t="n">
        <v>2018</v>
      </c>
      <c r="H20" s="2" t="n">
        <v>2010</v>
      </c>
      <c r="I20" s="2" t="s">
        <v>131</v>
      </c>
      <c r="J20" s="2" t="s">
        <v>132</v>
      </c>
      <c r="K20" s="2" t="n">
        <v>2172</v>
      </c>
      <c r="L20" s="2" t="s">
        <v>133</v>
      </c>
      <c r="M20" s="3" t="n">
        <v>0.246</v>
      </c>
      <c r="N20" s="3" t="n">
        <f aca="false">M20-O20</f>
        <v>0.162</v>
      </c>
      <c r="O20" s="3" t="n">
        <v>0.084</v>
      </c>
      <c r="P20" s="3" t="n">
        <f aca="false">100%-M20</f>
        <v>0.754</v>
      </c>
      <c r="Q20" s="3" t="s">
        <v>33</v>
      </c>
      <c r="R20" s="17" t="n">
        <v>0.246</v>
      </c>
      <c r="S20" s="17" t="n">
        <v>0.084</v>
      </c>
      <c r="T20" s="17" t="n">
        <f aca="false">R20/S20</f>
        <v>2.92857142857143</v>
      </c>
      <c r="U20" s="13"/>
      <c r="V20" s="20"/>
      <c r="W20" s="21"/>
      <c r="X20" s="21"/>
      <c r="Y20" s="21"/>
      <c r="Z20" s="21"/>
      <c r="AA20" s="21"/>
      <c r="AB20" s="21"/>
      <c r="AC20" s="2" t="s">
        <v>34</v>
      </c>
      <c r="AD20" s="22" t="n">
        <v>66.913123844732</v>
      </c>
      <c r="AE20" s="17" t="n">
        <f aca="false">AD20/100</f>
        <v>0.66913123844732</v>
      </c>
    </row>
    <row r="21" s="10" customFormat="true" ht="15" hidden="false" customHeight="false" outlineLevel="0" collapsed="false">
      <c r="A21" s="9" t="s">
        <v>134</v>
      </c>
      <c r="B21" s="9"/>
      <c r="C21" s="9" t="s">
        <v>134</v>
      </c>
      <c r="D21" s="10" t="s">
        <v>24</v>
      </c>
      <c r="N21" s="11"/>
      <c r="P21" s="11"/>
      <c r="Q21" s="10" t="s">
        <v>33</v>
      </c>
      <c r="R21" s="12"/>
      <c r="S21" s="12"/>
      <c r="T21" s="12"/>
      <c r="U21" s="25"/>
      <c r="V21" s="24" t="s">
        <v>134</v>
      </c>
      <c r="W21" s="15"/>
      <c r="X21" s="15"/>
      <c r="Y21" s="15"/>
      <c r="Z21" s="15"/>
      <c r="AA21" s="15"/>
      <c r="AB21" s="15"/>
      <c r="AD21" s="12"/>
      <c r="AE21" s="12"/>
    </row>
    <row r="22" s="10" customFormat="true" ht="15" hidden="false" customHeight="false" outlineLevel="0" collapsed="false">
      <c r="A22" s="9" t="s">
        <v>135</v>
      </c>
      <c r="B22" s="9"/>
      <c r="C22" s="9" t="s">
        <v>135</v>
      </c>
      <c r="D22" s="10" t="s">
        <v>78</v>
      </c>
      <c r="N22" s="11"/>
      <c r="P22" s="11"/>
      <c r="Q22" s="10" t="s">
        <v>76</v>
      </c>
      <c r="R22" s="12"/>
      <c r="S22" s="12"/>
      <c r="T22" s="12"/>
      <c r="U22" s="25"/>
      <c r="V22" s="24" t="s">
        <v>135</v>
      </c>
      <c r="W22" s="15"/>
      <c r="X22" s="15"/>
      <c r="Y22" s="15"/>
      <c r="Z22" s="15"/>
      <c r="AA22" s="15"/>
      <c r="AB22" s="15"/>
      <c r="AD22" s="12"/>
      <c r="AE22" s="12"/>
    </row>
    <row r="23" customFormat="false" ht="15" hidden="false" customHeight="false" outlineLevel="0" collapsed="false">
      <c r="A23" s="16" t="s">
        <v>136</v>
      </c>
      <c r="B23" s="16"/>
      <c r="C23" s="16" t="s">
        <v>137</v>
      </c>
      <c r="D23" s="23" t="s">
        <v>24</v>
      </c>
      <c r="E23" s="2" t="s">
        <v>138</v>
      </c>
      <c r="F23" s="2" t="s">
        <v>139</v>
      </c>
      <c r="G23" s="2" t="n">
        <v>2009</v>
      </c>
      <c r="H23" s="2" t="n">
        <v>2007</v>
      </c>
      <c r="I23" s="2" t="s">
        <v>140</v>
      </c>
      <c r="J23" s="2" t="s">
        <v>141</v>
      </c>
      <c r="K23" s="2" t="n">
        <v>836</v>
      </c>
      <c r="L23" s="2" t="s">
        <v>142</v>
      </c>
      <c r="M23" s="3" t="n">
        <v>0.723</v>
      </c>
      <c r="N23" s="3" t="n">
        <f aca="false">M23-O23</f>
        <v>0.624</v>
      </c>
      <c r="O23" s="3" t="n">
        <v>0.099</v>
      </c>
      <c r="P23" s="3" t="n">
        <f aca="false">100%-M23</f>
        <v>0.277</v>
      </c>
      <c r="Q23" s="3" t="s">
        <v>42</v>
      </c>
      <c r="R23" s="17" t="n">
        <v>0.723</v>
      </c>
      <c r="S23" s="17" t="n">
        <v>0.099</v>
      </c>
      <c r="T23" s="17" t="n">
        <f aca="false">R23/S23</f>
        <v>7.3030303030303</v>
      </c>
      <c r="U23" s="13"/>
      <c r="V23" s="31" t="s">
        <v>143</v>
      </c>
      <c r="W23" s="32" t="n">
        <f aca="false">(M23*$AE$23)+(M24*$AE$24)+(M25*$AE$25)+(M26*$AE$26)+(M27*$AE$27)</f>
        <v>0.703708092485549</v>
      </c>
      <c r="X23" s="21"/>
      <c r="Y23" s="32" t="n">
        <f aca="false">(O23*$AE$23)+(O24*$AE$24)+(O25*$AE$25)+(O26*$AE$26)+(O27*$AE$27)</f>
        <v>0.118855904211396</v>
      </c>
      <c r="Z23" s="21"/>
      <c r="AA23" s="32" t="n">
        <f aca="false">(P23*$AE$23)+(P24*$AE$24)+(P25*$AE$25)+(P26*$AE$26)+(P27*$AE$27)</f>
        <v>0.296291907514451</v>
      </c>
      <c r="AB23" s="21"/>
      <c r="AC23" s="3" t="s">
        <v>34</v>
      </c>
      <c r="AD23" s="33" t="n">
        <v>34.5169281585467</v>
      </c>
      <c r="AE23" s="17" t="n">
        <f aca="false">AD23/100</f>
        <v>0.345169281585467</v>
      </c>
      <c r="AF23" s="3"/>
      <c r="AG23" s="2" t="s">
        <v>144</v>
      </c>
    </row>
    <row r="24" customFormat="false" ht="15" hidden="false" customHeight="false" outlineLevel="0" collapsed="false">
      <c r="A24" s="16" t="s">
        <v>143</v>
      </c>
      <c r="B24" s="16"/>
      <c r="C24" s="16" t="s">
        <v>145</v>
      </c>
      <c r="D24" s="2" t="s">
        <v>24</v>
      </c>
      <c r="E24" s="2" t="s">
        <v>146</v>
      </c>
      <c r="F24" s="2" t="s">
        <v>147</v>
      </c>
      <c r="G24" s="2" t="n">
        <v>2001</v>
      </c>
      <c r="H24" s="2" t="s">
        <v>148</v>
      </c>
      <c r="I24" s="2" t="s">
        <v>149</v>
      </c>
      <c r="J24" s="2" t="s">
        <v>150</v>
      </c>
      <c r="K24" s="2" t="n">
        <v>429</v>
      </c>
      <c r="L24" s="2" t="s">
        <v>151</v>
      </c>
      <c r="M24" s="3" t="n">
        <v>0.816</v>
      </c>
      <c r="N24" s="3" t="n">
        <f aca="false">M24-O24</f>
        <v>0.717</v>
      </c>
      <c r="O24" s="3" t="n">
        <v>0.099</v>
      </c>
      <c r="P24" s="3" t="n">
        <f aca="false">100%-M24</f>
        <v>0.184</v>
      </c>
      <c r="Q24" s="3" t="s">
        <v>42</v>
      </c>
      <c r="R24" s="17" t="n">
        <v>0.816</v>
      </c>
      <c r="S24" s="17" t="n">
        <v>0.099</v>
      </c>
      <c r="T24" s="17" t="n">
        <f aca="false">R24/S24</f>
        <v>8.24242424242424</v>
      </c>
      <c r="U24" s="13"/>
      <c r="V24" s="31"/>
      <c r="W24" s="32"/>
      <c r="X24" s="21"/>
      <c r="Y24" s="32"/>
      <c r="Z24" s="21"/>
      <c r="AA24" s="32"/>
      <c r="AB24" s="21"/>
      <c r="AC24" s="2" t="s">
        <v>34</v>
      </c>
      <c r="AD24" s="33" t="n">
        <v>17.7126341866226</v>
      </c>
      <c r="AE24" s="17" t="n">
        <f aca="false">AD24/100</f>
        <v>0.177126341866226</v>
      </c>
    </row>
    <row r="25" customFormat="false" ht="15" hidden="false" customHeight="false" outlineLevel="0" collapsed="false">
      <c r="A25" s="16" t="s">
        <v>143</v>
      </c>
      <c r="B25" s="16"/>
      <c r="C25" s="16" t="s">
        <v>152</v>
      </c>
      <c r="D25" s="2" t="s">
        <v>24</v>
      </c>
      <c r="E25" s="2" t="s">
        <v>153</v>
      </c>
      <c r="F25" s="2" t="s">
        <v>154</v>
      </c>
      <c r="G25" s="2" t="n">
        <v>2012</v>
      </c>
      <c r="H25" s="2" t="n">
        <v>2006</v>
      </c>
      <c r="I25" s="2" t="s">
        <v>155</v>
      </c>
      <c r="J25" s="2" t="s">
        <v>55</v>
      </c>
      <c r="K25" s="2" t="n">
        <v>491</v>
      </c>
      <c r="L25" s="2" t="s">
        <v>156</v>
      </c>
      <c r="M25" s="3" t="n">
        <v>0.729</v>
      </c>
      <c r="N25" s="3" t="n">
        <f aca="false">M25-O25</f>
        <v>0.595</v>
      </c>
      <c r="O25" s="3" t="n">
        <v>0.134</v>
      </c>
      <c r="P25" s="3" t="n">
        <f aca="false">100%-M25</f>
        <v>0.271</v>
      </c>
      <c r="Q25" s="3" t="s">
        <v>42</v>
      </c>
      <c r="R25" s="17" t="n">
        <v>0.729</v>
      </c>
      <c r="S25" s="17" t="n">
        <v>0.134</v>
      </c>
      <c r="T25" s="17" t="n">
        <f aca="false">R25/S25</f>
        <v>5.44029850746269</v>
      </c>
      <c r="U25" s="13"/>
      <c r="V25" s="31"/>
      <c r="W25" s="32"/>
      <c r="X25" s="21"/>
      <c r="Y25" s="32"/>
      <c r="Z25" s="21"/>
      <c r="AA25" s="32"/>
      <c r="AB25" s="21"/>
      <c r="AC25" s="2" t="s">
        <v>34</v>
      </c>
      <c r="AD25" s="33" t="n">
        <v>20.2725020644096</v>
      </c>
      <c r="AE25" s="17" t="n">
        <f aca="false">AD25/100</f>
        <v>0.202725020644096</v>
      </c>
    </row>
    <row r="26" customFormat="false" ht="15" hidden="false" customHeight="false" outlineLevel="0" collapsed="false">
      <c r="A26" s="16" t="s">
        <v>143</v>
      </c>
      <c r="B26" s="16"/>
      <c r="C26" s="16" t="s">
        <v>157</v>
      </c>
      <c r="D26" s="2" t="s">
        <v>24</v>
      </c>
      <c r="E26" s="2" t="s">
        <v>158</v>
      </c>
      <c r="F26" s="2" t="s">
        <v>159</v>
      </c>
      <c r="G26" s="2" t="n">
        <v>2010</v>
      </c>
      <c r="H26" s="2" t="n">
        <v>2006</v>
      </c>
      <c r="I26" s="2" t="s">
        <v>155</v>
      </c>
      <c r="J26" s="2" t="s">
        <v>55</v>
      </c>
      <c r="K26" s="2" t="n">
        <v>495</v>
      </c>
      <c r="L26" s="2" t="s">
        <v>160</v>
      </c>
      <c r="M26" s="3" t="n">
        <v>0.55</v>
      </c>
      <c r="N26" s="3" t="n">
        <f aca="false">M26-O26</f>
        <v>0.42</v>
      </c>
      <c r="O26" s="3" t="n">
        <v>0.13</v>
      </c>
      <c r="P26" s="3" t="n">
        <f aca="false">100%-M26</f>
        <v>0.45</v>
      </c>
      <c r="Q26" s="3" t="s">
        <v>42</v>
      </c>
      <c r="R26" s="17" t="n">
        <v>0.55</v>
      </c>
      <c r="S26" s="17" t="n">
        <v>0.13</v>
      </c>
      <c r="T26" s="17" t="n">
        <f aca="false">R26/S26</f>
        <v>4.23076923076923</v>
      </c>
      <c r="U26" s="13"/>
      <c r="V26" s="31"/>
      <c r="W26" s="32"/>
      <c r="X26" s="21"/>
      <c r="Y26" s="32"/>
      <c r="Z26" s="21"/>
      <c r="AA26" s="32"/>
      <c r="AB26" s="21"/>
      <c r="AC26" s="2" t="s">
        <v>34</v>
      </c>
      <c r="AD26" s="33" t="n">
        <v>20.4376548307184</v>
      </c>
      <c r="AE26" s="17" t="n">
        <f aca="false">AD26/100</f>
        <v>0.204376548307184</v>
      </c>
    </row>
    <row r="27" customFormat="false" ht="15" hidden="false" customHeight="false" outlineLevel="0" collapsed="false">
      <c r="A27" s="16" t="s">
        <v>143</v>
      </c>
      <c r="B27" s="16"/>
      <c r="C27" s="16" t="s">
        <v>161</v>
      </c>
      <c r="D27" s="2" t="s">
        <v>24</v>
      </c>
      <c r="E27" s="2" t="s">
        <v>162</v>
      </c>
      <c r="F27" s="2" t="s">
        <v>163</v>
      </c>
      <c r="G27" s="2" t="n">
        <v>2004</v>
      </c>
      <c r="H27" s="2" t="s">
        <v>29</v>
      </c>
      <c r="I27" s="2" t="s">
        <v>164</v>
      </c>
      <c r="J27" s="2" t="s">
        <v>165</v>
      </c>
      <c r="K27" s="2" t="n">
        <v>171</v>
      </c>
      <c r="L27" s="2" t="s">
        <v>29</v>
      </c>
      <c r="M27" s="3" t="n">
        <v>0.7</v>
      </c>
      <c r="N27" s="3" t="n">
        <f aca="false">M27-O27</f>
        <v>0.51</v>
      </c>
      <c r="O27" s="3" t="n">
        <v>0.19</v>
      </c>
      <c r="P27" s="3" t="n">
        <f aca="false">100%-M27</f>
        <v>0.3</v>
      </c>
      <c r="Q27" s="3" t="s">
        <v>42</v>
      </c>
      <c r="R27" s="17" t="n">
        <v>0.7</v>
      </c>
      <c r="S27" s="17" t="n">
        <v>0.19</v>
      </c>
      <c r="T27" s="17" t="n">
        <f aca="false">R27/S27</f>
        <v>3.68421052631579</v>
      </c>
      <c r="U27" s="13"/>
      <c r="V27" s="31"/>
      <c r="W27" s="32"/>
      <c r="X27" s="21"/>
      <c r="Y27" s="32"/>
      <c r="Z27" s="21"/>
      <c r="AA27" s="32"/>
      <c r="AB27" s="21"/>
      <c r="AC27" s="3" t="s">
        <v>34</v>
      </c>
      <c r="AD27" s="33" t="n">
        <v>7.06028075970273</v>
      </c>
      <c r="AE27" s="17" t="n">
        <f aca="false">AD27/100</f>
        <v>0.0706028075970273</v>
      </c>
      <c r="AF27" s="3"/>
      <c r="AG27" s="2" t="s">
        <v>166</v>
      </c>
    </row>
    <row r="28" s="26" customFormat="true" ht="15" hidden="false" customHeight="false" outlineLevel="0" collapsed="false">
      <c r="A28" s="26" t="s">
        <v>167</v>
      </c>
      <c r="C28" s="26" t="s">
        <v>167</v>
      </c>
      <c r="D28" s="26" t="s">
        <v>108</v>
      </c>
      <c r="E28" s="26" t="s">
        <v>168</v>
      </c>
      <c r="F28" s="26" t="s">
        <v>169</v>
      </c>
      <c r="G28" s="26" t="n">
        <v>2019</v>
      </c>
      <c r="H28" s="26" t="s">
        <v>170</v>
      </c>
      <c r="I28" s="26" t="s">
        <v>171</v>
      </c>
      <c r="J28" s="26" t="s">
        <v>84</v>
      </c>
      <c r="K28" s="26" t="n">
        <v>97</v>
      </c>
      <c r="L28" s="26" t="s">
        <v>172</v>
      </c>
      <c r="M28" s="27" t="n">
        <v>0.567</v>
      </c>
      <c r="N28" s="27" t="n">
        <f aca="false">M28-O28</f>
        <v>0.299</v>
      </c>
      <c r="O28" s="27" t="n">
        <v>0.268</v>
      </c>
      <c r="P28" s="27" t="n">
        <f aca="false">100%-M28</f>
        <v>0.433</v>
      </c>
      <c r="Q28" s="26" t="s">
        <v>33</v>
      </c>
      <c r="R28" s="26" t="n">
        <v>0.57</v>
      </c>
      <c r="S28" s="26" t="n">
        <v>0.27</v>
      </c>
      <c r="T28" s="28" t="n">
        <f aca="false">R28/S28</f>
        <v>2.11111111111111</v>
      </c>
      <c r="V28" s="26" t="s">
        <v>167</v>
      </c>
      <c r="W28" s="34" t="n">
        <v>0.567</v>
      </c>
      <c r="Y28" s="34" t="n">
        <v>0.268</v>
      </c>
      <c r="AA28" s="34" t="n">
        <v>0.433</v>
      </c>
      <c r="AC28" s="26" t="s">
        <v>34</v>
      </c>
      <c r="AD28" s="29" t="n">
        <v>100</v>
      </c>
      <c r="AE28" s="30" t="n">
        <f aca="false">AD28/100</f>
        <v>1</v>
      </c>
    </row>
    <row r="29" s="10" customFormat="true" ht="15" hidden="false" customHeight="false" outlineLevel="0" collapsed="false">
      <c r="A29" s="9" t="s">
        <v>173</v>
      </c>
      <c r="B29" s="9"/>
      <c r="C29" s="9" t="s">
        <v>173</v>
      </c>
      <c r="D29" s="10" t="s">
        <v>24</v>
      </c>
      <c r="N29" s="11"/>
      <c r="P29" s="11"/>
      <c r="Q29" s="10" t="s">
        <v>76</v>
      </c>
      <c r="R29" s="12"/>
      <c r="S29" s="12"/>
      <c r="T29" s="12"/>
      <c r="U29" s="25"/>
      <c r="V29" s="24" t="s">
        <v>173</v>
      </c>
      <c r="W29" s="35"/>
      <c r="X29" s="35"/>
      <c r="Y29" s="35"/>
      <c r="Z29" s="35"/>
      <c r="AA29" s="35"/>
      <c r="AB29" s="35"/>
      <c r="AD29" s="12"/>
      <c r="AE29" s="12"/>
    </row>
    <row r="30" customFormat="false" ht="15" hidden="false" customHeight="false" outlineLevel="0" collapsed="false">
      <c r="A30" s="16" t="s">
        <v>174</v>
      </c>
      <c r="B30" s="16"/>
      <c r="C30" s="16" t="s">
        <v>175</v>
      </c>
      <c r="D30" s="2" t="s">
        <v>24</v>
      </c>
      <c r="E30" s="2" t="s">
        <v>176</v>
      </c>
      <c r="F30" s="2" t="s">
        <v>177</v>
      </c>
      <c r="G30" s="2" t="n">
        <v>2017</v>
      </c>
      <c r="H30" s="2" t="s">
        <v>178</v>
      </c>
      <c r="I30" s="2" t="s">
        <v>179</v>
      </c>
      <c r="J30" s="2" t="s">
        <v>84</v>
      </c>
      <c r="K30" s="2" t="n">
        <v>564</v>
      </c>
      <c r="L30" s="2" t="s">
        <v>180</v>
      </c>
      <c r="M30" s="3" t="n">
        <v>0.245</v>
      </c>
      <c r="N30" s="3" t="n">
        <f aca="false">M30-O30</f>
        <v>0.231</v>
      </c>
      <c r="O30" s="3" t="n">
        <v>0.014</v>
      </c>
      <c r="P30" s="3" t="n">
        <f aca="false">100%-M30</f>
        <v>0.755</v>
      </c>
      <c r="Q30" s="3" t="s">
        <v>25</v>
      </c>
      <c r="R30" s="17" t="n">
        <v>0.245</v>
      </c>
      <c r="S30" s="17" t="n">
        <v>0.014</v>
      </c>
      <c r="T30" s="17" t="n">
        <f aca="false">R30/S30</f>
        <v>17.5</v>
      </c>
      <c r="U30" s="13"/>
      <c r="V30" s="20" t="s">
        <v>174</v>
      </c>
      <c r="W30" s="21" t="n">
        <f aca="false">(M30*$AE$30)+(M31*$AE$31)</f>
        <v>0.213041237113402</v>
      </c>
      <c r="X30" s="36"/>
      <c r="Y30" s="21" t="n">
        <f aca="false">(O30*$AE$30)+(O31*$AE$31)</f>
        <v>0.0325567010309278</v>
      </c>
      <c r="Z30" s="36"/>
      <c r="AA30" s="21" t="n">
        <f aca="false">(P30*$AE$30)+(P31*$AE$31)</f>
        <v>0.786958762886598</v>
      </c>
      <c r="AB30" s="36"/>
      <c r="AC30" s="3" t="s">
        <v>34</v>
      </c>
      <c r="AD30" s="22" t="n">
        <v>48.4536082474227</v>
      </c>
      <c r="AE30" s="17" t="n">
        <f aca="false">AD30/100</f>
        <v>0.484536082474227</v>
      </c>
      <c r="AF30" s="3"/>
    </row>
    <row r="31" s="26" customFormat="true" ht="15" hidden="false" customHeight="false" outlineLevel="0" collapsed="false">
      <c r="A31" s="26" t="s">
        <v>174</v>
      </c>
      <c r="C31" s="26" t="s">
        <v>181</v>
      </c>
      <c r="D31" s="26" t="s">
        <v>108</v>
      </c>
      <c r="E31" s="26" t="s">
        <v>182</v>
      </c>
      <c r="F31" s="26" t="s">
        <v>183</v>
      </c>
      <c r="G31" s="26" t="n">
        <v>2019</v>
      </c>
      <c r="H31" s="26" t="s">
        <v>29</v>
      </c>
      <c r="I31" s="26" t="s">
        <v>184</v>
      </c>
      <c r="J31" s="26" t="s">
        <v>185</v>
      </c>
      <c r="K31" s="26" t="n">
        <v>600</v>
      </c>
      <c r="L31" s="26" t="s">
        <v>186</v>
      </c>
      <c r="M31" s="27" t="n">
        <v>0.183</v>
      </c>
      <c r="N31" s="27" t="n">
        <f aca="false">M31-O31</f>
        <v>0.133</v>
      </c>
      <c r="O31" s="27" t="n">
        <v>0.05</v>
      </c>
      <c r="P31" s="27" t="n">
        <f aca="false">100%-M31</f>
        <v>0.817</v>
      </c>
      <c r="Q31" s="26" t="s">
        <v>25</v>
      </c>
      <c r="R31" s="26" t="n">
        <v>0.18</v>
      </c>
      <c r="S31" s="26" t="n">
        <v>0.05</v>
      </c>
      <c r="T31" s="26" t="n">
        <f aca="false">R31/S31</f>
        <v>3.6</v>
      </c>
      <c r="V31" s="20"/>
      <c r="W31" s="21"/>
      <c r="Y31" s="21"/>
      <c r="AA31" s="21"/>
      <c r="AC31" s="26" t="s">
        <v>34</v>
      </c>
      <c r="AD31" s="29" t="n">
        <v>51.5463917525773</v>
      </c>
      <c r="AE31" s="30" t="n">
        <f aca="false">AD31/100</f>
        <v>0.515463917525773</v>
      </c>
    </row>
    <row r="32" customFormat="false" ht="15" hidden="false" customHeight="false" outlineLevel="0" collapsed="false">
      <c r="A32" s="16" t="s">
        <v>187</v>
      </c>
      <c r="B32" s="16"/>
      <c r="C32" s="16" t="s">
        <v>187</v>
      </c>
      <c r="D32" s="2" t="s">
        <v>24</v>
      </c>
      <c r="E32" s="2" t="s">
        <v>188</v>
      </c>
      <c r="F32" s="2" t="s">
        <v>189</v>
      </c>
      <c r="G32" s="2" t="n">
        <v>2013</v>
      </c>
      <c r="H32" s="2" t="s">
        <v>190</v>
      </c>
      <c r="I32" s="2" t="s">
        <v>191</v>
      </c>
      <c r="J32" s="2" t="s">
        <v>192</v>
      </c>
      <c r="K32" s="2" t="n">
        <v>1220</v>
      </c>
      <c r="L32" s="2" t="s">
        <v>193</v>
      </c>
      <c r="M32" s="3" t="n">
        <v>0.673</v>
      </c>
      <c r="N32" s="3" t="n">
        <f aca="false">M32-O32</f>
        <v>0.594</v>
      </c>
      <c r="O32" s="3" t="n">
        <v>0.079</v>
      </c>
      <c r="P32" s="3" t="n">
        <f aca="false">100%-M32</f>
        <v>0.327</v>
      </c>
      <c r="Q32" s="3" t="s">
        <v>33</v>
      </c>
      <c r="R32" s="17" t="n">
        <v>0.673</v>
      </c>
      <c r="S32" s="17" t="n">
        <v>0.079</v>
      </c>
      <c r="T32" s="17" t="n">
        <f aca="false">R32/S32</f>
        <v>8.51898734177215</v>
      </c>
      <c r="U32" s="13"/>
      <c r="V32" s="18" t="s">
        <v>187</v>
      </c>
      <c r="W32" s="19" t="n">
        <v>0.673</v>
      </c>
      <c r="X32" s="36"/>
      <c r="Y32" s="19" t="n">
        <v>0.079</v>
      </c>
      <c r="Z32" s="36"/>
      <c r="AA32" s="36" t="n">
        <f aca="false">100%-W32</f>
        <v>0.327</v>
      </c>
      <c r="AB32" s="36"/>
      <c r="AC32" s="3" t="s">
        <v>34</v>
      </c>
      <c r="AD32" s="17" t="n">
        <v>100</v>
      </c>
      <c r="AE32" s="17" t="n">
        <f aca="false">AD32/100</f>
        <v>1</v>
      </c>
      <c r="AF32" s="3"/>
    </row>
    <row r="33" customFormat="false" ht="15" hidden="false" customHeight="false" outlineLevel="0" collapsed="false">
      <c r="A33" s="16" t="s">
        <v>194</v>
      </c>
      <c r="B33" s="16"/>
      <c r="C33" s="16" t="s">
        <v>195</v>
      </c>
      <c r="D33" s="2" t="s">
        <v>24</v>
      </c>
      <c r="E33" s="2" t="s">
        <v>196</v>
      </c>
      <c r="F33" s="2" t="s">
        <v>197</v>
      </c>
      <c r="G33" s="2" t="n">
        <v>1998</v>
      </c>
      <c r="H33" s="2" t="n">
        <v>1995</v>
      </c>
      <c r="I33" s="2" t="s">
        <v>198</v>
      </c>
      <c r="J33" s="2" t="s">
        <v>199</v>
      </c>
      <c r="K33" s="2" t="n">
        <v>107</v>
      </c>
      <c r="L33" s="2" t="s">
        <v>200</v>
      </c>
      <c r="M33" s="3" t="n">
        <v>0.53</v>
      </c>
      <c r="N33" s="3" t="n">
        <f aca="false">M33-O33</f>
        <v>0.5</v>
      </c>
      <c r="O33" s="3" t="n">
        <v>0.03</v>
      </c>
      <c r="P33" s="3" t="n">
        <f aca="false">100%-M33</f>
        <v>0.47</v>
      </c>
      <c r="Q33" s="3" t="s">
        <v>76</v>
      </c>
      <c r="R33" s="17" t="n">
        <v>0.53</v>
      </c>
      <c r="S33" s="17" t="n">
        <v>0.03</v>
      </c>
      <c r="T33" s="17" t="n">
        <f aca="false">R33/S33</f>
        <v>17.6666666666667</v>
      </c>
      <c r="U33" s="13"/>
      <c r="V33" s="20" t="s">
        <v>194</v>
      </c>
      <c r="W33" s="21" t="n">
        <f aca="false">(M33*$AE$33)+(M34*$AE$34)</f>
        <v>0.3571</v>
      </c>
      <c r="X33" s="36"/>
      <c r="Y33" s="21" t="n">
        <f aca="false">(O33*$AE$33)+(O34*$AE$34)</f>
        <v>0.0216875</v>
      </c>
      <c r="Z33" s="36"/>
      <c r="AA33" s="21" t="n">
        <f aca="false">(P33*$AE$33)+(P34*$AE$34)</f>
        <v>0.6429</v>
      </c>
      <c r="AB33" s="36"/>
      <c r="AC33" s="3" t="s">
        <v>34</v>
      </c>
      <c r="AD33" s="22" t="n">
        <v>44.5833333333333</v>
      </c>
      <c r="AE33" s="17" t="n">
        <f aca="false">AD33/100</f>
        <v>0.445833333333333</v>
      </c>
      <c r="AF33" s="3"/>
    </row>
    <row r="34" s="26" customFormat="true" ht="15" hidden="false" customHeight="false" outlineLevel="0" collapsed="false">
      <c r="A34" s="26" t="s">
        <v>194</v>
      </c>
      <c r="C34" s="26" t="s">
        <v>201</v>
      </c>
      <c r="D34" s="26" t="s">
        <v>108</v>
      </c>
      <c r="E34" s="26" t="s">
        <v>202</v>
      </c>
      <c r="F34" s="26" t="s">
        <v>203</v>
      </c>
      <c r="G34" s="26" t="n">
        <v>2019</v>
      </c>
      <c r="H34" s="26" t="s">
        <v>204</v>
      </c>
      <c r="I34" s="26" t="s">
        <v>194</v>
      </c>
      <c r="J34" s="26" t="s">
        <v>205</v>
      </c>
      <c r="K34" s="26" t="n">
        <v>133</v>
      </c>
      <c r="L34" s="26" t="s">
        <v>206</v>
      </c>
      <c r="M34" s="27" t="n">
        <v>0.218</v>
      </c>
      <c r="N34" s="27" t="n">
        <f aca="false">M34-O34</f>
        <v>0.203</v>
      </c>
      <c r="O34" s="27" t="n">
        <v>0.015</v>
      </c>
      <c r="P34" s="27" t="n">
        <f aca="false">100%-M34</f>
        <v>0.782</v>
      </c>
      <c r="Q34" s="26" t="s">
        <v>76</v>
      </c>
      <c r="R34" s="26" t="n">
        <v>0.2</v>
      </c>
      <c r="S34" s="26" t="n">
        <v>0.015</v>
      </c>
      <c r="T34" s="28" t="n">
        <f aca="false">R34/S34</f>
        <v>13.3333333333333</v>
      </c>
      <c r="V34" s="20"/>
      <c r="W34" s="21"/>
      <c r="Y34" s="21"/>
      <c r="AA34" s="21"/>
      <c r="AC34" s="26" t="s">
        <v>34</v>
      </c>
      <c r="AD34" s="29" t="n">
        <v>55.4166666666667</v>
      </c>
      <c r="AE34" s="30" t="n">
        <f aca="false">AD34/100</f>
        <v>0.554166666666667</v>
      </c>
      <c r="AG34" s="26" t="s">
        <v>207</v>
      </c>
    </row>
    <row r="35" customFormat="false" ht="15" hidden="false" customHeight="false" outlineLevel="0" collapsed="false">
      <c r="A35" s="16" t="s">
        <v>208</v>
      </c>
      <c r="B35" s="16"/>
      <c r="C35" s="16" t="s">
        <v>209</v>
      </c>
      <c r="D35" s="2" t="s">
        <v>24</v>
      </c>
      <c r="E35" s="2" t="s">
        <v>210</v>
      </c>
      <c r="F35" s="2" t="s">
        <v>211</v>
      </c>
      <c r="G35" s="2" t="n">
        <v>2008</v>
      </c>
      <c r="H35" s="2" t="n">
        <v>2007</v>
      </c>
      <c r="I35" s="2" t="s">
        <v>212</v>
      </c>
      <c r="J35" s="2" t="s">
        <v>213</v>
      </c>
      <c r="K35" s="2" t="n">
        <v>620</v>
      </c>
      <c r="L35" s="2" t="s">
        <v>214</v>
      </c>
      <c r="M35" s="3" t="n">
        <v>0.448</v>
      </c>
      <c r="N35" s="3" t="n">
        <f aca="false">M35-O35</f>
        <v>0.391</v>
      </c>
      <c r="O35" s="3" t="n">
        <v>0.057</v>
      </c>
      <c r="P35" s="3" t="n">
        <f aca="false">100%-M35</f>
        <v>0.552</v>
      </c>
      <c r="Q35" s="3" t="s">
        <v>76</v>
      </c>
      <c r="R35" s="17" t="n">
        <v>0.448</v>
      </c>
      <c r="S35" s="17" t="n">
        <v>0.057</v>
      </c>
      <c r="T35" s="17" t="n">
        <f aca="false">R35/S35</f>
        <v>7.85964912280702</v>
      </c>
      <c r="U35" s="13"/>
      <c r="V35" s="20" t="s">
        <v>208</v>
      </c>
      <c r="W35" s="21" t="n">
        <f aca="false">(M35*$AE$35)+(M36*$AE$36)+(M37*$AE$37)+(M38*$AE$38)+(M39*$AE$39)</f>
        <v>0.362150166112957</v>
      </c>
      <c r="X35" s="21"/>
      <c r="Y35" s="21" t="n">
        <f aca="false">(O35*$AE$35)+(O36*$AE$36)+(O37*$AE$37)+(O38*$AE$38)+(O39*$AE$39)</f>
        <v>0.0507408637873754</v>
      </c>
      <c r="Z35" s="21"/>
      <c r="AA35" s="21" t="n">
        <f aca="false">(P35*$AE$35)+(P36*$AE$36)+(P37*$AE$37)+(P38*$AE$38)+(P39*$AE$39)</f>
        <v>0.637849833887043</v>
      </c>
      <c r="AB35" s="21"/>
      <c r="AC35" s="3" t="s">
        <v>34</v>
      </c>
      <c r="AD35" s="22" t="n">
        <v>41.1960132890366</v>
      </c>
      <c r="AE35" s="17" t="n">
        <f aca="false">AD35/100</f>
        <v>0.411960132890366</v>
      </c>
      <c r="AF35" s="3"/>
    </row>
    <row r="36" customFormat="false" ht="15" hidden="false" customHeight="false" outlineLevel="0" collapsed="false">
      <c r="A36" s="16" t="s">
        <v>208</v>
      </c>
      <c r="B36" s="16"/>
      <c r="C36" s="16" t="s">
        <v>215</v>
      </c>
      <c r="D36" s="2" t="s">
        <v>24</v>
      </c>
      <c r="E36" s="2" t="s">
        <v>216</v>
      </c>
      <c r="F36" s="2" t="s">
        <v>217</v>
      </c>
      <c r="G36" s="2" t="n">
        <v>2016</v>
      </c>
      <c r="H36" s="2" t="s">
        <v>178</v>
      </c>
      <c r="I36" s="2" t="s">
        <v>218</v>
      </c>
      <c r="J36" s="2" t="s">
        <v>219</v>
      </c>
      <c r="K36" s="2" t="n">
        <v>156</v>
      </c>
      <c r="L36" s="2" t="s">
        <v>220</v>
      </c>
      <c r="M36" s="3" t="n">
        <v>0.394</v>
      </c>
      <c r="N36" s="3" t="n">
        <f aca="false">M36-O36</f>
        <v>0.381</v>
      </c>
      <c r="O36" s="3" t="n">
        <v>0.013</v>
      </c>
      <c r="P36" s="3" t="n">
        <f aca="false">100%-M36</f>
        <v>0.606</v>
      </c>
      <c r="Q36" s="3" t="s">
        <v>76</v>
      </c>
      <c r="R36" s="17" t="n">
        <v>0.394</v>
      </c>
      <c r="S36" s="17" t="n">
        <v>0.013</v>
      </c>
      <c r="T36" s="17" t="n">
        <f aca="false">R36/S36</f>
        <v>30.3076923076923</v>
      </c>
      <c r="U36" s="13"/>
      <c r="V36" s="20"/>
      <c r="W36" s="21"/>
      <c r="X36" s="21"/>
      <c r="Y36" s="21"/>
      <c r="Z36" s="21"/>
      <c r="AA36" s="21"/>
      <c r="AB36" s="21"/>
      <c r="AC36" s="3" t="s">
        <v>34</v>
      </c>
      <c r="AD36" s="22" t="n">
        <v>10.3654485049834</v>
      </c>
      <c r="AE36" s="17" t="n">
        <f aca="false">AD36/100</f>
        <v>0.103654485049834</v>
      </c>
      <c r="AF36" s="3"/>
    </row>
    <row r="37" customFormat="false" ht="15" hidden="false" customHeight="false" outlineLevel="0" collapsed="false">
      <c r="A37" s="16" t="s">
        <v>208</v>
      </c>
      <c r="B37" s="16" t="s">
        <v>64</v>
      </c>
      <c r="C37" s="16" t="s">
        <v>221</v>
      </c>
      <c r="D37" s="23" t="s">
        <v>24</v>
      </c>
      <c r="E37" s="2" t="s">
        <v>222</v>
      </c>
      <c r="F37" s="2" t="s">
        <v>223</v>
      </c>
      <c r="G37" s="2" t="n">
        <v>2011</v>
      </c>
      <c r="H37" s="2" t="s">
        <v>29</v>
      </c>
      <c r="I37" s="2" t="s">
        <v>212</v>
      </c>
      <c r="J37" s="2" t="s">
        <v>219</v>
      </c>
      <c r="K37" s="2" t="n">
        <v>126</v>
      </c>
      <c r="L37" s="2" t="s">
        <v>224</v>
      </c>
      <c r="M37" s="3" t="n">
        <v>0.476</v>
      </c>
      <c r="N37" s="3" t="n">
        <f aca="false">M37-O37</f>
        <v>0.413</v>
      </c>
      <c r="O37" s="3" t="n">
        <v>0.063</v>
      </c>
      <c r="P37" s="3" t="n">
        <f aca="false">100%-M37</f>
        <v>0.524</v>
      </c>
      <c r="Q37" s="3" t="s">
        <v>76</v>
      </c>
      <c r="R37" s="17" t="n">
        <v>0.476</v>
      </c>
      <c r="S37" s="17" t="n">
        <v>0.063</v>
      </c>
      <c r="T37" s="17" t="n">
        <f aca="false">R37/S37</f>
        <v>7.55555555555556</v>
      </c>
      <c r="U37" s="13"/>
      <c r="V37" s="20"/>
      <c r="W37" s="21"/>
      <c r="X37" s="21"/>
      <c r="Y37" s="21"/>
      <c r="Z37" s="21"/>
      <c r="AA37" s="21"/>
      <c r="AB37" s="21"/>
      <c r="AC37" s="3" t="s">
        <v>34</v>
      </c>
      <c r="AD37" s="22" t="n">
        <v>8.37209302325581</v>
      </c>
      <c r="AE37" s="17" t="n">
        <f aca="false">AD37/100</f>
        <v>0.0837209302325581</v>
      </c>
      <c r="AF37" s="3"/>
    </row>
    <row r="38" customFormat="false" ht="15" hidden="false" customHeight="false" outlineLevel="0" collapsed="false">
      <c r="A38" s="16" t="s">
        <v>208</v>
      </c>
      <c r="B38" s="16" t="s">
        <v>64</v>
      </c>
      <c r="C38" s="16" t="s">
        <v>225</v>
      </c>
      <c r="D38" s="23" t="s">
        <v>24</v>
      </c>
      <c r="E38" s="2" t="s">
        <v>222</v>
      </c>
      <c r="F38" s="2" t="s">
        <v>223</v>
      </c>
      <c r="G38" s="2" t="n">
        <v>2011</v>
      </c>
      <c r="H38" s="2" t="s">
        <v>29</v>
      </c>
      <c r="I38" s="2" t="s">
        <v>212</v>
      </c>
      <c r="J38" s="2" t="s">
        <v>226</v>
      </c>
      <c r="K38" s="2" t="n">
        <v>126</v>
      </c>
      <c r="L38" s="2" t="s">
        <v>227</v>
      </c>
      <c r="M38" s="3" t="n">
        <v>0.317</v>
      </c>
      <c r="N38" s="3" t="n">
        <f aca="false">M38-O38</f>
        <v>0.309</v>
      </c>
      <c r="O38" s="3" t="n">
        <v>0.008</v>
      </c>
      <c r="P38" s="3" t="n">
        <f aca="false">100%-M38</f>
        <v>0.683</v>
      </c>
      <c r="Q38" s="3" t="s">
        <v>76</v>
      </c>
      <c r="R38" s="17" t="n">
        <v>0.317</v>
      </c>
      <c r="S38" s="17" t="n">
        <v>0.008</v>
      </c>
      <c r="T38" s="17" t="n">
        <f aca="false">R38/S38</f>
        <v>39.625</v>
      </c>
      <c r="U38" s="13"/>
      <c r="V38" s="20"/>
      <c r="W38" s="21"/>
      <c r="X38" s="21"/>
      <c r="Y38" s="21"/>
      <c r="Z38" s="21"/>
      <c r="AA38" s="21"/>
      <c r="AB38" s="21"/>
      <c r="AC38" s="3" t="s">
        <v>34</v>
      </c>
      <c r="AD38" s="22" t="n">
        <v>8.37209302325581</v>
      </c>
      <c r="AE38" s="17" t="n">
        <f aca="false">AD38/100</f>
        <v>0.0837209302325581</v>
      </c>
      <c r="AF38" s="3"/>
    </row>
    <row r="39" customFormat="false" ht="15" hidden="false" customHeight="false" outlineLevel="0" collapsed="false">
      <c r="A39" s="16" t="s">
        <v>208</v>
      </c>
      <c r="B39" s="16"/>
      <c r="C39" s="16" t="s">
        <v>228</v>
      </c>
      <c r="D39" s="2" t="s">
        <v>24</v>
      </c>
      <c r="E39" s="2" t="s">
        <v>229</v>
      </c>
      <c r="F39" s="2" t="s">
        <v>230</v>
      </c>
      <c r="G39" s="2" t="n">
        <v>2017</v>
      </c>
      <c r="H39" s="2" t="n">
        <v>2014</v>
      </c>
      <c r="I39" s="2" t="s">
        <v>218</v>
      </c>
      <c r="J39" s="2" t="s">
        <v>55</v>
      </c>
      <c r="K39" s="2" t="n">
        <v>477</v>
      </c>
      <c r="L39" s="2" t="s">
        <v>231</v>
      </c>
      <c r="M39" s="3" t="n">
        <v>0.222</v>
      </c>
      <c r="N39" s="3" t="n">
        <f aca="false">M39-O39</f>
        <v>0.159</v>
      </c>
      <c r="O39" s="3" t="n">
        <v>0.063</v>
      </c>
      <c r="P39" s="3" t="n">
        <f aca="false">100%-M39</f>
        <v>0.778</v>
      </c>
      <c r="Q39" s="3" t="s">
        <v>76</v>
      </c>
      <c r="R39" s="17" t="n">
        <v>0.222</v>
      </c>
      <c r="S39" s="17" t="n">
        <v>0.063</v>
      </c>
      <c r="T39" s="17" t="n">
        <f aca="false">R39/S39</f>
        <v>3.52380952380952</v>
      </c>
      <c r="U39" s="13"/>
      <c r="V39" s="20"/>
      <c r="W39" s="21"/>
      <c r="X39" s="21"/>
      <c r="Y39" s="21"/>
      <c r="Z39" s="21"/>
      <c r="AA39" s="21"/>
      <c r="AB39" s="21"/>
      <c r="AC39" s="3" t="s">
        <v>34</v>
      </c>
      <c r="AD39" s="22" t="n">
        <v>31.6943521594684</v>
      </c>
      <c r="AE39" s="17" t="n">
        <f aca="false">AD39/100</f>
        <v>0.316943521594684</v>
      </c>
      <c r="AF39" s="3"/>
    </row>
    <row r="40" customFormat="false" ht="15" hidden="false" customHeight="false" outlineLevel="0" collapsed="false">
      <c r="A40" s="16" t="s">
        <v>232</v>
      </c>
      <c r="B40" s="16"/>
      <c r="C40" s="16" t="s">
        <v>233</v>
      </c>
      <c r="D40" s="2" t="s">
        <v>24</v>
      </c>
      <c r="E40" s="2" t="s">
        <v>234</v>
      </c>
      <c r="F40" s="2" t="s">
        <v>235</v>
      </c>
      <c r="G40" s="2" t="n">
        <v>2006</v>
      </c>
      <c r="H40" s="2" t="s">
        <v>236</v>
      </c>
      <c r="I40" s="2" t="s">
        <v>237</v>
      </c>
      <c r="J40" s="2" t="s">
        <v>238</v>
      </c>
      <c r="K40" s="2" t="n">
        <v>311</v>
      </c>
      <c r="L40" s="2" t="s">
        <v>239</v>
      </c>
      <c r="M40" s="3" t="n">
        <v>0.868</v>
      </c>
      <c r="N40" s="3" t="n">
        <f aca="false">M40-O40</f>
        <v>0.782</v>
      </c>
      <c r="O40" s="3" t="n">
        <v>0.086</v>
      </c>
      <c r="P40" s="3" t="n">
        <f aca="false">100%-M40</f>
        <v>0.132</v>
      </c>
      <c r="Q40" s="3" t="s">
        <v>33</v>
      </c>
      <c r="R40" s="17" t="n">
        <v>0.868</v>
      </c>
      <c r="S40" s="17" t="n">
        <v>0.086</v>
      </c>
      <c r="T40" s="17" t="n">
        <f aca="false">R40/S40</f>
        <v>10.093023255814</v>
      </c>
      <c r="U40" s="13"/>
      <c r="V40" s="20" t="s">
        <v>232</v>
      </c>
      <c r="W40" s="21" t="n">
        <f aca="false">(M40*$AE$40)+(M41*$AE$41)+(M42*$AE$42)</f>
        <v>0.663302564102563</v>
      </c>
      <c r="X40" s="21"/>
      <c r="Y40" s="21" t="n">
        <f aca="false">(O40*$AE$40)+(O41*$AE$41)+(O42*$AE$42)</f>
        <v>0.0900435897435897</v>
      </c>
      <c r="Z40" s="21"/>
      <c r="AA40" s="21" t="n">
        <f aca="false">(P40*$AE$40)+(P41*$AE$41)+(P42*$AE$42)</f>
        <v>0.336697435897436</v>
      </c>
      <c r="AB40" s="21"/>
      <c r="AC40" s="3" t="s">
        <v>34</v>
      </c>
      <c r="AD40" s="22" t="n">
        <v>19.9358974358974</v>
      </c>
      <c r="AE40" s="17" t="n">
        <f aca="false">AD40/100</f>
        <v>0.199358974358974</v>
      </c>
      <c r="AF40" s="3"/>
    </row>
    <row r="41" customFormat="false" ht="15" hidden="false" customHeight="false" outlineLevel="0" collapsed="false">
      <c r="A41" s="16" t="s">
        <v>232</v>
      </c>
      <c r="B41" s="16"/>
      <c r="C41" s="16" t="s">
        <v>240</v>
      </c>
      <c r="D41" s="2" t="s">
        <v>24</v>
      </c>
      <c r="E41" s="2" t="s">
        <v>241</v>
      </c>
      <c r="F41" s="2" t="s">
        <v>242</v>
      </c>
      <c r="G41" s="2" t="n">
        <v>2016</v>
      </c>
      <c r="H41" s="2" t="s">
        <v>243</v>
      </c>
      <c r="I41" s="2" t="s">
        <v>244</v>
      </c>
      <c r="J41" s="2" t="s">
        <v>55</v>
      </c>
      <c r="K41" s="2" t="n">
        <v>762</v>
      </c>
      <c r="L41" s="2" t="s">
        <v>245</v>
      </c>
      <c r="M41" s="3" t="n">
        <v>0.803</v>
      </c>
      <c r="N41" s="3" t="n">
        <f aca="false">M41-O41</f>
        <v>0.71</v>
      </c>
      <c r="O41" s="3" t="n">
        <v>0.093</v>
      </c>
      <c r="P41" s="3" t="n">
        <f aca="false">100%-M41</f>
        <v>0.197</v>
      </c>
      <c r="Q41" s="3" t="s">
        <v>33</v>
      </c>
      <c r="R41" s="17" t="n">
        <v>0.803</v>
      </c>
      <c r="S41" s="17" t="n">
        <v>0.093</v>
      </c>
      <c r="T41" s="17" t="n">
        <f aca="false">R41/S41</f>
        <v>8.63440860215054</v>
      </c>
      <c r="U41" s="13"/>
      <c r="V41" s="20"/>
      <c r="W41" s="21"/>
      <c r="X41" s="21"/>
      <c r="Y41" s="21"/>
      <c r="Z41" s="21"/>
      <c r="AA41" s="21"/>
      <c r="AB41" s="21"/>
      <c r="AC41" s="3" t="s">
        <v>34</v>
      </c>
      <c r="AD41" s="22" t="n">
        <v>48.8461538461538</v>
      </c>
      <c r="AE41" s="17" t="n">
        <f aca="false">AD41/100</f>
        <v>0.488461538461538</v>
      </c>
      <c r="AF41" s="3"/>
    </row>
    <row r="42" customFormat="false" ht="15" hidden="false" customHeight="false" outlineLevel="0" collapsed="false">
      <c r="A42" s="16" t="s">
        <v>232</v>
      </c>
      <c r="B42" s="16"/>
      <c r="C42" s="16" t="s">
        <v>246</v>
      </c>
      <c r="D42" s="2" t="s">
        <v>24</v>
      </c>
      <c r="E42" s="2" t="s">
        <v>247</v>
      </c>
      <c r="F42" s="2" t="s">
        <v>248</v>
      </c>
      <c r="G42" s="2" t="n">
        <v>2018</v>
      </c>
      <c r="H42" s="2" t="s">
        <v>249</v>
      </c>
      <c r="I42" s="2" t="s">
        <v>250</v>
      </c>
      <c r="J42" s="2" t="s">
        <v>55</v>
      </c>
      <c r="K42" s="2" t="n">
        <v>487</v>
      </c>
      <c r="L42" s="2" t="s">
        <v>251</v>
      </c>
      <c r="M42" s="3" t="n">
        <v>0.314</v>
      </c>
      <c r="N42" s="3" t="n">
        <f aca="false">M42-O42</f>
        <v>0.226</v>
      </c>
      <c r="O42" s="3" t="n">
        <v>0.088</v>
      </c>
      <c r="P42" s="3" t="n">
        <f aca="false">100%-M42</f>
        <v>0.686</v>
      </c>
      <c r="Q42" s="3" t="s">
        <v>33</v>
      </c>
      <c r="R42" s="17" t="n">
        <v>0.314</v>
      </c>
      <c r="S42" s="17" t="n">
        <v>0.088</v>
      </c>
      <c r="T42" s="17" t="n">
        <f aca="false">R42/S42</f>
        <v>3.56818181818182</v>
      </c>
      <c r="U42" s="13"/>
      <c r="V42" s="20"/>
      <c r="W42" s="21"/>
      <c r="X42" s="21"/>
      <c r="Y42" s="21"/>
      <c r="Z42" s="21"/>
      <c r="AA42" s="21"/>
      <c r="AB42" s="21"/>
      <c r="AC42" s="3" t="s">
        <v>34</v>
      </c>
      <c r="AD42" s="22" t="n">
        <v>31.2179487179487</v>
      </c>
      <c r="AE42" s="17" t="n">
        <f aca="false">AD42/100</f>
        <v>0.312179487179487</v>
      </c>
      <c r="AF42" s="3"/>
    </row>
    <row r="43" customFormat="false" ht="15" hidden="false" customHeight="false" outlineLevel="0" collapsed="false">
      <c r="A43" s="16" t="s">
        <v>252</v>
      </c>
      <c r="B43" s="16" t="s">
        <v>64</v>
      </c>
      <c r="C43" s="16" t="s">
        <v>253</v>
      </c>
      <c r="D43" s="23" t="s">
        <v>24</v>
      </c>
      <c r="E43" s="2" t="s">
        <v>254</v>
      </c>
      <c r="F43" s="2" t="s">
        <v>255</v>
      </c>
      <c r="G43" s="2" t="n">
        <v>2014</v>
      </c>
      <c r="H43" s="2" t="s">
        <v>117</v>
      </c>
      <c r="I43" s="2" t="s">
        <v>256</v>
      </c>
      <c r="J43" s="2" t="s">
        <v>257</v>
      </c>
      <c r="K43" s="2" t="n">
        <v>278</v>
      </c>
      <c r="L43" s="2" t="s">
        <v>29</v>
      </c>
      <c r="M43" s="3" t="n">
        <v>0.274</v>
      </c>
      <c r="N43" s="3" t="n">
        <f aca="false">M43-O43</f>
        <v>0.266</v>
      </c>
      <c r="O43" s="3" t="n">
        <v>0.008</v>
      </c>
      <c r="P43" s="3" t="n">
        <f aca="false">100%-M43</f>
        <v>0.726</v>
      </c>
      <c r="Q43" s="3" t="s">
        <v>42</v>
      </c>
      <c r="R43" s="17" t="n">
        <v>0.274</v>
      </c>
      <c r="S43" s="17" t="n">
        <v>0.008</v>
      </c>
      <c r="T43" s="17" t="n">
        <f aca="false">R43/S43</f>
        <v>34.25</v>
      </c>
      <c r="U43" s="13"/>
      <c r="V43" s="20" t="s">
        <v>252</v>
      </c>
      <c r="W43" s="21" t="n">
        <f aca="false">(M43*$AE$43)+(M44*$AE$44)</f>
        <v>0.454411686586985</v>
      </c>
      <c r="X43" s="21"/>
      <c r="Y43" s="21" t="n">
        <f aca="false">(O43*$AE$43)+(O44*$AE$44)</f>
        <v>0.0811739707835325</v>
      </c>
      <c r="Z43" s="21"/>
      <c r="AA43" s="21" t="n">
        <f aca="false">(P43*$AE$43)+(P44*$AE$44)</f>
        <v>0.545588313413015</v>
      </c>
      <c r="AB43" s="21"/>
      <c r="AC43" s="3" t="s">
        <v>34</v>
      </c>
      <c r="AD43" s="22" t="n">
        <v>36.9189907038513</v>
      </c>
      <c r="AE43" s="17" t="n">
        <f aca="false">AD43/100</f>
        <v>0.369189907038513</v>
      </c>
      <c r="AF43" s="3"/>
    </row>
    <row r="44" customFormat="false" ht="15" hidden="false" customHeight="false" outlineLevel="0" collapsed="false">
      <c r="A44" s="16" t="s">
        <v>252</v>
      </c>
      <c r="B44" s="16" t="s">
        <v>64</v>
      </c>
      <c r="C44" s="16" t="s">
        <v>258</v>
      </c>
      <c r="D44" s="23" t="s">
        <v>24</v>
      </c>
      <c r="E44" s="2" t="s">
        <v>254</v>
      </c>
      <c r="F44" s="2" t="s">
        <v>255</v>
      </c>
      <c r="G44" s="2" t="n">
        <v>2014</v>
      </c>
      <c r="H44" s="2" t="s">
        <v>117</v>
      </c>
      <c r="I44" s="2" t="s">
        <v>256</v>
      </c>
      <c r="J44" s="2" t="s">
        <v>259</v>
      </c>
      <c r="K44" s="2" t="n">
        <v>475</v>
      </c>
      <c r="L44" s="2" t="s">
        <v>29</v>
      </c>
      <c r="M44" s="3" t="n">
        <v>0.56</v>
      </c>
      <c r="N44" s="3" t="n">
        <f aca="false">M44-O44</f>
        <v>0.436</v>
      </c>
      <c r="O44" s="3" t="n">
        <v>0.124</v>
      </c>
      <c r="P44" s="3" t="n">
        <f aca="false">100%-M44</f>
        <v>0.44</v>
      </c>
      <c r="Q44" s="3" t="s">
        <v>42</v>
      </c>
      <c r="R44" s="17" t="n">
        <v>0.56</v>
      </c>
      <c r="S44" s="17" t="n">
        <v>0.124</v>
      </c>
      <c r="T44" s="17" t="n">
        <f aca="false">R44/S44</f>
        <v>4.51612903225807</v>
      </c>
      <c r="U44" s="13"/>
      <c r="V44" s="20"/>
      <c r="W44" s="21"/>
      <c r="X44" s="21"/>
      <c r="Y44" s="21"/>
      <c r="Z44" s="21"/>
      <c r="AA44" s="21"/>
      <c r="AB44" s="21"/>
      <c r="AC44" s="3" t="s">
        <v>34</v>
      </c>
      <c r="AD44" s="22" t="n">
        <v>63.0810092961487</v>
      </c>
      <c r="AE44" s="17" t="n">
        <f aca="false">AD44/100</f>
        <v>0.630810092961487</v>
      </c>
      <c r="AF44" s="3"/>
    </row>
    <row r="45" s="10" customFormat="true" ht="15" hidden="false" customHeight="false" outlineLevel="0" collapsed="false">
      <c r="A45" s="9" t="s">
        <v>260</v>
      </c>
      <c r="B45" s="9"/>
      <c r="C45" s="9" t="s">
        <v>260</v>
      </c>
      <c r="D45" s="10" t="s">
        <v>24</v>
      </c>
      <c r="M45" s="11"/>
      <c r="N45" s="11"/>
      <c r="O45" s="11"/>
      <c r="P45" s="11"/>
      <c r="Q45" s="11" t="s">
        <v>42</v>
      </c>
      <c r="R45" s="12"/>
      <c r="S45" s="12"/>
      <c r="T45" s="12"/>
      <c r="U45" s="13"/>
      <c r="V45" s="24" t="s">
        <v>260</v>
      </c>
      <c r="W45" s="35"/>
      <c r="X45" s="35"/>
      <c r="Y45" s="35"/>
      <c r="Z45" s="35"/>
      <c r="AA45" s="35"/>
      <c r="AB45" s="35"/>
      <c r="AC45" s="11"/>
      <c r="AD45" s="12"/>
      <c r="AE45" s="12"/>
      <c r="AF45" s="11"/>
    </row>
    <row r="46" s="10" customFormat="true" ht="15" hidden="false" customHeight="false" outlineLevel="0" collapsed="false">
      <c r="A46" s="9" t="s">
        <v>261</v>
      </c>
      <c r="B46" s="9"/>
      <c r="C46" s="9" t="s">
        <v>261</v>
      </c>
      <c r="D46" s="10" t="s">
        <v>24</v>
      </c>
      <c r="N46" s="11"/>
      <c r="P46" s="11"/>
      <c r="Q46" s="10" t="s">
        <v>42</v>
      </c>
      <c r="R46" s="12"/>
      <c r="S46" s="12"/>
      <c r="T46" s="12"/>
      <c r="U46" s="25"/>
      <c r="V46" s="24" t="s">
        <v>261</v>
      </c>
      <c r="W46" s="35"/>
      <c r="X46" s="35"/>
      <c r="Y46" s="35"/>
      <c r="Z46" s="35"/>
      <c r="AA46" s="35"/>
      <c r="AB46" s="35"/>
      <c r="AD46" s="12"/>
      <c r="AE46" s="12"/>
    </row>
    <row r="47" customFormat="false" ht="15" hidden="false" customHeight="false" outlineLevel="0" collapsed="false">
      <c r="A47" s="16" t="s">
        <v>262</v>
      </c>
      <c r="B47" s="16"/>
      <c r="C47" s="16" t="s">
        <v>262</v>
      </c>
      <c r="D47" s="2" t="s">
        <v>24</v>
      </c>
      <c r="E47" s="2" t="s">
        <v>263</v>
      </c>
      <c r="F47" s="2" t="s">
        <v>264</v>
      </c>
      <c r="G47" s="2" t="n">
        <v>2014</v>
      </c>
      <c r="H47" s="2" t="n">
        <v>2011</v>
      </c>
      <c r="I47" s="2" t="s">
        <v>265</v>
      </c>
      <c r="J47" s="2" t="s">
        <v>55</v>
      </c>
      <c r="K47" s="2" t="n">
        <v>576</v>
      </c>
      <c r="L47" s="2" t="s">
        <v>63</v>
      </c>
      <c r="M47" s="3" t="n">
        <v>0.947</v>
      </c>
      <c r="N47" s="3" t="n">
        <f aca="false">M47-O47</f>
        <v>0.784</v>
      </c>
      <c r="O47" s="3" t="n">
        <v>0.163</v>
      </c>
      <c r="P47" s="3" t="n">
        <f aca="false">100%-M47</f>
        <v>0.0529999999999999</v>
      </c>
      <c r="Q47" s="3" t="s">
        <v>42</v>
      </c>
      <c r="R47" s="17" t="n">
        <v>0.947</v>
      </c>
      <c r="S47" s="17" t="n">
        <v>0.163</v>
      </c>
      <c r="T47" s="17" t="n">
        <f aca="false">R47/S47</f>
        <v>5.80981595092025</v>
      </c>
      <c r="U47" s="13"/>
      <c r="V47" s="18" t="s">
        <v>262</v>
      </c>
      <c r="W47" s="19" t="n">
        <v>0.947</v>
      </c>
      <c r="X47" s="36"/>
      <c r="Y47" s="19" t="n">
        <v>0.163</v>
      </c>
      <c r="Z47" s="36"/>
      <c r="AA47" s="36" t="n">
        <f aca="false">100%-W47</f>
        <v>0.053</v>
      </c>
      <c r="AB47" s="36"/>
      <c r="AC47" s="3" t="s">
        <v>34</v>
      </c>
      <c r="AD47" s="17" t="n">
        <v>100</v>
      </c>
      <c r="AE47" s="17" t="n">
        <f aca="false">AD47/100</f>
        <v>1</v>
      </c>
      <c r="AF47" s="3"/>
    </row>
    <row r="48" customFormat="false" ht="15" hidden="false" customHeight="false" outlineLevel="0" collapsed="false">
      <c r="A48" s="16" t="s">
        <v>266</v>
      </c>
      <c r="B48" s="16"/>
      <c r="C48" s="16" t="s">
        <v>267</v>
      </c>
      <c r="D48" s="2" t="s">
        <v>24</v>
      </c>
      <c r="E48" s="2" t="s">
        <v>268</v>
      </c>
      <c r="F48" s="2" t="s">
        <v>269</v>
      </c>
      <c r="G48" s="2" t="n">
        <v>2016</v>
      </c>
      <c r="H48" s="2" t="n">
        <v>2007</v>
      </c>
      <c r="I48" s="2" t="s">
        <v>256</v>
      </c>
      <c r="J48" s="2" t="s">
        <v>119</v>
      </c>
      <c r="K48" s="2" t="n">
        <v>1091</v>
      </c>
      <c r="L48" s="2" t="s">
        <v>270</v>
      </c>
      <c r="M48" s="3" t="n">
        <v>0.315</v>
      </c>
      <c r="N48" s="3" t="n">
        <f aca="false">M48-O48</f>
        <v>0.294</v>
      </c>
      <c r="O48" s="3" t="n">
        <v>0.021</v>
      </c>
      <c r="P48" s="3" t="n">
        <f aca="false">100%-M48</f>
        <v>0.685</v>
      </c>
      <c r="Q48" s="3" t="s">
        <v>76</v>
      </c>
      <c r="R48" s="17" t="n">
        <v>0.315</v>
      </c>
      <c r="S48" s="17" t="n">
        <v>0.021</v>
      </c>
      <c r="T48" s="17" t="n">
        <f aca="false">R48/S48</f>
        <v>15</v>
      </c>
      <c r="U48" s="13"/>
      <c r="V48" s="20" t="s">
        <v>266</v>
      </c>
      <c r="W48" s="21" t="n">
        <f aca="false">(M48*$AE$48)+(M49*$AE$49)</f>
        <v>0.32279702970297</v>
      </c>
      <c r="X48" s="21"/>
      <c r="Y48" s="21" t="n">
        <f aca="false">(O48*$AE$48)+(O49*$AE$49)</f>
        <v>0.040167698019802</v>
      </c>
      <c r="Z48" s="21"/>
      <c r="AA48" s="21" t="n">
        <f aca="false">(P48*$AE$48)+(P49*$AE$49)</f>
        <v>0.67720297029703</v>
      </c>
      <c r="AB48" s="21"/>
      <c r="AC48" s="3" t="s">
        <v>34</v>
      </c>
      <c r="AD48" s="22" t="n">
        <v>67.5123762376238</v>
      </c>
      <c r="AE48" s="17" t="n">
        <f aca="false">AD48/100</f>
        <v>0.675123762376238</v>
      </c>
      <c r="AF48" s="3"/>
    </row>
    <row r="49" customFormat="false" ht="15" hidden="false" customHeight="false" outlineLevel="0" collapsed="false">
      <c r="A49" s="16" t="s">
        <v>266</v>
      </c>
      <c r="B49" s="16"/>
      <c r="C49" s="16" t="s">
        <v>271</v>
      </c>
      <c r="D49" s="2" t="s">
        <v>24</v>
      </c>
      <c r="E49" s="2" t="s">
        <v>272</v>
      </c>
      <c r="F49" s="2" t="s">
        <v>273</v>
      </c>
      <c r="G49" s="2" t="n">
        <v>2017</v>
      </c>
      <c r="H49" s="2" t="n">
        <v>2014</v>
      </c>
      <c r="I49" s="2" t="s">
        <v>274</v>
      </c>
      <c r="J49" s="2" t="s">
        <v>275</v>
      </c>
      <c r="K49" s="2" t="n">
        <v>525</v>
      </c>
      <c r="L49" s="2" t="s">
        <v>29</v>
      </c>
      <c r="M49" s="3" t="n">
        <v>0.339</v>
      </c>
      <c r="N49" s="3" t="n">
        <f aca="false">M49-O49</f>
        <v>0.259</v>
      </c>
      <c r="O49" s="3" t="n">
        <v>0.08</v>
      </c>
      <c r="P49" s="3" t="n">
        <f aca="false">100%-M49</f>
        <v>0.661</v>
      </c>
      <c r="Q49" s="3" t="s">
        <v>76</v>
      </c>
      <c r="R49" s="17" t="n">
        <v>0.339</v>
      </c>
      <c r="S49" s="17" t="n">
        <v>0.08</v>
      </c>
      <c r="T49" s="17" t="n">
        <f aca="false">R49/S49</f>
        <v>4.2375</v>
      </c>
      <c r="U49" s="13"/>
      <c r="V49" s="20"/>
      <c r="W49" s="21"/>
      <c r="X49" s="21"/>
      <c r="Y49" s="21"/>
      <c r="Z49" s="21"/>
      <c r="AA49" s="21"/>
      <c r="AB49" s="21"/>
      <c r="AC49" s="3" t="s">
        <v>34</v>
      </c>
      <c r="AD49" s="22" t="n">
        <v>32.4876237623762</v>
      </c>
      <c r="AE49" s="17" t="n">
        <f aca="false">AD49/100</f>
        <v>0.324876237623762</v>
      </c>
      <c r="AF49" s="3"/>
    </row>
    <row r="50" customFormat="false" ht="15" hidden="false" customHeight="false" outlineLevel="0" collapsed="false">
      <c r="A50" s="16" t="s">
        <v>276</v>
      </c>
      <c r="B50" s="16"/>
      <c r="C50" s="16" t="s">
        <v>276</v>
      </c>
      <c r="D50" s="2" t="s">
        <v>24</v>
      </c>
      <c r="E50" s="2" t="s">
        <v>277</v>
      </c>
      <c r="F50" s="2" t="s">
        <v>278</v>
      </c>
      <c r="G50" s="2" t="n">
        <v>2010</v>
      </c>
      <c r="H50" s="2" t="n">
        <v>2007</v>
      </c>
      <c r="I50" s="2" t="s">
        <v>279</v>
      </c>
      <c r="J50" s="2" t="s">
        <v>55</v>
      </c>
      <c r="K50" s="2" t="n">
        <v>205</v>
      </c>
      <c r="L50" s="2" t="s">
        <v>280</v>
      </c>
      <c r="M50" s="3" t="n">
        <v>0.355</v>
      </c>
      <c r="N50" s="3" t="n">
        <f aca="false">M50-O50</f>
        <v>0.3</v>
      </c>
      <c r="O50" s="3" t="n">
        <v>0.055</v>
      </c>
      <c r="P50" s="3" t="n">
        <f aca="false">100%-M50</f>
        <v>0.645</v>
      </c>
      <c r="Q50" s="3" t="s">
        <v>57</v>
      </c>
      <c r="R50" s="17" t="n">
        <v>0.355</v>
      </c>
      <c r="S50" s="17" t="n">
        <v>0.055</v>
      </c>
      <c r="T50" s="17" t="n">
        <f aca="false">R50/S50</f>
        <v>6.45454545454546</v>
      </c>
      <c r="U50" s="13"/>
      <c r="V50" s="18" t="s">
        <v>276</v>
      </c>
      <c r="W50" s="36" t="n">
        <v>0.355</v>
      </c>
      <c r="X50" s="36"/>
      <c r="Y50" s="36" t="n">
        <v>0.055</v>
      </c>
      <c r="Z50" s="36"/>
      <c r="AA50" s="36" t="n">
        <f aca="false">100%-W50</f>
        <v>0.645</v>
      </c>
      <c r="AB50" s="36"/>
      <c r="AC50" s="3" t="s">
        <v>34</v>
      </c>
      <c r="AD50" s="17" t="n">
        <v>100</v>
      </c>
      <c r="AE50" s="17" t="n">
        <f aca="false">AD50/100</f>
        <v>1</v>
      </c>
      <c r="AF50" s="3"/>
    </row>
    <row r="51" s="10" customFormat="true" ht="15" hidden="false" customHeight="false" outlineLevel="0" collapsed="false">
      <c r="A51" s="9" t="s">
        <v>281</v>
      </c>
      <c r="B51" s="9"/>
      <c r="C51" s="9" t="s">
        <v>281</v>
      </c>
      <c r="D51" s="10" t="s">
        <v>24</v>
      </c>
      <c r="N51" s="11"/>
      <c r="P51" s="11"/>
      <c r="Q51" s="10" t="s">
        <v>42</v>
      </c>
      <c r="R51" s="12"/>
      <c r="S51" s="12"/>
      <c r="T51" s="12"/>
      <c r="U51" s="25"/>
      <c r="V51" s="24" t="s">
        <v>281</v>
      </c>
      <c r="W51" s="35"/>
      <c r="X51" s="35"/>
      <c r="Y51" s="35"/>
      <c r="Z51" s="35"/>
      <c r="AA51" s="35"/>
      <c r="AB51" s="35"/>
      <c r="AD51" s="12"/>
      <c r="AE51" s="12"/>
    </row>
    <row r="52" customFormat="false" ht="15" hidden="false" customHeight="false" outlineLevel="0" collapsed="false">
      <c r="A52" s="16" t="s">
        <v>282</v>
      </c>
      <c r="B52" s="16"/>
      <c r="C52" s="16" t="s">
        <v>283</v>
      </c>
      <c r="D52" s="2" t="s">
        <v>24</v>
      </c>
      <c r="E52" s="2" t="s">
        <v>284</v>
      </c>
      <c r="F52" s="2" t="s">
        <v>285</v>
      </c>
      <c r="G52" s="2" t="n">
        <v>2014</v>
      </c>
      <c r="H52" s="2" t="s">
        <v>286</v>
      </c>
      <c r="I52" s="2" t="s">
        <v>287</v>
      </c>
      <c r="J52" s="2" t="s">
        <v>84</v>
      </c>
      <c r="K52" s="2" t="n">
        <v>601</v>
      </c>
      <c r="L52" s="2" t="s">
        <v>288</v>
      </c>
      <c r="M52" s="3" t="n">
        <v>0.085</v>
      </c>
      <c r="N52" s="3" t="n">
        <f aca="false">M52-O52</f>
        <v>0.067</v>
      </c>
      <c r="O52" s="3" t="n">
        <v>0.018</v>
      </c>
      <c r="P52" s="3" t="n">
        <f aca="false">100%-M52</f>
        <v>0.915</v>
      </c>
      <c r="Q52" s="3" t="s">
        <v>25</v>
      </c>
      <c r="R52" s="17" t="n">
        <v>0.085</v>
      </c>
      <c r="S52" s="17" t="n">
        <v>0.018</v>
      </c>
      <c r="T52" s="17" t="n">
        <f aca="false">R52/S52</f>
        <v>4.72222222222222</v>
      </c>
      <c r="U52" s="13"/>
      <c r="V52" s="20" t="s">
        <v>282</v>
      </c>
      <c r="W52" s="21" t="n">
        <f aca="false">(M52*$AE$52)+(M53*$AE$53)</f>
        <v>0.156997579425114</v>
      </c>
      <c r="X52" s="21"/>
      <c r="Y52" s="21" t="n">
        <f aca="false">(O52*$AE$52)+(O53*$AE$53)</f>
        <v>0.0122729198184569</v>
      </c>
      <c r="Z52" s="21"/>
      <c r="AA52" s="21" t="n">
        <f aca="false">(P52*$AE$52)+(P53*$AE$53)</f>
        <v>0.843002420574886</v>
      </c>
      <c r="AB52" s="21"/>
      <c r="AC52" s="3" t="s">
        <v>34</v>
      </c>
      <c r="AD52" s="22" t="n">
        <v>18.1845688350983</v>
      </c>
      <c r="AE52" s="17" t="n">
        <f aca="false">AD52/100</f>
        <v>0.181845688350983</v>
      </c>
      <c r="AF52" s="3"/>
    </row>
    <row r="53" customFormat="false" ht="15" hidden="false" customHeight="false" outlineLevel="0" collapsed="false">
      <c r="A53" s="16" t="s">
        <v>282</v>
      </c>
      <c r="B53" s="16"/>
      <c r="C53" s="16" t="s">
        <v>289</v>
      </c>
      <c r="D53" s="2" t="s">
        <v>24</v>
      </c>
      <c r="E53" s="2" t="s">
        <v>290</v>
      </c>
      <c r="F53" s="2" t="s">
        <v>291</v>
      </c>
      <c r="G53" s="2" t="n">
        <v>2013</v>
      </c>
      <c r="H53" s="2" t="n">
        <v>2011</v>
      </c>
      <c r="I53" s="2" t="s">
        <v>292</v>
      </c>
      <c r="J53" s="2" t="s">
        <v>84</v>
      </c>
      <c r="K53" s="2" t="n">
        <v>2704</v>
      </c>
      <c r="L53" s="2" t="s">
        <v>293</v>
      </c>
      <c r="M53" s="3" t="n">
        <v>0.173</v>
      </c>
      <c r="N53" s="3" t="n">
        <f aca="false">M53-O53</f>
        <v>0.162</v>
      </c>
      <c r="O53" s="3" t="n">
        <v>0.011</v>
      </c>
      <c r="P53" s="3" t="n">
        <f aca="false">100%-M53</f>
        <v>0.827</v>
      </c>
      <c r="Q53" s="3" t="s">
        <v>25</v>
      </c>
      <c r="R53" s="17" t="n">
        <v>0.173</v>
      </c>
      <c r="S53" s="17" t="n">
        <v>0.011</v>
      </c>
      <c r="T53" s="17" t="n">
        <f aca="false">R53/S53</f>
        <v>15.7272727272727</v>
      </c>
      <c r="U53" s="13"/>
      <c r="V53" s="20"/>
      <c r="W53" s="21"/>
      <c r="X53" s="21"/>
      <c r="Y53" s="21"/>
      <c r="Z53" s="21"/>
      <c r="AA53" s="21"/>
      <c r="AB53" s="21"/>
      <c r="AC53" s="3" t="s">
        <v>34</v>
      </c>
      <c r="AD53" s="22" t="n">
        <v>81.8154311649017</v>
      </c>
      <c r="AE53" s="17" t="n">
        <f aca="false">AD53/100</f>
        <v>0.818154311649017</v>
      </c>
      <c r="AF53" s="3"/>
    </row>
    <row r="54" customFormat="false" ht="15" hidden="false" customHeight="false" outlineLevel="0" collapsed="false">
      <c r="A54" s="16" t="s">
        <v>294</v>
      </c>
      <c r="B54" s="16"/>
      <c r="C54" s="16" t="s">
        <v>294</v>
      </c>
      <c r="D54" s="2" t="s">
        <v>78</v>
      </c>
      <c r="E54" s="2" t="s">
        <v>295</v>
      </c>
      <c r="F54" s="2" t="s">
        <v>296</v>
      </c>
      <c r="G54" s="2" t="n">
        <v>2010</v>
      </c>
      <c r="H54" s="2" t="s">
        <v>29</v>
      </c>
      <c r="I54" s="2" t="s">
        <v>297</v>
      </c>
      <c r="J54" s="2" t="s">
        <v>298</v>
      </c>
      <c r="K54" s="2" t="n">
        <v>563</v>
      </c>
      <c r="L54" s="2" t="s">
        <v>299</v>
      </c>
      <c r="M54" s="3" t="n">
        <v>0.655</v>
      </c>
      <c r="N54" s="3" t="n">
        <f aca="false">M54-O54</f>
        <v>0.57</v>
      </c>
      <c r="O54" s="3" t="n">
        <v>0.085</v>
      </c>
      <c r="P54" s="3" t="n">
        <f aca="false">100%-M54</f>
        <v>0.345</v>
      </c>
      <c r="Q54" s="3" t="s">
        <v>76</v>
      </c>
      <c r="R54" s="17" t="n">
        <v>0.655</v>
      </c>
      <c r="S54" s="17" t="n">
        <v>0.085</v>
      </c>
      <c r="T54" s="17" t="n">
        <f aca="false">R54/S54</f>
        <v>7.70588235294118</v>
      </c>
      <c r="U54" s="13"/>
      <c r="V54" s="18" t="s">
        <v>294</v>
      </c>
      <c r="W54" s="19" t="n">
        <v>0.655</v>
      </c>
      <c r="X54" s="36"/>
      <c r="Y54" s="19" t="n">
        <v>0.085</v>
      </c>
      <c r="Z54" s="36"/>
      <c r="AA54" s="36" t="n">
        <f aca="false">100%-W54</f>
        <v>0.345</v>
      </c>
      <c r="AB54" s="36"/>
      <c r="AC54" s="3" t="s">
        <v>34</v>
      </c>
      <c r="AD54" s="17" t="n">
        <v>100</v>
      </c>
      <c r="AE54" s="17" t="n">
        <f aca="false">AD54/100</f>
        <v>1</v>
      </c>
      <c r="AF54" s="3"/>
    </row>
    <row r="55" customFormat="false" ht="15" hidden="false" customHeight="false" outlineLevel="0" collapsed="false">
      <c r="A55" s="16" t="s">
        <v>300</v>
      </c>
      <c r="B55" s="16"/>
      <c r="C55" s="16" t="s">
        <v>300</v>
      </c>
      <c r="D55" s="2" t="s">
        <v>24</v>
      </c>
      <c r="E55" s="2" t="s">
        <v>301</v>
      </c>
      <c r="F55" s="2" t="s">
        <v>302</v>
      </c>
      <c r="G55" s="2" t="n">
        <v>2014</v>
      </c>
      <c r="H55" s="2" t="s">
        <v>303</v>
      </c>
      <c r="I55" s="2" t="s">
        <v>304</v>
      </c>
      <c r="J55" s="2" t="s">
        <v>305</v>
      </c>
      <c r="K55" s="2" t="n">
        <v>2369</v>
      </c>
      <c r="L55" s="2" t="s">
        <v>306</v>
      </c>
      <c r="M55" s="3" t="n">
        <v>0.483</v>
      </c>
      <c r="N55" s="3" t="n">
        <f aca="false">M55-O55</f>
        <v>0.433</v>
      </c>
      <c r="O55" s="3" t="n">
        <v>0.05</v>
      </c>
      <c r="P55" s="3" t="n">
        <f aca="false">100%-M55</f>
        <v>0.517</v>
      </c>
      <c r="Q55" s="2" t="s">
        <v>76</v>
      </c>
      <c r="R55" s="17" t="n">
        <v>0.483</v>
      </c>
      <c r="S55" s="17" t="n">
        <v>0.05</v>
      </c>
      <c r="T55" s="17" t="n">
        <f aca="false">R55/S55</f>
        <v>9.66</v>
      </c>
      <c r="U55" s="25"/>
      <c r="V55" s="18" t="s">
        <v>300</v>
      </c>
      <c r="W55" s="19" t="n">
        <v>0.483</v>
      </c>
      <c r="X55" s="36"/>
      <c r="Y55" s="37" t="n">
        <v>0.05</v>
      </c>
      <c r="Z55" s="36"/>
      <c r="AA55" s="36" t="n">
        <f aca="false">100%-W55</f>
        <v>0.517</v>
      </c>
      <c r="AB55" s="36"/>
      <c r="AC55" s="2" t="s">
        <v>34</v>
      </c>
      <c r="AD55" s="17" t="n">
        <v>100</v>
      </c>
      <c r="AE55" s="17" t="n">
        <f aca="false">AD55/100</f>
        <v>1</v>
      </c>
      <c r="AF55" s="38"/>
    </row>
    <row r="56" s="10" customFormat="true" ht="15" hidden="false" customHeight="false" outlineLevel="0" collapsed="false">
      <c r="A56" s="9" t="s">
        <v>307</v>
      </c>
      <c r="B56" s="9"/>
      <c r="C56" s="9" t="s">
        <v>307</v>
      </c>
      <c r="D56" s="10" t="s">
        <v>24</v>
      </c>
      <c r="N56" s="11"/>
      <c r="P56" s="11"/>
      <c r="Q56" s="10" t="s">
        <v>42</v>
      </c>
      <c r="R56" s="12"/>
      <c r="S56" s="12"/>
      <c r="T56" s="12"/>
      <c r="U56" s="25"/>
      <c r="V56" s="24" t="s">
        <v>307</v>
      </c>
      <c r="W56" s="35"/>
      <c r="X56" s="35"/>
      <c r="Y56" s="35"/>
      <c r="Z56" s="35"/>
      <c r="AA56" s="35"/>
      <c r="AB56" s="35"/>
      <c r="AD56" s="12"/>
      <c r="AE56" s="12"/>
    </row>
    <row r="57" customFormat="false" ht="15" hidden="false" customHeight="false" outlineLevel="0" collapsed="false">
      <c r="A57" s="16" t="s">
        <v>308</v>
      </c>
      <c r="B57" s="16" t="s">
        <v>64</v>
      </c>
      <c r="C57" s="16" t="s">
        <v>309</v>
      </c>
      <c r="D57" s="23" t="s">
        <v>24</v>
      </c>
      <c r="E57" s="2" t="s">
        <v>310</v>
      </c>
      <c r="F57" s="2" t="s">
        <v>311</v>
      </c>
      <c r="G57" s="2" t="n">
        <v>2012</v>
      </c>
      <c r="H57" s="2" t="s">
        <v>286</v>
      </c>
      <c r="I57" s="2" t="s">
        <v>312</v>
      </c>
      <c r="J57" s="2" t="s">
        <v>49</v>
      </c>
      <c r="K57" s="2" t="n">
        <v>1020</v>
      </c>
      <c r="L57" s="2" t="s">
        <v>313</v>
      </c>
      <c r="M57" s="3" t="n">
        <v>0.663</v>
      </c>
      <c r="N57" s="3" t="n">
        <f aca="false">M57-O57</f>
        <v>0.556</v>
      </c>
      <c r="O57" s="3" t="n">
        <v>0.107</v>
      </c>
      <c r="P57" s="3" t="n">
        <f aca="false">100%-M57</f>
        <v>0.337</v>
      </c>
      <c r="Q57" s="3" t="s">
        <v>42</v>
      </c>
      <c r="R57" s="17" t="n">
        <v>0.663</v>
      </c>
      <c r="S57" s="17" t="n">
        <v>0.107</v>
      </c>
      <c r="T57" s="17" t="n">
        <f aca="false">R57/S57</f>
        <v>6.19626168224299</v>
      </c>
      <c r="U57" s="13"/>
      <c r="V57" s="20" t="s">
        <v>308</v>
      </c>
      <c r="W57" s="21" t="n">
        <f aca="false">(M57*$AE$57)+(M58*$AE$58)</f>
        <v>0.712080366225839</v>
      </c>
      <c r="X57" s="21"/>
      <c r="Y57" s="21" t="n">
        <f aca="false">(O57*$AE$57)+(O58*$AE$58)</f>
        <v>0.143569684638861</v>
      </c>
      <c r="Z57" s="21"/>
      <c r="AA57" s="21" t="n">
        <f aca="false">(P57*$AE$57)+(P58*$AE$58)</f>
        <v>0.287919633774161</v>
      </c>
      <c r="AB57" s="21"/>
      <c r="AC57" s="3" t="s">
        <v>34</v>
      </c>
      <c r="AD57" s="22" t="n">
        <v>51.881993896236</v>
      </c>
      <c r="AE57" s="17" t="n">
        <f aca="false">AD57/100</f>
        <v>0.51881993896236</v>
      </c>
      <c r="AF57" s="3"/>
    </row>
    <row r="58" customFormat="false" ht="15" hidden="false" customHeight="false" outlineLevel="0" collapsed="false">
      <c r="A58" s="16" t="s">
        <v>308</v>
      </c>
      <c r="B58" s="16" t="s">
        <v>64</v>
      </c>
      <c r="C58" s="16" t="s">
        <v>309</v>
      </c>
      <c r="D58" s="23" t="s">
        <v>24</v>
      </c>
      <c r="E58" s="2" t="s">
        <v>310</v>
      </c>
      <c r="F58" s="2" t="s">
        <v>311</v>
      </c>
      <c r="G58" s="2" t="n">
        <v>2012</v>
      </c>
      <c r="H58" s="2" t="s">
        <v>286</v>
      </c>
      <c r="I58" s="2" t="s">
        <v>312</v>
      </c>
      <c r="J58" s="2" t="s">
        <v>314</v>
      </c>
      <c r="K58" s="2" t="n">
        <v>946</v>
      </c>
      <c r="L58" s="2" t="s">
        <v>315</v>
      </c>
      <c r="M58" s="3" t="n">
        <v>0.765</v>
      </c>
      <c r="N58" s="3" t="n">
        <f aca="false">M58-O58</f>
        <v>0.582</v>
      </c>
      <c r="O58" s="3" t="n">
        <v>0.183</v>
      </c>
      <c r="P58" s="3" t="n">
        <f aca="false">100%-M58</f>
        <v>0.235</v>
      </c>
      <c r="Q58" s="3" t="s">
        <v>42</v>
      </c>
      <c r="R58" s="17" t="n">
        <v>0.765</v>
      </c>
      <c r="S58" s="17" t="n">
        <v>0.183</v>
      </c>
      <c r="T58" s="17" t="n">
        <f aca="false">R58/S58</f>
        <v>4.18032786885246</v>
      </c>
      <c r="U58" s="13"/>
      <c r="V58" s="20"/>
      <c r="W58" s="21"/>
      <c r="X58" s="21"/>
      <c r="Y58" s="21"/>
      <c r="Z58" s="21"/>
      <c r="AA58" s="21"/>
      <c r="AB58" s="21"/>
      <c r="AC58" s="3" t="s">
        <v>34</v>
      </c>
      <c r="AD58" s="22" t="n">
        <v>48.118006103764</v>
      </c>
      <c r="AE58" s="17" t="n">
        <f aca="false">AD58/100</f>
        <v>0.48118006103764</v>
      </c>
      <c r="AF58" s="3"/>
    </row>
    <row r="59" s="10" customFormat="true" ht="15" hidden="false" customHeight="false" outlineLevel="0" collapsed="false">
      <c r="A59" s="9" t="s">
        <v>316</v>
      </c>
      <c r="B59" s="9"/>
      <c r="C59" s="9" t="s">
        <v>316</v>
      </c>
      <c r="D59" s="10" t="s">
        <v>78</v>
      </c>
      <c r="N59" s="11"/>
      <c r="P59" s="11"/>
      <c r="Q59" s="10" t="s">
        <v>76</v>
      </c>
      <c r="R59" s="12"/>
      <c r="S59" s="12"/>
      <c r="T59" s="12"/>
      <c r="U59" s="25"/>
      <c r="V59" s="24" t="s">
        <v>316</v>
      </c>
      <c r="W59" s="35"/>
      <c r="X59" s="35"/>
      <c r="Y59" s="35"/>
      <c r="Z59" s="35"/>
      <c r="AA59" s="35"/>
      <c r="AB59" s="35"/>
      <c r="AD59" s="12"/>
      <c r="AE59" s="12"/>
    </row>
    <row r="60" s="10" customFormat="true" ht="15" hidden="false" customHeight="false" outlineLevel="0" collapsed="false">
      <c r="A60" s="9" t="s">
        <v>317</v>
      </c>
      <c r="B60" s="9"/>
      <c r="C60" s="9" t="s">
        <v>317</v>
      </c>
      <c r="D60" s="10" t="s">
        <v>78</v>
      </c>
      <c r="N60" s="11"/>
      <c r="P60" s="11"/>
      <c r="Q60" s="10" t="s">
        <v>76</v>
      </c>
      <c r="R60" s="12"/>
      <c r="S60" s="12"/>
      <c r="T60" s="12"/>
      <c r="U60" s="25"/>
      <c r="V60" s="24" t="s">
        <v>317</v>
      </c>
      <c r="W60" s="35"/>
      <c r="X60" s="35"/>
      <c r="Y60" s="35"/>
      <c r="Z60" s="35"/>
      <c r="AA60" s="35"/>
      <c r="AB60" s="35"/>
      <c r="AD60" s="12"/>
      <c r="AE60" s="12"/>
    </row>
    <row r="61" customFormat="false" ht="15" hidden="false" customHeight="false" outlineLevel="0" collapsed="false">
      <c r="A61" s="16" t="s">
        <v>318</v>
      </c>
      <c r="B61" s="16"/>
      <c r="C61" s="16" t="s">
        <v>319</v>
      </c>
      <c r="D61" s="2" t="s">
        <v>24</v>
      </c>
      <c r="E61" s="2" t="s">
        <v>320</v>
      </c>
      <c r="F61" s="2" t="s">
        <v>321</v>
      </c>
      <c r="G61" s="2" t="n">
        <v>2008</v>
      </c>
      <c r="H61" s="2" t="n">
        <v>2000</v>
      </c>
      <c r="I61" s="2" t="s">
        <v>322</v>
      </c>
      <c r="J61" s="2" t="s">
        <v>84</v>
      </c>
      <c r="K61" s="2" t="n">
        <v>420</v>
      </c>
      <c r="L61" s="2" t="s">
        <v>323</v>
      </c>
      <c r="M61" s="3" t="n">
        <v>0.28</v>
      </c>
      <c r="N61" s="3" t="n">
        <f aca="false">M61-O61</f>
        <v>0.27</v>
      </c>
      <c r="O61" s="3" t="n">
        <v>0.01</v>
      </c>
      <c r="P61" s="3" t="n">
        <f aca="false">100%-M61</f>
        <v>0.72</v>
      </c>
      <c r="Q61" s="3" t="s">
        <v>25</v>
      </c>
      <c r="R61" s="17" t="n">
        <v>0.28</v>
      </c>
      <c r="S61" s="17" t="n">
        <v>0.01</v>
      </c>
      <c r="T61" s="17" t="n">
        <f aca="false">R61/S61</f>
        <v>28</v>
      </c>
      <c r="U61" s="13"/>
      <c r="V61" s="20" t="s">
        <v>318</v>
      </c>
      <c r="W61" s="21" t="n">
        <f aca="false">(M61*$AE$61)+(M62*$AE$62)</f>
        <v>0.238759868421053</v>
      </c>
      <c r="X61" s="21"/>
      <c r="Y61" s="21" t="n">
        <f aca="false">(O61*$AE$61)+(O62*$AE$62)</f>
        <v>0.0152368421052632</v>
      </c>
      <c r="Z61" s="21"/>
      <c r="AA61" s="21" t="n">
        <f aca="false">(P61*$AE$61)+(P62*$AE$62)</f>
        <v>0.761240131578947</v>
      </c>
      <c r="AB61" s="21"/>
      <c r="AC61" s="3" t="s">
        <v>34</v>
      </c>
      <c r="AD61" s="22" t="n">
        <v>34.5394736842105</v>
      </c>
      <c r="AE61" s="17" t="n">
        <f aca="false">AD61/100</f>
        <v>0.345394736842105</v>
      </c>
      <c r="AF61" s="3"/>
    </row>
    <row r="62" customFormat="false" ht="15" hidden="false" customHeight="false" outlineLevel="0" collapsed="false">
      <c r="A62" s="16" t="s">
        <v>318</v>
      </c>
      <c r="B62" s="16"/>
      <c r="C62" s="16" t="s">
        <v>324</v>
      </c>
      <c r="D62" s="2" t="s">
        <v>24</v>
      </c>
      <c r="E62" s="2" t="s">
        <v>325</v>
      </c>
      <c r="F62" s="2" t="s">
        <v>326</v>
      </c>
      <c r="G62" s="2" t="n">
        <v>2011</v>
      </c>
      <c r="H62" s="2" t="n">
        <v>2007</v>
      </c>
      <c r="I62" s="2" t="s">
        <v>327</v>
      </c>
      <c r="J62" s="2" t="s">
        <v>328</v>
      </c>
      <c r="K62" s="2" t="n">
        <v>796</v>
      </c>
      <c r="L62" s="2" t="s">
        <v>29</v>
      </c>
      <c r="M62" s="3" t="n">
        <v>0.217</v>
      </c>
      <c r="N62" s="3" t="n">
        <f aca="false">M62-O62</f>
        <v>0.199</v>
      </c>
      <c r="O62" s="3" t="n">
        <v>0.018</v>
      </c>
      <c r="P62" s="3" t="n">
        <f aca="false">100%-M62</f>
        <v>0.783</v>
      </c>
      <c r="Q62" s="3" t="s">
        <v>25</v>
      </c>
      <c r="R62" s="17" t="n">
        <v>0.217</v>
      </c>
      <c r="S62" s="17" t="n">
        <v>0.018</v>
      </c>
      <c r="T62" s="17" t="n">
        <f aca="false">R62/S62</f>
        <v>12.0555555555556</v>
      </c>
      <c r="U62" s="13"/>
      <c r="V62" s="20"/>
      <c r="W62" s="21"/>
      <c r="X62" s="21"/>
      <c r="Y62" s="21"/>
      <c r="Z62" s="21"/>
      <c r="AA62" s="21"/>
      <c r="AB62" s="21"/>
      <c r="AC62" s="3" t="s">
        <v>34</v>
      </c>
      <c r="AD62" s="22" t="n">
        <v>65.4605263157895</v>
      </c>
      <c r="AE62" s="17" t="n">
        <f aca="false">AD62/100</f>
        <v>0.654605263157895</v>
      </c>
      <c r="AF62" s="3"/>
    </row>
    <row r="63" customFormat="false" ht="15" hidden="false" customHeight="false" outlineLevel="0" collapsed="false">
      <c r="A63" s="16" t="s">
        <v>329</v>
      </c>
      <c r="B63" s="16"/>
      <c r="C63" s="16" t="s">
        <v>330</v>
      </c>
      <c r="D63" s="2" t="s">
        <v>24</v>
      </c>
      <c r="E63" s="2" t="s">
        <v>331</v>
      </c>
      <c r="F63" s="2" t="s">
        <v>332</v>
      </c>
      <c r="G63" s="2" t="n">
        <v>2007</v>
      </c>
      <c r="H63" s="2" t="n">
        <v>2004</v>
      </c>
      <c r="I63" s="2" t="s">
        <v>333</v>
      </c>
      <c r="J63" s="2" t="s">
        <v>334</v>
      </c>
      <c r="K63" s="2" t="n">
        <v>1578</v>
      </c>
      <c r="L63" s="2" t="s">
        <v>335</v>
      </c>
      <c r="M63" s="3" t="n">
        <v>0.645</v>
      </c>
      <c r="N63" s="3" t="n">
        <f aca="false">M63-O63</f>
        <v>0.552</v>
      </c>
      <c r="O63" s="3" t="n">
        <v>0.093</v>
      </c>
      <c r="P63" s="3" t="n">
        <f aca="false">100%-M63</f>
        <v>0.355</v>
      </c>
      <c r="Q63" s="3" t="s">
        <v>76</v>
      </c>
      <c r="R63" s="17" t="n">
        <v>0.645</v>
      </c>
      <c r="S63" s="17" t="n">
        <v>0.093</v>
      </c>
      <c r="T63" s="17" t="n">
        <f aca="false">R63/S63</f>
        <v>6.93548387096774</v>
      </c>
      <c r="U63" s="13"/>
      <c r="V63" s="20" t="s">
        <v>329</v>
      </c>
      <c r="W63" s="21" t="n">
        <f aca="false">(M63*$AE$63)+(M64*$AE$64)</f>
        <v>0.650931297709924</v>
      </c>
      <c r="X63" s="36"/>
      <c r="Y63" s="21" t="n">
        <f aca="false">(O63*$AE$63)+(O64*$AE$64)</f>
        <v>0.0925057251908397</v>
      </c>
      <c r="Z63" s="36"/>
      <c r="AA63" s="21" t="n">
        <f aca="false">(P63*$AE$63)+(P64*$AE$64)</f>
        <v>0.349068702290076</v>
      </c>
      <c r="AB63" s="36"/>
      <c r="AC63" s="3" t="s">
        <v>34</v>
      </c>
      <c r="AD63" s="22" t="n">
        <v>75.2862595419847</v>
      </c>
      <c r="AE63" s="17" t="n">
        <f aca="false">AD63/100</f>
        <v>0.752862595419847</v>
      </c>
      <c r="AF63" s="3"/>
    </row>
    <row r="64" s="26" customFormat="true" ht="15" hidden="false" customHeight="false" outlineLevel="0" collapsed="false">
      <c r="A64" s="26" t="s">
        <v>329</v>
      </c>
      <c r="C64" s="26" t="s">
        <v>336</v>
      </c>
      <c r="D64" s="26" t="s">
        <v>108</v>
      </c>
      <c r="E64" s="26" t="s">
        <v>337</v>
      </c>
      <c r="F64" s="26" t="s">
        <v>338</v>
      </c>
      <c r="G64" s="26" t="n">
        <v>2018</v>
      </c>
      <c r="H64" s="26" t="n">
        <v>2012</v>
      </c>
      <c r="I64" s="26" t="s">
        <v>339</v>
      </c>
      <c r="J64" s="26" t="s">
        <v>340</v>
      </c>
      <c r="K64" s="26" t="n">
        <v>518</v>
      </c>
      <c r="L64" s="26" t="s">
        <v>341</v>
      </c>
      <c r="M64" s="27" t="n">
        <v>0.669</v>
      </c>
      <c r="N64" s="39" t="n">
        <f aca="false">M64-O64</f>
        <v>0.578</v>
      </c>
      <c r="O64" s="27" t="n">
        <v>0.091</v>
      </c>
      <c r="P64" s="27" t="n">
        <f aca="false">100%-M64</f>
        <v>0.331</v>
      </c>
      <c r="Q64" s="26" t="s">
        <v>76</v>
      </c>
      <c r="R64" s="26" t="n">
        <v>0.67</v>
      </c>
      <c r="S64" s="26" t="n">
        <v>0.09</v>
      </c>
      <c r="T64" s="30" t="n">
        <f aca="false">R64/S64</f>
        <v>7.44444444444445</v>
      </c>
      <c r="V64" s="20"/>
      <c r="W64" s="21"/>
      <c r="Y64" s="21"/>
      <c r="AA64" s="21"/>
      <c r="AC64" s="26" t="s">
        <v>34</v>
      </c>
      <c r="AD64" s="29" t="n">
        <v>24.7137404580153</v>
      </c>
      <c r="AE64" s="30" t="n">
        <f aca="false">AD64/100</f>
        <v>0.247137404580153</v>
      </c>
      <c r="AG64" s="26" t="s">
        <v>342</v>
      </c>
    </row>
    <row r="65" customFormat="false" ht="15" hidden="false" customHeight="false" outlineLevel="0" collapsed="false">
      <c r="A65" s="16" t="s">
        <v>343</v>
      </c>
      <c r="B65" s="16"/>
      <c r="C65" s="16" t="s">
        <v>343</v>
      </c>
      <c r="D65" s="2" t="s">
        <v>24</v>
      </c>
      <c r="E65" s="2" t="s">
        <v>344</v>
      </c>
      <c r="F65" s="2" t="s">
        <v>345</v>
      </c>
      <c r="G65" s="2" t="n">
        <v>1995</v>
      </c>
      <c r="H65" s="2" t="s">
        <v>29</v>
      </c>
      <c r="I65" s="2" t="s">
        <v>346</v>
      </c>
      <c r="J65" s="2" t="s">
        <v>347</v>
      </c>
      <c r="K65" s="2" t="n">
        <v>106</v>
      </c>
      <c r="L65" s="2" t="s">
        <v>29</v>
      </c>
      <c r="M65" s="3" t="n">
        <v>0.61</v>
      </c>
      <c r="N65" s="3" t="n">
        <f aca="false">M65-O65</f>
        <v>0.43</v>
      </c>
      <c r="O65" s="3" t="n">
        <v>0.18</v>
      </c>
      <c r="P65" s="3" t="n">
        <f aca="false">100%-M65</f>
        <v>0.39</v>
      </c>
      <c r="Q65" s="38" t="s">
        <v>57</v>
      </c>
      <c r="R65" s="17" t="n">
        <v>0.61</v>
      </c>
      <c r="S65" s="17" t="n">
        <v>0.18</v>
      </c>
      <c r="T65" s="17" t="n">
        <f aca="false">R65/S65</f>
        <v>3.38888888888889</v>
      </c>
      <c r="U65" s="40"/>
      <c r="V65" s="18" t="s">
        <v>343</v>
      </c>
      <c r="W65" s="37" t="n">
        <v>0.61</v>
      </c>
      <c r="X65" s="36"/>
      <c r="Y65" s="37" t="n">
        <v>0.18</v>
      </c>
      <c r="Z65" s="36"/>
      <c r="AA65" s="36" t="n">
        <f aca="false">100%-W65</f>
        <v>0.39</v>
      </c>
      <c r="AB65" s="36"/>
      <c r="AC65" s="2" t="s">
        <v>348</v>
      </c>
      <c r="AD65" s="17" t="n">
        <v>100</v>
      </c>
      <c r="AE65" s="17" t="n">
        <f aca="false">AD65/100</f>
        <v>1</v>
      </c>
      <c r="AF65" s="3"/>
    </row>
    <row r="66" customFormat="false" ht="15" hidden="false" customHeight="false" outlineLevel="0" collapsed="false">
      <c r="A66" s="16" t="s">
        <v>349</v>
      </c>
      <c r="B66" s="16"/>
      <c r="C66" s="16" t="s">
        <v>349</v>
      </c>
      <c r="D66" s="2" t="s">
        <v>24</v>
      </c>
      <c r="E66" s="2" t="s">
        <v>350</v>
      </c>
      <c r="F66" s="5" t="s">
        <v>351</v>
      </c>
      <c r="G66" s="2" t="n">
        <v>2012</v>
      </c>
      <c r="H66" s="2" t="n">
        <v>2009</v>
      </c>
      <c r="I66" s="2" t="s">
        <v>352</v>
      </c>
      <c r="J66" s="2" t="s">
        <v>84</v>
      </c>
      <c r="K66" s="2" t="n">
        <v>207</v>
      </c>
      <c r="L66" s="2" t="s">
        <v>29</v>
      </c>
      <c r="M66" s="3" t="n">
        <v>0.92</v>
      </c>
      <c r="N66" s="3" t="n">
        <f aca="false">M66-O66</f>
        <v>0.767</v>
      </c>
      <c r="O66" s="3" t="n">
        <v>0.153</v>
      </c>
      <c r="P66" s="3" t="n">
        <f aca="false">100%-M66</f>
        <v>0.08</v>
      </c>
      <c r="Q66" s="3" t="s">
        <v>42</v>
      </c>
      <c r="R66" s="17" t="n">
        <v>0.92</v>
      </c>
      <c r="S66" s="17" t="n">
        <v>0.153</v>
      </c>
      <c r="T66" s="17" t="n">
        <f aca="false">R66/S66</f>
        <v>6.01307189542484</v>
      </c>
      <c r="U66" s="13"/>
      <c r="V66" s="18" t="s">
        <v>349</v>
      </c>
      <c r="W66" s="19" t="n">
        <v>0.92</v>
      </c>
      <c r="X66" s="36"/>
      <c r="Y66" s="19" t="n">
        <v>0.153</v>
      </c>
      <c r="Z66" s="36"/>
      <c r="AA66" s="36" t="n">
        <f aca="false">100%-W66</f>
        <v>0.08</v>
      </c>
      <c r="AB66" s="36"/>
      <c r="AC66" s="2" t="s">
        <v>34</v>
      </c>
      <c r="AD66" s="17" t="n">
        <v>100</v>
      </c>
      <c r="AE66" s="17" t="n">
        <f aca="false">AD66/100</f>
        <v>1</v>
      </c>
      <c r="AF66" s="3"/>
    </row>
    <row r="67" customFormat="false" ht="15" hidden="false" customHeight="false" outlineLevel="0" collapsed="false">
      <c r="A67" s="16" t="s">
        <v>353</v>
      </c>
      <c r="B67" s="16"/>
      <c r="C67" s="16" t="s">
        <v>354</v>
      </c>
      <c r="D67" s="2" t="s">
        <v>24</v>
      </c>
      <c r="E67" s="2" t="s">
        <v>355</v>
      </c>
      <c r="F67" s="41" t="s">
        <v>356</v>
      </c>
      <c r="G67" s="41" t="n">
        <v>2017</v>
      </c>
      <c r="H67" s="2" t="s">
        <v>29</v>
      </c>
      <c r="I67" s="2" t="s">
        <v>357</v>
      </c>
      <c r="J67" s="2" t="s">
        <v>49</v>
      </c>
      <c r="K67" s="2" t="n">
        <v>160</v>
      </c>
      <c r="L67" s="2" t="s">
        <v>29</v>
      </c>
      <c r="M67" s="3" t="n">
        <v>0.382</v>
      </c>
      <c r="N67" s="3" t="n">
        <f aca="false">M67-O67</f>
        <v>0.313</v>
      </c>
      <c r="O67" s="3" t="n">
        <v>0.069</v>
      </c>
      <c r="P67" s="3" t="n">
        <f aca="false">100%-M67</f>
        <v>0.618</v>
      </c>
      <c r="Q67" s="3" t="s">
        <v>42</v>
      </c>
      <c r="R67" s="17" t="n">
        <v>0.382</v>
      </c>
      <c r="S67" s="17" t="n">
        <v>0.069</v>
      </c>
      <c r="T67" s="17" t="n">
        <f aca="false">R67/S67</f>
        <v>5.53623188405797</v>
      </c>
      <c r="U67" s="13"/>
      <c r="V67" s="20" t="s">
        <v>353</v>
      </c>
      <c r="W67" s="21" t="n">
        <f aca="false">(M67*$AE$67)+(M68*$AE$68)+(M69*$AE$69)+(M70*$AE$70)+(M71*$AE$71)+(M72*$AE$72)+(M73*$AE$73)+(M74*$AE$74)+(M75*$AE$75)+(M76*$AE$76)+(M77*$AE$77)</f>
        <v>0.595771464019851</v>
      </c>
      <c r="X67" s="21"/>
      <c r="Y67" s="21" t="n">
        <f aca="false">(O67*$AE$67)+(O68*$AE$68)+(O69*$AE$69)+(O70*$AE$70)+(O71*$AE$71)+(O72*$AE$72)+(O73*$AE$73)+(O74*$AE$74)+(O75*$AE$75)+(O76*$AE$76)+(O77*$AE$77)</f>
        <v>0.115681885856079</v>
      </c>
      <c r="Z67" s="21"/>
      <c r="AA67" s="21" t="n">
        <f aca="false">(P67*$AE$67)+(P68*$AE$68)+(P69*$AE$69)+(P70*$AE$70)+(P71*$AE$71)+(P72*$AE$72)+(P73*$AE$73)+(P74*$AE$74)+(P75*$AE$75)+(P76*$AE$76)+(P77*$AE$77)</f>
        <v>0.404228535980149</v>
      </c>
      <c r="AB67" s="21"/>
      <c r="AC67" s="2" t="s">
        <v>34</v>
      </c>
      <c r="AD67" s="22" t="n">
        <v>3.97022332506203</v>
      </c>
      <c r="AE67" s="17" t="n">
        <f aca="false">AD67/100</f>
        <v>0.0397022332506203</v>
      </c>
    </row>
    <row r="68" customFormat="false" ht="15" hidden="false" customHeight="false" outlineLevel="0" collapsed="false">
      <c r="A68" s="16" t="s">
        <v>358</v>
      </c>
      <c r="B68" s="16" t="s">
        <v>64</v>
      </c>
      <c r="C68" s="16" t="s">
        <v>359</v>
      </c>
      <c r="D68" s="23" t="s">
        <v>24</v>
      </c>
      <c r="E68" s="2" t="s">
        <v>360</v>
      </c>
      <c r="F68" s="42" t="s">
        <v>361</v>
      </c>
      <c r="G68" s="42" t="n">
        <v>12858922</v>
      </c>
      <c r="H68" s="2" t="s">
        <v>29</v>
      </c>
      <c r="I68" s="2" t="s">
        <v>362</v>
      </c>
      <c r="J68" s="2" t="s">
        <v>363</v>
      </c>
      <c r="K68" s="2" t="n">
        <v>167</v>
      </c>
      <c r="L68" s="2" t="s">
        <v>364</v>
      </c>
      <c r="M68" s="3" t="n">
        <v>0.617</v>
      </c>
      <c r="N68" s="3" t="n">
        <f aca="false">M68-O68</f>
        <v>0.36</v>
      </c>
      <c r="O68" s="3" t="n">
        <v>0.257</v>
      </c>
      <c r="P68" s="3" t="n">
        <f aca="false">100%-M68</f>
        <v>0.383</v>
      </c>
      <c r="Q68" s="3" t="s">
        <v>42</v>
      </c>
      <c r="R68" s="17" t="n">
        <v>0.617</v>
      </c>
      <c r="S68" s="17" t="n">
        <v>0.257</v>
      </c>
      <c r="T68" s="17" t="n">
        <f aca="false">R68/S68</f>
        <v>2.40077821011673</v>
      </c>
      <c r="U68" s="13"/>
      <c r="V68" s="20"/>
      <c r="W68" s="21"/>
      <c r="X68" s="21"/>
      <c r="Y68" s="21"/>
      <c r="Z68" s="21"/>
      <c r="AA68" s="21"/>
      <c r="AB68" s="21"/>
      <c r="AC68" s="2" t="s">
        <v>34</v>
      </c>
      <c r="AD68" s="22" t="n">
        <v>4.1439205955335</v>
      </c>
      <c r="AE68" s="17" t="n">
        <f aca="false">AD68/100</f>
        <v>0.041439205955335</v>
      </c>
    </row>
    <row r="69" customFormat="false" ht="15" hidden="false" customHeight="false" outlineLevel="0" collapsed="false">
      <c r="A69" s="16" t="s">
        <v>358</v>
      </c>
      <c r="B69" s="16" t="s">
        <v>64</v>
      </c>
      <c r="C69" s="16" t="s">
        <v>365</v>
      </c>
      <c r="D69" s="23" t="s">
        <v>24</v>
      </c>
      <c r="E69" s="2" t="s">
        <v>360</v>
      </c>
      <c r="F69" s="42" t="s">
        <v>361</v>
      </c>
      <c r="G69" s="42" t="n">
        <v>12858922</v>
      </c>
      <c r="H69" s="2" t="s">
        <v>29</v>
      </c>
      <c r="I69" s="2" t="s">
        <v>362</v>
      </c>
      <c r="J69" s="2" t="s">
        <v>366</v>
      </c>
      <c r="K69" s="2" t="n">
        <v>193</v>
      </c>
      <c r="L69" s="2" t="s">
        <v>364</v>
      </c>
      <c r="M69" s="3" t="n">
        <v>0.534</v>
      </c>
      <c r="N69" s="3" t="n">
        <f aca="false">M69-O69</f>
        <v>0.384</v>
      </c>
      <c r="O69" s="3" t="n">
        <v>0.15</v>
      </c>
      <c r="P69" s="3" t="n">
        <f aca="false">100%-M69</f>
        <v>0.466</v>
      </c>
      <c r="Q69" s="3" t="s">
        <v>42</v>
      </c>
      <c r="R69" s="17" t="n">
        <v>0.534</v>
      </c>
      <c r="S69" s="17" t="n">
        <v>0.15</v>
      </c>
      <c r="T69" s="17" t="n">
        <f aca="false">R69/S69</f>
        <v>3.56</v>
      </c>
      <c r="U69" s="13"/>
      <c r="V69" s="20"/>
      <c r="W69" s="21"/>
      <c r="X69" s="21"/>
      <c r="Y69" s="21"/>
      <c r="Z69" s="21"/>
      <c r="AA69" s="21"/>
      <c r="AB69" s="21"/>
      <c r="AC69" s="2" t="s">
        <v>34</v>
      </c>
      <c r="AD69" s="22" t="n">
        <v>4.78908188585608</v>
      </c>
      <c r="AE69" s="17" t="n">
        <f aca="false">AD69/100</f>
        <v>0.0478908188585608</v>
      </c>
    </row>
    <row r="70" customFormat="false" ht="15" hidden="false" customHeight="false" outlineLevel="0" collapsed="false">
      <c r="A70" s="16" t="s">
        <v>358</v>
      </c>
      <c r="B70" s="16"/>
      <c r="C70" s="16" t="s">
        <v>367</v>
      </c>
      <c r="D70" s="2" t="s">
        <v>24</v>
      </c>
      <c r="E70" s="2" t="s">
        <v>368</v>
      </c>
      <c r="F70" s="2" t="s">
        <v>369</v>
      </c>
      <c r="G70" s="2" t="n">
        <v>2017</v>
      </c>
      <c r="H70" s="2" t="s">
        <v>370</v>
      </c>
      <c r="I70" s="2" t="s">
        <v>371</v>
      </c>
      <c r="J70" s="2" t="s">
        <v>49</v>
      </c>
      <c r="K70" s="2" t="n">
        <v>272</v>
      </c>
      <c r="L70" s="2" t="s">
        <v>29</v>
      </c>
      <c r="M70" s="3" t="n">
        <v>0.441</v>
      </c>
      <c r="N70" s="3" t="n">
        <f aca="false">M70-O70</f>
        <v>0.386</v>
      </c>
      <c r="O70" s="3" t="n">
        <v>0.055</v>
      </c>
      <c r="P70" s="3" t="n">
        <f aca="false">100%-M70</f>
        <v>0.559</v>
      </c>
      <c r="Q70" s="3" t="s">
        <v>42</v>
      </c>
      <c r="R70" s="17" t="n">
        <v>0.441</v>
      </c>
      <c r="S70" s="17" t="n">
        <v>0.055</v>
      </c>
      <c r="T70" s="17" t="n">
        <f aca="false">R70/S70</f>
        <v>8.01818181818182</v>
      </c>
      <c r="U70" s="13"/>
      <c r="V70" s="20"/>
      <c r="W70" s="21"/>
      <c r="X70" s="21"/>
      <c r="Y70" s="21"/>
      <c r="Z70" s="21"/>
      <c r="AA70" s="21"/>
      <c r="AB70" s="21"/>
      <c r="AC70" s="2" t="s">
        <v>34</v>
      </c>
      <c r="AD70" s="22" t="n">
        <v>6.74937965260546</v>
      </c>
      <c r="AE70" s="17" t="n">
        <f aca="false">AD70/100</f>
        <v>0.0674937965260546</v>
      </c>
    </row>
    <row r="71" customFormat="false" ht="15" hidden="false" customHeight="false" outlineLevel="0" collapsed="false">
      <c r="A71" s="16" t="s">
        <v>358</v>
      </c>
      <c r="B71" s="16"/>
      <c r="C71" s="16" t="s">
        <v>372</v>
      </c>
      <c r="D71" s="2" t="s">
        <v>24</v>
      </c>
      <c r="E71" s="2" t="s">
        <v>373</v>
      </c>
      <c r="F71" s="2" t="s">
        <v>374</v>
      </c>
      <c r="G71" s="2" t="n">
        <v>2007</v>
      </c>
      <c r="H71" s="2" t="n">
        <v>2005</v>
      </c>
      <c r="I71" s="2" t="s">
        <v>362</v>
      </c>
      <c r="J71" s="2" t="s">
        <v>126</v>
      </c>
      <c r="K71" s="2" t="n">
        <v>231</v>
      </c>
      <c r="L71" s="2" t="s">
        <v>375</v>
      </c>
      <c r="M71" s="3" t="n">
        <v>0.26</v>
      </c>
      <c r="N71" s="3" t="n">
        <f aca="false">M71-O71</f>
        <v>0.221</v>
      </c>
      <c r="O71" s="3" t="n">
        <v>0.039</v>
      </c>
      <c r="P71" s="3" t="n">
        <f aca="false">100%-M71</f>
        <v>0.74</v>
      </c>
      <c r="Q71" s="3" t="s">
        <v>42</v>
      </c>
      <c r="R71" s="17" t="n">
        <v>0.26</v>
      </c>
      <c r="S71" s="17" t="n">
        <v>0.039</v>
      </c>
      <c r="T71" s="17" t="n">
        <f aca="false">R71/S71</f>
        <v>6.66666666666667</v>
      </c>
      <c r="U71" s="13"/>
      <c r="V71" s="20"/>
      <c r="W71" s="21"/>
      <c r="X71" s="21"/>
      <c r="Y71" s="21"/>
      <c r="Z71" s="21"/>
      <c r="AA71" s="21"/>
      <c r="AB71" s="21"/>
      <c r="AC71" s="2" t="s">
        <v>34</v>
      </c>
      <c r="AD71" s="22" t="n">
        <v>5.73200992555831</v>
      </c>
      <c r="AE71" s="17" t="n">
        <f aca="false">AD71/100</f>
        <v>0.0573200992555831</v>
      </c>
    </row>
    <row r="72" customFormat="false" ht="15" hidden="false" customHeight="false" outlineLevel="0" collapsed="false">
      <c r="A72" s="16" t="s">
        <v>358</v>
      </c>
      <c r="B72" s="16"/>
      <c r="C72" s="16" t="s">
        <v>376</v>
      </c>
      <c r="D72" s="2" t="s">
        <v>24</v>
      </c>
      <c r="E72" s="2" t="s">
        <v>377</v>
      </c>
      <c r="F72" s="2" t="s">
        <v>378</v>
      </c>
      <c r="G72" s="2" t="n">
        <v>2016</v>
      </c>
      <c r="H72" s="2" t="s">
        <v>379</v>
      </c>
      <c r="I72" s="2" t="s">
        <v>149</v>
      </c>
      <c r="J72" s="2" t="s">
        <v>119</v>
      </c>
      <c r="K72" s="2" t="n">
        <v>965</v>
      </c>
      <c r="L72" s="2" t="s">
        <v>380</v>
      </c>
      <c r="M72" s="3" t="n">
        <v>0.546</v>
      </c>
      <c r="N72" s="3" t="n">
        <f aca="false">M72-O72</f>
        <v>0.424</v>
      </c>
      <c r="O72" s="3" t="n">
        <v>0.122</v>
      </c>
      <c r="P72" s="3" t="n">
        <f aca="false">100%-M72</f>
        <v>0.454</v>
      </c>
      <c r="Q72" s="3" t="s">
        <v>42</v>
      </c>
      <c r="R72" s="17" t="n">
        <v>0.546</v>
      </c>
      <c r="S72" s="17" t="n">
        <v>0.122</v>
      </c>
      <c r="T72" s="17" t="n">
        <f aca="false">R72/S72</f>
        <v>4.47540983606557</v>
      </c>
      <c r="U72" s="13"/>
      <c r="V72" s="20"/>
      <c r="W72" s="21"/>
      <c r="X72" s="21"/>
      <c r="Y72" s="21"/>
      <c r="Z72" s="21"/>
      <c r="AA72" s="21"/>
      <c r="AB72" s="21"/>
      <c r="AC72" s="2" t="s">
        <v>34</v>
      </c>
      <c r="AD72" s="22" t="n">
        <v>23.9454094292804</v>
      </c>
      <c r="AE72" s="17" t="n">
        <f aca="false">AD72/100</f>
        <v>0.239454094292804</v>
      </c>
    </row>
    <row r="73" customFormat="false" ht="15" hidden="false" customHeight="false" outlineLevel="0" collapsed="false">
      <c r="A73" s="16" t="s">
        <v>358</v>
      </c>
      <c r="B73" s="16"/>
      <c r="C73" s="16" t="s">
        <v>381</v>
      </c>
      <c r="D73" s="2" t="s">
        <v>24</v>
      </c>
      <c r="E73" s="2" t="s">
        <v>382</v>
      </c>
      <c r="F73" s="2" t="s">
        <v>383</v>
      </c>
      <c r="G73" s="2" t="n">
        <v>2012</v>
      </c>
      <c r="H73" s="2" t="s">
        <v>29</v>
      </c>
      <c r="I73" s="2" t="s">
        <v>29</v>
      </c>
      <c r="J73" s="2" t="s">
        <v>84</v>
      </c>
      <c r="K73" s="2" t="n">
        <v>88</v>
      </c>
      <c r="L73" s="2" t="s">
        <v>29</v>
      </c>
      <c r="M73" s="3" t="n">
        <v>0.56</v>
      </c>
      <c r="N73" s="3" t="n">
        <f aca="false">M73-O73</f>
        <v>0.43</v>
      </c>
      <c r="O73" s="3" t="n">
        <v>0.13</v>
      </c>
      <c r="P73" s="3" t="n">
        <f aca="false">100%-M73</f>
        <v>0.44</v>
      </c>
      <c r="Q73" s="3" t="s">
        <v>42</v>
      </c>
      <c r="R73" s="17" t="n">
        <v>0.56</v>
      </c>
      <c r="S73" s="17" t="n">
        <v>0.13</v>
      </c>
      <c r="T73" s="17" t="n">
        <f aca="false">R73/S73</f>
        <v>4.30769230769231</v>
      </c>
      <c r="U73" s="13"/>
      <c r="V73" s="20"/>
      <c r="W73" s="21"/>
      <c r="X73" s="21"/>
      <c r="Y73" s="21"/>
      <c r="Z73" s="21"/>
      <c r="AA73" s="21"/>
      <c r="AB73" s="21"/>
      <c r="AC73" s="2" t="s">
        <v>34</v>
      </c>
      <c r="AD73" s="22" t="n">
        <v>2.18362282878412</v>
      </c>
      <c r="AE73" s="17" t="n">
        <f aca="false">AD73/100</f>
        <v>0.0218362282878412</v>
      </c>
    </row>
    <row r="74" customFormat="false" ht="15" hidden="false" customHeight="false" outlineLevel="0" collapsed="false">
      <c r="A74" s="16" t="s">
        <v>358</v>
      </c>
      <c r="B74" s="16" t="s">
        <v>64</v>
      </c>
      <c r="C74" s="16" t="s">
        <v>384</v>
      </c>
      <c r="D74" s="23" t="s">
        <v>24</v>
      </c>
      <c r="E74" s="2" t="s">
        <v>385</v>
      </c>
      <c r="F74" s="2" t="s">
        <v>386</v>
      </c>
      <c r="G74" s="2" t="n">
        <v>2002</v>
      </c>
      <c r="H74" s="2" t="s">
        <v>29</v>
      </c>
      <c r="I74" s="2" t="s">
        <v>362</v>
      </c>
      <c r="J74" s="2" t="s">
        <v>387</v>
      </c>
      <c r="K74" s="2" t="n">
        <v>100</v>
      </c>
      <c r="L74" s="2" t="s">
        <v>29</v>
      </c>
      <c r="M74" s="3" t="n">
        <v>0.45</v>
      </c>
      <c r="N74" s="3" t="n">
        <f aca="false">M74-O74</f>
        <v>0.25</v>
      </c>
      <c r="O74" s="3" t="n">
        <v>0.2</v>
      </c>
      <c r="P74" s="3" t="n">
        <f aca="false">100%-M74</f>
        <v>0.55</v>
      </c>
      <c r="Q74" s="38" t="s">
        <v>42</v>
      </c>
      <c r="R74" s="17" t="n">
        <v>0.45</v>
      </c>
      <c r="S74" s="17" t="n">
        <v>0.2</v>
      </c>
      <c r="T74" s="17" t="n">
        <f aca="false">R74/S74</f>
        <v>2.25</v>
      </c>
      <c r="U74" s="40"/>
      <c r="V74" s="20"/>
      <c r="W74" s="21"/>
      <c r="X74" s="21"/>
      <c r="Y74" s="21"/>
      <c r="Z74" s="21"/>
      <c r="AA74" s="21"/>
      <c r="AB74" s="21"/>
      <c r="AC74" s="2" t="s">
        <v>34</v>
      </c>
      <c r="AD74" s="22" t="n">
        <v>2.48138957816377</v>
      </c>
      <c r="AE74" s="17" t="n">
        <f aca="false">AD74/100</f>
        <v>0.0248138957816377</v>
      </c>
    </row>
    <row r="75" customFormat="false" ht="15" hidden="false" customHeight="false" outlineLevel="0" collapsed="false">
      <c r="A75" s="16" t="s">
        <v>353</v>
      </c>
      <c r="B75" s="16" t="s">
        <v>64</v>
      </c>
      <c r="C75" s="16" t="s">
        <v>388</v>
      </c>
      <c r="D75" s="23" t="s">
        <v>24</v>
      </c>
      <c r="E75" s="2" t="s">
        <v>385</v>
      </c>
      <c r="F75" s="2" t="s">
        <v>386</v>
      </c>
      <c r="G75" s="2" t="n">
        <v>2002</v>
      </c>
      <c r="H75" s="2" t="s">
        <v>29</v>
      </c>
      <c r="I75" s="2" t="s">
        <v>362</v>
      </c>
      <c r="J75" s="2" t="s">
        <v>389</v>
      </c>
      <c r="K75" s="2" t="n">
        <v>80</v>
      </c>
      <c r="L75" s="2" t="s">
        <v>29</v>
      </c>
      <c r="M75" s="3" t="n">
        <v>0.57</v>
      </c>
      <c r="N75" s="3" t="n">
        <f aca="false">M75-O75</f>
        <v>0.395</v>
      </c>
      <c r="O75" s="3" t="n">
        <v>0.175</v>
      </c>
      <c r="P75" s="3" t="n">
        <f aca="false">100%-M75</f>
        <v>0.43</v>
      </c>
      <c r="Q75" s="38" t="s">
        <v>42</v>
      </c>
      <c r="R75" s="17" t="n">
        <v>0.57</v>
      </c>
      <c r="S75" s="17" t="n">
        <v>0.175</v>
      </c>
      <c r="T75" s="17" t="n">
        <f aca="false">R75/S75</f>
        <v>3.25714285714286</v>
      </c>
      <c r="U75" s="40"/>
      <c r="V75" s="20"/>
      <c r="W75" s="21"/>
      <c r="X75" s="21"/>
      <c r="Y75" s="21"/>
      <c r="Z75" s="21"/>
      <c r="AA75" s="21"/>
      <c r="AB75" s="21"/>
      <c r="AC75" s="2" t="s">
        <v>34</v>
      </c>
      <c r="AD75" s="22" t="n">
        <v>1.98511166253102</v>
      </c>
      <c r="AE75" s="17" t="n">
        <f aca="false">AD75/100</f>
        <v>0.0198511166253102</v>
      </c>
    </row>
    <row r="76" customFormat="false" ht="15" hidden="false" customHeight="false" outlineLevel="0" collapsed="false">
      <c r="A76" s="16" t="s">
        <v>358</v>
      </c>
      <c r="B76" s="16"/>
      <c r="C76" s="16" t="s">
        <v>390</v>
      </c>
      <c r="D76" s="2" t="s">
        <v>24</v>
      </c>
      <c r="E76" s="2" t="s">
        <v>391</v>
      </c>
      <c r="F76" s="2" t="s">
        <v>392</v>
      </c>
      <c r="G76" s="2" t="n">
        <v>2014</v>
      </c>
      <c r="H76" s="2" t="s">
        <v>393</v>
      </c>
      <c r="I76" s="2" t="s">
        <v>394</v>
      </c>
      <c r="J76" s="2" t="s">
        <v>119</v>
      </c>
      <c r="K76" s="2" t="n">
        <v>1535</v>
      </c>
      <c r="L76" s="2" t="s">
        <v>29</v>
      </c>
      <c r="M76" s="3" t="n">
        <v>0.83</v>
      </c>
      <c r="N76" s="3" t="n">
        <f aca="false">M76-O76</f>
        <v>0.71</v>
      </c>
      <c r="O76" s="3" t="n">
        <v>0.12</v>
      </c>
      <c r="P76" s="3" t="n">
        <f aca="false">100%-M76</f>
        <v>0.17</v>
      </c>
      <c r="Q76" s="3" t="s">
        <v>42</v>
      </c>
      <c r="R76" s="17" t="n">
        <v>0.83</v>
      </c>
      <c r="S76" s="17" t="n">
        <v>0.12</v>
      </c>
      <c r="T76" s="17" t="n">
        <f aca="false">R76/S76</f>
        <v>6.91666666666667</v>
      </c>
      <c r="U76" s="13"/>
      <c r="V76" s="20"/>
      <c r="W76" s="21"/>
      <c r="X76" s="21"/>
      <c r="Y76" s="21"/>
      <c r="Z76" s="21"/>
      <c r="AA76" s="21"/>
      <c r="AB76" s="21"/>
      <c r="AC76" s="3" t="s">
        <v>34</v>
      </c>
      <c r="AD76" s="22" t="n">
        <v>38.0893300248139</v>
      </c>
      <c r="AE76" s="17" t="n">
        <f aca="false">AD76/100</f>
        <v>0.380893300248139</v>
      </c>
      <c r="AF76" s="3"/>
    </row>
    <row r="77" s="26" customFormat="true" ht="15" hidden="false" customHeight="false" outlineLevel="0" collapsed="false">
      <c r="A77" s="26" t="s">
        <v>358</v>
      </c>
      <c r="C77" s="43" t="s">
        <v>395</v>
      </c>
      <c r="D77" s="26" t="s">
        <v>108</v>
      </c>
      <c r="E77" s="26" t="s">
        <v>396</v>
      </c>
      <c r="F77" s="26" t="s">
        <v>397</v>
      </c>
      <c r="G77" s="26" t="n">
        <v>2018</v>
      </c>
      <c r="H77" s="26" t="s">
        <v>29</v>
      </c>
      <c r="I77" s="26" t="s">
        <v>371</v>
      </c>
      <c r="J77" s="26" t="s">
        <v>398</v>
      </c>
      <c r="K77" s="26" t="n">
        <v>239</v>
      </c>
      <c r="L77" s="26" t="s">
        <v>29</v>
      </c>
      <c r="M77" s="27" t="n">
        <v>0.054</v>
      </c>
      <c r="N77" s="27" t="n">
        <f aca="false">M77-O77</f>
        <v>0.004</v>
      </c>
      <c r="O77" s="27" t="n">
        <v>0.05</v>
      </c>
      <c r="P77" s="27" t="n">
        <f aca="false">100%-M77</f>
        <v>0.946</v>
      </c>
      <c r="Q77" s="26" t="s">
        <v>42</v>
      </c>
      <c r="R77" s="28" t="n">
        <v>0.054</v>
      </c>
      <c r="S77" s="26" t="n">
        <v>0.05</v>
      </c>
      <c r="T77" s="26" t="n">
        <f aca="false">R77/S77</f>
        <v>1.08</v>
      </c>
      <c r="V77" s="20"/>
      <c r="W77" s="21"/>
      <c r="Y77" s="21"/>
      <c r="AA77" s="21"/>
      <c r="AC77" s="26" t="s">
        <v>34</v>
      </c>
      <c r="AD77" s="29" t="n">
        <v>5.93052109181142</v>
      </c>
      <c r="AE77" s="30" t="n">
        <f aca="false">AD77/100</f>
        <v>0.0593052109181142</v>
      </c>
      <c r="AG77" s="26" t="s">
        <v>399</v>
      </c>
    </row>
    <row r="78" customFormat="false" ht="15" hidden="false" customHeight="false" outlineLevel="0" collapsed="false">
      <c r="A78" s="16" t="s">
        <v>400</v>
      </c>
      <c r="B78" s="16" t="s">
        <v>64</v>
      </c>
      <c r="C78" s="16" t="s">
        <v>401</v>
      </c>
      <c r="D78" s="23" t="s">
        <v>78</v>
      </c>
      <c r="E78" s="2" t="s">
        <v>402</v>
      </c>
      <c r="F78" s="2" t="s">
        <v>403</v>
      </c>
      <c r="G78" s="2" t="n">
        <v>2000</v>
      </c>
      <c r="H78" s="2" t="s">
        <v>404</v>
      </c>
      <c r="I78" s="2" t="s">
        <v>405</v>
      </c>
      <c r="J78" s="2" t="s">
        <v>406</v>
      </c>
      <c r="K78" s="2" t="n">
        <v>1455</v>
      </c>
      <c r="L78" s="2" t="s">
        <v>29</v>
      </c>
      <c r="M78" s="3" t="n">
        <v>0.0635</v>
      </c>
      <c r="N78" s="3" t="n">
        <f aca="false">M78-O78</f>
        <v>0.0572</v>
      </c>
      <c r="O78" s="3" t="n">
        <v>0.0063</v>
      </c>
      <c r="P78" s="3" t="n">
        <f aca="false">100%-M78</f>
        <v>0.9365</v>
      </c>
      <c r="Q78" s="3" t="s">
        <v>76</v>
      </c>
      <c r="R78" s="17" t="n">
        <v>0.0635</v>
      </c>
      <c r="S78" s="17" t="n">
        <v>0.0063</v>
      </c>
      <c r="T78" s="17" t="n">
        <f aca="false">R78/S78</f>
        <v>10.0793650793651</v>
      </c>
      <c r="U78" s="13"/>
      <c r="V78" s="20" t="s">
        <v>400</v>
      </c>
      <c r="W78" s="21" t="n">
        <f aca="false">(M78*$AE$78)+(M79*$AE$79)</f>
        <v>0.0658472668810289</v>
      </c>
      <c r="X78" s="21"/>
      <c r="Y78" s="21" t="n">
        <f aca="false">(O78*$AE$78)+(O79*$AE$79)</f>
        <v>0.00718102893890675</v>
      </c>
      <c r="Z78" s="21"/>
      <c r="AA78" s="21" t="n">
        <f aca="false">(P78*$AE$78)+(P79*$AE$79)</f>
        <v>0.934152733118971</v>
      </c>
      <c r="AB78" s="21"/>
      <c r="AC78" s="3" t="s">
        <v>34</v>
      </c>
      <c r="AD78" s="22" t="n">
        <v>93.5691318327974</v>
      </c>
      <c r="AE78" s="17" t="n">
        <f aca="false">AD78/100</f>
        <v>0.935691318327974</v>
      </c>
      <c r="AF78" s="3"/>
    </row>
    <row r="79" customFormat="false" ht="15" hidden="false" customHeight="false" outlineLevel="0" collapsed="false">
      <c r="A79" s="16" t="s">
        <v>400</v>
      </c>
      <c r="B79" s="16" t="s">
        <v>64</v>
      </c>
      <c r="C79" s="16" t="s">
        <v>407</v>
      </c>
      <c r="D79" s="23" t="s">
        <v>78</v>
      </c>
      <c r="E79" s="2" t="s">
        <v>402</v>
      </c>
      <c r="F79" s="2" t="s">
        <v>403</v>
      </c>
      <c r="G79" s="2" t="n">
        <v>2000</v>
      </c>
      <c r="H79" s="2" t="s">
        <v>404</v>
      </c>
      <c r="I79" s="2" t="s">
        <v>405</v>
      </c>
      <c r="J79" s="2" t="s">
        <v>408</v>
      </c>
      <c r="K79" s="2" t="n">
        <v>100</v>
      </c>
      <c r="L79" s="2" t="s">
        <v>29</v>
      </c>
      <c r="M79" s="3" t="n">
        <v>0.1</v>
      </c>
      <c r="N79" s="3" t="n">
        <f aca="false">M79-O79</f>
        <v>0.08</v>
      </c>
      <c r="O79" s="3" t="n">
        <v>0.02</v>
      </c>
      <c r="P79" s="3" t="n">
        <f aca="false">100%-M79</f>
        <v>0.9</v>
      </c>
      <c r="Q79" s="3" t="s">
        <v>76</v>
      </c>
      <c r="R79" s="17" t="n">
        <v>0.1</v>
      </c>
      <c r="S79" s="17" t="n">
        <v>0.02</v>
      </c>
      <c r="T79" s="17" t="n">
        <f aca="false">R79/S79</f>
        <v>5</v>
      </c>
      <c r="U79" s="13"/>
      <c r="V79" s="20"/>
      <c r="W79" s="21"/>
      <c r="X79" s="21"/>
      <c r="Y79" s="21"/>
      <c r="Z79" s="21"/>
      <c r="AA79" s="21"/>
      <c r="AB79" s="21"/>
      <c r="AC79" s="3" t="s">
        <v>34</v>
      </c>
      <c r="AD79" s="22" t="n">
        <v>6.43086816720257</v>
      </c>
      <c r="AE79" s="17" t="n">
        <f aca="false">AD79/100</f>
        <v>0.0643086816720257</v>
      </c>
      <c r="AF79" s="3"/>
    </row>
    <row r="80" customFormat="false" ht="15" hidden="false" customHeight="false" outlineLevel="0" collapsed="false">
      <c r="A80" s="16" t="s">
        <v>409</v>
      </c>
      <c r="B80" s="16"/>
      <c r="C80" s="16" t="s">
        <v>410</v>
      </c>
      <c r="D80" s="2" t="s">
        <v>24</v>
      </c>
      <c r="E80" s="2" t="s">
        <v>411</v>
      </c>
      <c r="F80" s="2" t="s">
        <v>412</v>
      </c>
      <c r="G80" s="2" t="n">
        <v>2013</v>
      </c>
      <c r="H80" s="2" t="s">
        <v>413</v>
      </c>
      <c r="I80" s="2" t="s">
        <v>414</v>
      </c>
      <c r="J80" s="2" t="s">
        <v>55</v>
      </c>
      <c r="K80" s="2" t="n">
        <v>418</v>
      </c>
      <c r="L80" s="2" t="s">
        <v>415</v>
      </c>
      <c r="M80" s="3" t="n">
        <v>0.482</v>
      </c>
      <c r="N80" s="3" t="n">
        <f aca="false">M80-O80</f>
        <v>0.43</v>
      </c>
      <c r="O80" s="3" t="n">
        <v>0.052</v>
      </c>
      <c r="P80" s="3" t="n">
        <f aca="false">100%-M80</f>
        <v>0.518</v>
      </c>
      <c r="Q80" s="3" t="s">
        <v>76</v>
      </c>
      <c r="R80" s="17" t="n">
        <v>0.482</v>
      </c>
      <c r="S80" s="17" t="n">
        <v>0.052</v>
      </c>
      <c r="T80" s="17" t="n">
        <f aca="false">R80/S80</f>
        <v>9.26923076923077</v>
      </c>
      <c r="U80" s="13"/>
      <c r="V80" s="20" t="s">
        <v>409</v>
      </c>
      <c r="W80" s="21" t="n">
        <f aca="false">(M80*$AE$80)+(M81*$AE$81)</f>
        <v>0.32380980980981</v>
      </c>
      <c r="X80" s="21"/>
      <c r="Y80" s="21" t="n">
        <f aca="false">(O80*$AE$80)+(O81*$AE$81)</f>
        <v>0.0456026026026026</v>
      </c>
      <c r="Z80" s="21"/>
      <c r="AA80" s="21" t="n">
        <f aca="false">(P80*$AE$80)+(P81*$AE$81)</f>
        <v>0.67619019019019</v>
      </c>
      <c r="AB80" s="21"/>
      <c r="AC80" s="3" t="s">
        <v>34</v>
      </c>
      <c r="AD80" s="22" t="n">
        <v>41.8418418418418</v>
      </c>
      <c r="AE80" s="17" t="n">
        <f aca="false">AD80/100</f>
        <v>0.418418418418418</v>
      </c>
      <c r="AF80" s="3"/>
    </row>
    <row r="81" customFormat="false" ht="15" hidden="false" customHeight="false" outlineLevel="0" collapsed="false">
      <c r="A81" s="16" t="s">
        <v>409</v>
      </c>
      <c r="B81" s="16"/>
      <c r="C81" s="16" t="s">
        <v>416</v>
      </c>
      <c r="D81" s="2" t="s">
        <v>24</v>
      </c>
      <c r="E81" s="2" t="s">
        <v>417</v>
      </c>
      <c r="F81" s="2" t="s">
        <v>418</v>
      </c>
      <c r="G81" s="2" t="n">
        <v>2017</v>
      </c>
      <c r="H81" s="2" t="n">
        <v>2014</v>
      </c>
      <c r="I81" s="2" t="s">
        <v>256</v>
      </c>
      <c r="J81" s="2" t="s">
        <v>334</v>
      </c>
      <c r="K81" s="2" t="n">
        <v>581</v>
      </c>
      <c r="L81" s="2" t="s">
        <v>29</v>
      </c>
      <c r="M81" s="3" t="n">
        <v>0.21</v>
      </c>
      <c r="N81" s="3" t="n">
        <f aca="false">M81-O81</f>
        <v>0.169</v>
      </c>
      <c r="O81" s="3" t="n">
        <v>0.041</v>
      </c>
      <c r="P81" s="3" t="n">
        <f aca="false">100%-M81</f>
        <v>0.79</v>
      </c>
      <c r="Q81" s="3" t="s">
        <v>76</v>
      </c>
      <c r="R81" s="17" t="n">
        <v>0.21</v>
      </c>
      <c r="S81" s="17" t="n">
        <v>0.041</v>
      </c>
      <c r="T81" s="17" t="n">
        <f aca="false">R81/S81</f>
        <v>5.12195121951219</v>
      </c>
      <c r="U81" s="13"/>
      <c r="V81" s="20"/>
      <c r="W81" s="21"/>
      <c r="X81" s="21"/>
      <c r="Y81" s="21"/>
      <c r="Z81" s="21"/>
      <c r="AA81" s="21"/>
      <c r="AB81" s="21"/>
      <c r="AC81" s="3" t="s">
        <v>34</v>
      </c>
      <c r="AD81" s="22" t="n">
        <v>58.1581581581582</v>
      </c>
      <c r="AE81" s="17" t="n">
        <f aca="false">AD81/100</f>
        <v>0.581581581581582</v>
      </c>
      <c r="AF81" s="3"/>
    </row>
    <row r="82" s="10" customFormat="true" ht="15" hidden="false" customHeight="false" outlineLevel="0" collapsed="false">
      <c r="A82" s="9" t="s">
        <v>419</v>
      </c>
      <c r="B82" s="9"/>
      <c r="C82" s="9" t="s">
        <v>419</v>
      </c>
      <c r="D82" s="10" t="s">
        <v>78</v>
      </c>
      <c r="N82" s="11"/>
      <c r="P82" s="11"/>
      <c r="Q82" s="10" t="s">
        <v>33</v>
      </c>
      <c r="R82" s="12"/>
      <c r="S82" s="12"/>
      <c r="T82" s="12"/>
      <c r="U82" s="25"/>
      <c r="V82" s="24" t="s">
        <v>419</v>
      </c>
      <c r="W82" s="35"/>
      <c r="X82" s="35"/>
      <c r="Y82" s="35"/>
      <c r="Z82" s="35"/>
      <c r="AA82" s="35"/>
      <c r="AB82" s="35"/>
      <c r="AD82" s="12"/>
      <c r="AE82" s="12"/>
    </row>
    <row r="83" s="45" customFormat="true" ht="13.8" hidden="false" customHeight="false" outlineLevel="0" collapsed="false">
      <c r="A83" s="44" t="s">
        <v>420</v>
      </c>
      <c r="B83" s="44"/>
      <c r="C83" s="44" t="s">
        <v>421</v>
      </c>
      <c r="D83" s="45" t="s">
        <v>24</v>
      </c>
      <c r="E83" s="45" t="s">
        <v>422</v>
      </c>
      <c r="F83" s="45" t="s">
        <v>423</v>
      </c>
      <c r="G83" s="45" t="n">
        <v>2016</v>
      </c>
      <c r="H83" s="45" t="s">
        <v>424</v>
      </c>
      <c r="I83" s="45" t="s">
        <v>425</v>
      </c>
      <c r="J83" s="45" t="s">
        <v>55</v>
      </c>
      <c r="K83" s="45" t="n">
        <v>466</v>
      </c>
      <c r="L83" s="45" t="s">
        <v>426</v>
      </c>
      <c r="M83" s="46" t="n">
        <v>0.7614</v>
      </c>
      <c r="N83" s="46" t="n">
        <f aca="false">M83-O83</f>
        <v>0.6734</v>
      </c>
      <c r="O83" s="46" t="n">
        <v>0.088</v>
      </c>
      <c r="P83" s="46" t="n">
        <f aca="false">100%-M83</f>
        <v>0.2386</v>
      </c>
      <c r="Q83" s="46" t="s">
        <v>42</v>
      </c>
      <c r="R83" s="47" t="n">
        <v>0.7614</v>
      </c>
      <c r="S83" s="47" t="n">
        <v>0.088</v>
      </c>
      <c r="T83" s="47" t="n">
        <f aca="false">R83/S83</f>
        <v>8.65227272727273</v>
      </c>
      <c r="U83" s="46"/>
      <c r="V83" s="48" t="s">
        <v>420</v>
      </c>
      <c r="W83" s="49" t="n">
        <f aca="false">(M83*AE83)+(M84*AE84)</f>
        <v>0.815696186440677</v>
      </c>
      <c r="X83" s="49"/>
      <c r="Y83" s="49" t="n">
        <f aca="false">(O83*0.56)+(O84*0.44)</f>
        <v>0.1232</v>
      </c>
      <c r="Z83" s="49"/>
      <c r="AA83" s="49" t="n">
        <f aca="false">(P83*AE83)+(P84*AE84)</f>
        <v>0.184303813559322</v>
      </c>
      <c r="AB83" s="49"/>
      <c r="AC83" s="46" t="s">
        <v>34</v>
      </c>
      <c r="AD83" s="50" t="n">
        <v>23.093220338983</v>
      </c>
      <c r="AE83" s="47" t="n">
        <f aca="false">AD83/100</f>
        <v>0.23093220338983</v>
      </c>
      <c r="AF83" s="51" t="n">
        <v>56.2123039806996</v>
      </c>
      <c r="AG83" s="45" t="s">
        <v>427</v>
      </c>
    </row>
    <row r="84" customFormat="false" ht="15" hidden="false" customHeight="false" outlineLevel="0" collapsed="false">
      <c r="A84" s="16" t="s">
        <v>420</v>
      </c>
      <c r="B84" s="16"/>
      <c r="C84" s="16" t="s">
        <v>428</v>
      </c>
      <c r="D84" s="2" t="s">
        <v>24</v>
      </c>
      <c r="E84" s="2" t="s">
        <v>429</v>
      </c>
      <c r="F84" s="2" t="s">
        <v>430</v>
      </c>
      <c r="G84" s="2" t="n">
        <v>2008</v>
      </c>
      <c r="H84" s="2" t="s">
        <v>431</v>
      </c>
      <c r="I84" s="2" t="s">
        <v>425</v>
      </c>
      <c r="J84" s="2" t="s">
        <v>55</v>
      </c>
      <c r="K84" s="2" t="n">
        <v>363</v>
      </c>
      <c r="L84" s="2" t="s">
        <v>432</v>
      </c>
      <c r="M84" s="3" t="n">
        <v>0.832</v>
      </c>
      <c r="N84" s="3" t="n">
        <f aca="false">M84-O84</f>
        <v>0.664</v>
      </c>
      <c r="O84" s="3" t="n">
        <v>0.168</v>
      </c>
      <c r="P84" s="3" t="n">
        <f aca="false">100%-M84</f>
        <v>0.168</v>
      </c>
      <c r="Q84" s="3" t="s">
        <v>42</v>
      </c>
      <c r="R84" s="17" t="n">
        <v>0.832</v>
      </c>
      <c r="S84" s="17" t="n">
        <v>0.168</v>
      </c>
      <c r="T84" s="17" t="n">
        <f aca="false">R84/S84</f>
        <v>4.95238095238095</v>
      </c>
      <c r="U84" s="13"/>
      <c r="V84" s="48"/>
      <c r="W84" s="49"/>
      <c r="X84" s="49"/>
      <c r="Y84" s="49"/>
      <c r="Z84" s="49"/>
      <c r="AA84" s="49"/>
      <c r="AB84" s="49"/>
      <c r="AC84" s="3" t="s">
        <v>34</v>
      </c>
      <c r="AD84" s="22" t="n">
        <v>76.9067796610169</v>
      </c>
      <c r="AE84" s="17" t="n">
        <f aca="false">AD84/100</f>
        <v>0.769067796610169</v>
      </c>
      <c r="AF84" s="52" t="n">
        <v>43.7876960193004</v>
      </c>
    </row>
    <row r="85" s="10" customFormat="true" ht="15" hidden="false" customHeight="false" outlineLevel="0" collapsed="false">
      <c r="A85" s="9" t="s">
        <v>433</v>
      </c>
      <c r="B85" s="9"/>
      <c r="C85" s="9" t="s">
        <v>433</v>
      </c>
      <c r="D85" s="10" t="s">
        <v>78</v>
      </c>
      <c r="M85" s="11"/>
      <c r="N85" s="11"/>
      <c r="P85" s="11"/>
      <c r="Q85" s="10" t="s">
        <v>76</v>
      </c>
      <c r="R85" s="12"/>
      <c r="S85" s="12"/>
      <c r="T85" s="12"/>
      <c r="U85" s="25"/>
      <c r="V85" s="24" t="s">
        <v>433</v>
      </c>
      <c r="W85" s="35"/>
      <c r="X85" s="35"/>
      <c r="Y85" s="35"/>
      <c r="Z85" s="35"/>
      <c r="AA85" s="35"/>
      <c r="AB85" s="35"/>
      <c r="AD85" s="12"/>
      <c r="AE85" s="12"/>
    </row>
    <row r="86" s="26" customFormat="true" ht="15" hidden="false" customHeight="false" outlineLevel="0" collapsed="false">
      <c r="A86" s="26" t="s">
        <v>434</v>
      </c>
      <c r="C86" s="26" t="s">
        <v>435</v>
      </c>
      <c r="D86" s="26" t="s">
        <v>108</v>
      </c>
      <c r="E86" s="26" t="s">
        <v>436</v>
      </c>
      <c r="F86" s="26" t="s">
        <v>437</v>
      </c>
      <c r="G86" s="26" t="n">
        <v>2018</v>
      </c>
      <c r="H86" s="26" t="n">
        <v>2017</v>
      </c>
      <c r="I86" s="26" t="s">
        <v>438</v>
      </c>
      <c r="J86" s="26" t="s">
        <v>84</v>
      </c>
      <c r="K86" s="26" t="n">
        <v>447</v>
      </c>
      <c r="L86" s="26" t="s">
        <v>29</v>
      </c>
      <c r="M86" s="27" t="n">
        <v>0.288</v>
      </c>
      <c r="N86" s="39" t="n">
        <f aca="false">M86-O86</f>
        <v>0.201</v>
      </c>
      <c r="O86" s="27" t="n">
        <v>0.087</v>
      </c>
      <c r="P86" s="39" t="n">
        <f aca="false">100%-M86</f>
        <v>0.712</v>
      </c>
      <c r="Q86" s="26" t="s">
        <v>42</v>
      </c>
      <c r="R86" s="26" t="n">
        <v>0.29</v>
      </c>
      <c r="S86" s="28" t="n">
        <v>0.087</v>
      </c>
      <c r="T86" s="30" t="n">
        <f aca="false">R86/S86</f>
        <v>3.33333333333333</v>
      </c>
      <c r="V86" s="53" t="s">
        <v>434</v>
      </c>
      <c r="W86" s="54" t="n">
        <f aca="false">(M86*$AE$86)+(M87*$AE$87)</f>
        <v>0.238296352583586</v>
      </c>
      <c r="Y86" s="54" t="n">
        <f aca="false">(O86*$AE$86)+(O87*$AE$87)</f>
        <v>0.0911686930091185</v>
      </c>
      <c r="AA86" s="54" t="n">
        <f aca="false">(P86*$AE$86)+(P87*$AE$87)</f>
        <v>0.761703647416413</v>
      </c>
      <c r="AC86" s="26" t="s">
        <v>34</v>
      </c>
      <c r="AD86" s="29" t="n">
        <v>67.9331306990881</v>
      </c>
      <c r="AE86" s="30" t="n">
        <f aca="false">AD86/100</f>
        <v>0.679331306990881</v>
      </c>
    </row>
    <row r="87" s="26" customFormat="true" ht="15" hidden="false" customHeight="false" outlineLevel="0" collapsed="false">
      <c r="A87" s="26" t="s">
        <v>434</v>
      </c>
      <c r="C87" s="26" t="s">
        <v>439</v>
      </c>
      <c r="D87" s="26" t="s">
        <v>108</v>
      </c>
      <c r="E87" s="26" t="s">
        <v>440</v>
      </c>
      <c r="F87" s="26" t="s">
        <v>441</v>
      </c>
      <c r="G87" s="26" t="n">
        <v>2018</v>
      </c>
      <c r="H87" s="26" t="n">
        <v>2017</v>
      </c>
      <c r="I87" s="26" t="s">
        <v>438</v>
      </c>
      <c r="J87" s="26" t="s">
        <v>84</v>
      </c>
      <c r="K87" s="26" t="n">
        <v>211</v>
      </c>
      <c r="L87" s="26" t="s">
        <v>442</v>
      </c>
      <c r="M87" s="27" t="n">
        <v>0.133</v>
      </c>
      <c r="N87" s="39" t="n">
        <f aca="false">M87-O87</f>
        <v>0.033</v>
      </c>
      <c r="O87" s="27" t="n">
        <v>0.1</v>
      </c>
      <c r="P87" s="39" t="n">
        <f aca="false">100%-M87</f>
        <v>0.867</v>
      </c>
      <c r="Q87" s="26" t="s">
        <v>42</v>
      </c>
      <c r="R87" s="28" t="n">
        <v>0.133</v>
      </c>
      <c r="S87" s="28" t="n">
        <v>0.1</v>
      </c>
      <c r="T87" s="30" t="n">
        <f aca="false">R87/S87</f>
        <v>1.33</v>
      </c>
      <c r="V87" s="53"/>
      <c r="W87" s="54"/>
      <c r="Y87" s="54"/>
      <c r="AA87" s="54"/>
      <c r="AC87" s="26" t="s">
        <v>34</v>
      </c>
      <c r="AD87" s="29" t="n">
        <v>32.0668693009119</v>
      </c>
      <c r="AE87" s="30" t="n">
        <f aca="false">AD87/100</f>
        <v>0.320668693009119</v>
      </c>
    </row>
    <row r="88" customFormat="false" ht="15" hidden="false" customHeight="false" outlineLevel="0" collapsed="false">
      <c r="A88" s="16" t="s">
        <v>443</v>
      </c>
      <c r="B88" s="16"/>
      <c r="C88" s="16" t="s">
        <v>444</v>
      </c>
      <c r="D88" s="2" t="s">
        <v>24</v>
      </c>
      <c r="E88" s="2" t="s">
        <v>445</v>
      </c>
      <c r="F88" s="5" t="s">
        <v>446</v>
      </c>
      <c r="G88" s="2" t="n">
        <v>2000</v>
      </c>
      <c r="H88" s="2" t="n">
        <v>1995</v>
      </c>
      <c r="I88" s="2" t="s">
        <v>447</v>
      </c>
      <c r="J88" s="2" t="s">
        <v>334</v>
      </c>
      <c r="K88" s="2" t="n">
        <v>115</v>
      </c>
      <c r="L88" s="2" t="s">
        <v>29</v>
      </c>
      <c r="M88" s="3" t="n">
        <v>0.478</v>
      </c>
      <c r="N88" s="3" t="n">
        <f aca="false">M88-O88</f>
        <v>0.287</v>
      </c>
      <c r="O88" s="3" t="n">
        <v>0.191</v>
      </c>
      <c r="P88" s="3" t="n">
        <f aca="false">100%-M88</f>
        <v>0.522</v>
      </c>
      <c r="Q88" s="3" t="s">
        <v>76</v>
      </c>
      <c r="R88" s="17" t="n">
        <v>0.478</v>
      </c>
      <c r="S88" s="17" t="n">
        <v>0.191</v>
      </c>
      <c r="T88" s="17" t="n">
        <f aca="false">R88/S88</f>
        <v>2.50261780104712</v>
      </c>
      <c r="U88" s="13"/>
      <c r="V88" s="20" t="s">
        <v>443</v>
      </c>
      <c r="W88" s="21" t="n">
        <f aca="false">(M88*$AE$88)+(M89*$AE$89)</f>
        <v>0.545447058823529</v>
      </c>
      <c r="X88" s="21"/>
      <c r="Y88" s="21" t="n">
        <f aca="false">(O88*0.094)+(O89*0.906)</f>
        <v>0.14117</v>
      </c>
      <c r="Z88" s="21"/>
      <c r="AA88" s="21" t="n">
        <f aca="false">(P88*$AE$88)+(P89*$AE$89)</f>
        <v>0.454552941176471</v>
      </c>
      <c r="AB88" s="21"/>
      <c r="AC88" s="3" t="s">
        <v>34</v>
      </c>
      <c r="AD88" s="22" t="n">
        <v>13.5294117647059</v>
      </c>
      <c r="AE88" s="17" t="n">
        <f aca="false">AD88/100</f>
        <v>0.135294117647059</v>
      </c>
      <c r="AF88" s="52" t="n">
        <v>9.39542483660131</v>
      </c>
      <c r="AG88" s="2" t="s">
        <v>448</v>
      </c>
    </row>
    <row r="89" s="45" customFormat="true" ht="13.8" hidden="false" customHeight="false" outlineLevel="0" collapsed="false">
      <c r="A89" s="44" t="s">
        <v>443</v>
      </c>
      <c r="B89" s="44"/>
      <c r="C89" s="44" t="s">
        <v>449</v>
      </c>
      <c r="D89" s="45" t="s">
        <v>24</v>
      </c>
      <c r="E89" s="45" t="s">
        <v>450</v>
      </c>
      <c r="F89" s="45" t="s">
        <v>451</v>
      </c>
      <c r="G89" s="45" t="n">
        <v>2012</v>
      </c>
      <c r="H89" s="45" t="s">
        <v>452</v>
      </c>
      <c r="I89" s="45" t="s">
        <v>453</v>
      </c>
      <c r="J89" s="45" t="s">
        <v>454</v>
      </c>
      <c r="K89" s="45" t="s">
        <v>455</v>
      </c>
      <c r="L89" s="45" t="s">
        <v>29</v>
      </c>
      <c r="M89" s="46" t="n">
        <v>0.556</v>
      </c>
      <c r="N89" s="46" t="n">
        <f aca="false">M89-O89</f>
        <v>0.42</v>
      </c>
      <c r="O89" s="46" t="n">
        <v>0.136</v>
      </c>
      <c r="P89" s="46" t="n">
        <f aca="false">100%-M89</f>
        <v>0.444</v>
      </c>
      <c r="Q89" s="46" t="s">
        <v>76</v>
      </c>
      <c r="R89" s="47" t="n">
        <v>0.556</v>
      </c>
      <c r="S89" s="47" t="n">
        <v>0.136</v>
      </c>
      <c r="T89" s="47" t="n">
        <f aca="false">R89/S89</f>
        <v>4.08823529411765</v>
      </c>
      <c r="U89" s="46"/>
      <c r="V89" s="20"/>
      <c r="W89" s="21"/>
      <c r="X89" s="21"/>
      <c r="Y89" s="21"/>
      <c r="Z89" s="21"/>
      <c r="AA89" s="21"/>
      <c r="AB89" s="21"/>
      <c r="AC89" s="46" t="s">
        <v>34</v>
      </c>
      <c r="AD89" s="50" t="n">
        <v>86.4705882352941</v>
      </c>
      <c r="AE89" s="47" t="n">
        <f aca="false">AD89/100</f>
        <v>0.864705882352941</v>
      </c>
      <c r="AF89" s="51" t="n">
        <v>90.6045751633987</v>
      </c>
      <c r="AG89" s="45" t="s">
        <v>456</v>
      </c>
    </row>
    <row r="90" customFormat="false" ht="15" hidden="false" customHeight="false" outlineLevel="0" collapsed="false">
      <c r="A90" s="16" t="s">
        <v>457</v>
      </c>
      <c r="B90" s="16"/>
      <c r="C90" s="16" t="s">
        <v>458</v>
      </c>
      <c r="D90" s="2" t="s">
        <v>24</v>
      </c>
      <c r="E90" s="2" t="s">
        <v>459</v>
      </c>
      <c r="F90" s="2" t="s">
        <v>460</v>
      </c>
      <c r="G90" s="2" t="n">
        <v>2016</v>
      </c>
      <c r="H90" s="2" t="s">
        <v>461</v>
      </c>
      <c r="I90" s="2" t="s">
        <v>462</v>
      </c>
      <c r="J90" s="2" t="s">
        <v>84</v>
      </c>
      <c r="K90" s="2" t="n">
        <v>333</v>
      </c>
      <c r="L90" s="2" t="s">
        <v>463</v>
      </c>
      <c r="M90" s="3" t="n">
        <v>0.386</v>
      </c>
      <c r="N90" s="3" t="n">
        <f aca="false">M90-O90</f>
        <v>0.29</v>
      </c>
      <c r="O90" s="3" t="n">
        <v>0.096</v>
      </c>
      <c r="P90" s="3" t="n">
        <f aca="false">100%-M90</f>
        <v>0.614</v>
      </c>
      <c r="Q90" s="3" t="s">
        <v>57</v>
      </c>
      <c r="R90" s="17" t="n">
        <v>0.386</v>
      </c>
      <c r="S90" s="17" t="n">
        <v>0.096</v>
      </c>
      <c r="T90" s="17" t="n">
        <f aca="false">R90/S90</f>
        <v>4.02083333333333</v>
      </c>
      <c r="U90" s="13"/>
      <c r="V90" s="20" t="s">
        <v>457</v>
      </c>
      <c r="W90" s="21" t="n">
        <f aca="false">(M90*$AE$90)+(M91*$AE$91)+(M92*$AE$92)+(M93*$AE$93)+(M94*$AE$94)+(M95*$AE$95)+(M96*$AE$96)+(M97*$AE$97)+(M98*$AE$98)+(M99*$AE$99)</f>
        <v>0.397136</v>
      </c>
      <c r="X90" s="21"/>
      <c r="Y90" s="21" t="n">
        <f aca="false">(O90*$AE$90)+(O91*$AE$91)+(O92*$AE$92)+(O93*$AE$93)+(O94*$AE$94)+(O95*$AE$95)+(O96*$AE$96)+(O97*$AE$97)+(O98*$AE$98)+(O99*$AE$99)</f>
        <v>0.0976194285714286</v>
      </c>
      <c r="Z90" s="21"/>
      <c r="AA90" s="21" t="n">
        <f aca="false">(P90*$AE$90)+(P91*$AE$91)+(P92*$AE$92)+(P93*$AE$93)+(P94*$AE$94)+(P95*$AE$95)+(P96*$AE$96)+(P97*$AE$97)+(P98*$AE$98)+(P99*$AE$99)</f>
        <v>0.602864</v>
      </c>
      <c r="AB90" s="21"/>
      <c r="AC90" s="2" t="s">
        <v>34</v>
      </c>
      <c r="AD90" s="22" t="n">
        <v>9.51428571428571</v>
      </c>
      <c r="AE90" s="17" t="n">
        <f aca="false">AD90/100</f>
        <v>0.0951428571428571</v>
      </c>
      <c r="AF90" s="52"/>
    </row>
    <row r="91" customFormat="false" ht="15" hidden="false" customHeight="false" outlineLevel="0" collapsed="false">
      <c r="A91" s="16" t="s">
        <v>457</v>
      </c>
      <c r="B91" s="16" t="s">
        <v>64</v>
      </c>
      <c r="C91" s="16" t="s">
        <v>464</v>
      </c>
      <c r="D91" s="23" t="s">
        <v>24</v>
      </c>
      <c r="E91" s="2" t="s">
        <v>465</v>
      </c>
      <c r="F91" s="2" t="s">
        <v>466</v>
      </c>
      <c r="G91" s="2" t="n">
        <v>2012</v>
      </c>
      <c r="H91" s="2" t="s">
        <v>467</v>
      </c>
      <c r="I91" s="2" t="s">
        <v>468</v>
      </c>
      <c r="J91" s="2" t="s">
        <v>469</v>
      </c>
      <c r="K91" s="2" t="n">
        <v>200</v>
      </c>
      <c r="L91" s="2" t="s">
        <v>470</v>
      </c>
      <c r="M91" s="3" t="n">
        <v>0.035</v>
      </c>
      <c r="N91" s="3" t="n">
        <f aca="false">M91-O91</f>
        <v>0.015</v>
      </c>
      <c r="O91" s="3" t="n">
        <v>0.02</v>
      </c>
      <c r="P91" s="3" t="n">
        <f aca="false">100%-M91</f>
        <v>0.965</v>
      </c>
      <c r="Q91" s="38" t="s">
        <v>57</v>
      </c>
      <c r="R91" s="17" t="n">
        <v>0.035</v>
      </c>
      <c r="S91" s="17" t="n">
        <v>0.02</v>
      </c>
      <c r="T91" s="17" t="n">
        <f aca="false">R91/S91</f>
        <v>1.75</v>
      </c>
      <c r="U91" s="40"/>
      <c r="V91" s="20"/>
      <c r="W91" s="21"/>
      <c r="X91" s="21"/>
      <c r="Y91" s="21"/>
      <c r="Z91" s="21"/>
      <c r="AA91" s="21"/>
      <c r="AB91" s="21"/>
      <c r="AC91" s="2" t="s">
        <v>34</v>
      </c>
      <c r="AD91" s="22" t="n">
        <v>5.71428571428571</v>
      </c>
      <c r="AE91" s="17" t="n">
        <f aca="false">AD91/100</f>
        <v>0.0571428571428571</v>
      </c>
      <c r="AF91" s="52"/>
    </row>
    <row r="92" customFormat="false" ht="15" hidden="false" customHeight="false" outlineLevel="0" collapsed="false">
      <c r="A92" s="16" t="s">
        <v>457</v>
      </c>
      <c r="B92" s="16" t="s">
        <v>64</v>
      </c>
      <c r="C92" s="16" t="s">
        <v>471</v>
      </c>
      <c r="D92" s="23" t="s">
        <v>24</v>
      </c>
      <c r="E92" s="2" t="s">
        <v>465</v>
      </c>
      <c r="F92" s="2" t="s">
        <v>466</v>
      </c>
      <c r="G92" s="2" t="n">
        <v>2012</v>
      </c>
      <c r="H92" s="2" t="s">
        <v>467</v>
      </c>
      <c r="I92" s="2" t="s">
        <v>468</v>
      </c>
      <c r="J92" s="2" t="s">
        <v>55</v>
      </c>
      <c r="K92" s="2" t="n">
        <v>200</v>
      </c>
      <c r="L92" s="2" t="s">
        <v>472</v>
      </c>
      <c r="M92" s="3" t="n">
        <v>0.16</v>
      </c>
      <c r="N92" s="3" t="n">
        <f aca="false">M92-O92</f>
        <v>0.095</v>
      </c>
      <c r="O92" s="3" t="n">
        <v>0.065</v>
      </c>
      <c r="P92" s="3" t="n">
        <f aca="false">100%-M92</f>
        <v>0.84</v>
      </c>
      <c r="Q92" s="3" t="s">
        <v>57</v>
      </c>
      <c r="R92" s="17" t="n">
        <v>0.16</v>
      </c>
      <c r="S92" s="17" t="n">
        <v>0.065</v>
      </c>
      <c r="T92" s="17" t="n">
        <f aca="false">R92/S92</f>
        <v>2.46153846153846</v>
      </c>
      <c r="U92" s="13"/>
      <c r="V92" s="20"/>
      <c r="W92" s="21"/>
      <c r="X92" s="21"/>
      <c r="Y92" s="21"/>
      <c r="Z92" s="21"/>
      <c r="AA92" s="21"/>
      <c r="AB92" s="21"/>
      <c r="AC92" s="2" t="s">
        <v>34</v>
      </c>
      <c r="AD92" s="22" t="n">
        <v>5.71428571428571</v>
      </c>
      <c r="AE92" s="17" t="n">
        <f aca="false">AD92/100</f>
        <v>0.0571428571428571</v>
      </c>
      <c r="AF92" s="52"/>
    </row>
    <row r="93" customFormat="false" ht="15" hidden="false" customHeight="false" outlineLevel="0" collapsed="false">
      <c r="A93" s="16" t="s">
        <v>457</v>
      </c>
      <c r="B93" s="16"/>
      <c r="C93" s="16" t="s">
        <v>473</v>
      </c>
      <c r="D93" s="2" t="s">
        <v>24</v>
      </c>
      <c r="E93" s="2" t="s">
        <v>474</v>
      </c>
      <c r="F93" s="2" t="s">
        <v>475</v>
      </c>
      <c r="G93" s="2" t="n">
        <v>2009</v>
      </c>
      <c r="H93" s="2" t="s">
        <v>29</v>
      </c>
      <c r="I93" s="2" t="s">
        <v>476</v>
      </c>
      <c r="J93" s="2" t="s">
        <v>477</v>
      </c>
      <c r="K93" s="2" t="n">
        <v>502</v>
      </c>
      <c r="L93" s="2" t="s">
        <v>478</v>
      </c>
      <c r="M93" s="3" t="n">
        <v>0.154</v>
      </c>
      <c r="N93" s="3" t="n">
        <f aca="false">M93-O93</f>
        <v>0.106</v>
      </c>
      <c r="O93" s="3" t="n">
        <v>0.048</v>
      </c>
      <c r="P93" s="3" t="n">
        <f aca="false">100%-M93</f>
        <v>0.846</v>
      </c>
      <c r="Q93" s="3" t="s">
        <v>57</v>
      </c>
      <c r="R93" s="17" t="n">
        <v>0.154</v>
      </c>
      <c r="S93" s="17" t="n">
        <v>0.048</v>
      </c>
      <c r="T93" s="17" t="n">
        <f aca="false">R93/S93</f>
        <v>3.20833333333333</v>
      </c>
      <c r="U93" s="13"/>
      <c r="V93" s="20"/>
      <c r="W93" s="21"/>
      <c r="X93" s="21"/>
      <c r="Y93" s="21"/>
      <c r="Z93" s="21"/>
      <c r="AA93" s="21"/>
      <c r="AB93" s="21"/>
      <c r="AC93" s="2" t="s">
        <v>34</v>
      </c>
      <c r="AD93" s="22" t="n">
        <v>14.3428571428571</v>
      </c>
      <c r="AE93" s="17" t="n">
        <f aca="false">AD93/100</f>
        <v>0.143428571428571</v>
      </c>
      <c r="AF93" s="52"/>
    </row>
    <row r="94" customFormat="false" ht="15" hidden="false" customHeight="false" outlineLevel="0" collapsed="false">
      <c r="A94" s="16" t="s">
        <v>457</v>
      </c>
      <c r="B94" s="16" t="s">
        <v>64</v>
      </c>
      <c r="C94" s="16" t="s">
        <v>479</v>
      </c>
      <c r="D94" s="23" t="s">
        <v>24</v>
      </c>
      <c r="E94" s="2" t="s">
        <v>480</v>
      </c>
      <c r="F94" s="2" t="s">
        <v>481</v>
      </c>
      <c r="G94" s="2" t="n">
        <v>2006</v>
      </c>
      <c r="H94" s="2" t="s">
        <v>482</v>
      </c>
      <c r="I94" s="2" t="s">
        <v>483</v>
      </c>
      <c r="J94" s="2" t="s">
        <v>55</v>
      </c>
      <c r="K94" s="2" t="n">
        <v>167</v>
      </c>
      <c r="L94" s="2" t="s">
        <v>29</v>
      </c>
      <c r="M94" s="3" t="n">
        <v>0.85</v>
      </c>
      <c r="N94" s="3" t="n">
        <f aca="false">M94-O94</f>
        <v>0.498</v>
      </c>
      <c r="O94" s="3" t="n">
        <v>0.352</v>
      </c>
      <c r="P94" s="3" t="n">
        <f aca="false">100%-M94</f>
        <v>0.15</v>
      </c>
      <c r="Q94" s="3" t="s">
        <v>57</v>
      </c>
      <c r="R94" s="17" t="n">
        <v>0.85</v>
      </c>
      <c r="S94" s="17" t="n">
        <v>0.352</v>
      </c>
      <c r="T94" s="17" t="n">
        <f aca="false">R94/S94</f>
        <v>2.41477272727273</v>
      </c>
      <c r="U94" s="13"/>
      <c r="V94" s="20"/>
      <c r="W94" s="21"/>
      <c r="X94" s="21"/>
      <c r="Y94" s="21"/>
      <c r="Z94" s="21"/>
      <c r="AA94" s="21"/>
      <c r="AB94" s="21"/>
      <c r="AC94" s="2" t="s">
        <v>34</v>
      </c>
      <c r="AD94" s="22" t="n">
        <v>4.77142857142857</v>
      </c>
      <c r="AE94" s="17" t="n">
        <f aca="false">AD94/100</f>
        <v>0.0477142857142857</v>
      </c>
      <c r="AF94" s="52"/>
    </row>
    <row r="95" customFormat="false" ht="15" hidden="false" customHeight="false" outlineLevel="0" collapsed="false">
      <c r="A95" s="16" t="s">
        <v>457</v>
      </c>
      <c r="B95" s="16" t="s">
        <v>64</v>
      </c>
      <c r="C95" s="16" t="s">
        <v>484</v>
      </c>
      <c r="D95" s="23" t="s">
        <v>24</v>
      </c>
      <c r="E95" s="2" t="s">
        <v>480</v>
      </c>
      <c r="F95" s="2" t="s">
        <v>481</v>
      </c>
      <c r="G95" s="2" t="n">
        <v>2006</v>
      </c>
      <c r="H95" s="2" t="s">
        <v>482</v>
      </c>
      <c r="I95" s="2" t="s">
        <v>483</v>
      </c>
      <c r="J95" s="2" t="s">
        <v>469</v>
      </c>
      <c r="K95" s="2" t="n">
        <v>128</v>
      </c>
      <c r="L95" s="2" t="s">
        <v>29</v>
      </c>
      <c r="M95" s="3" t="n">
        <v>0.82</v>
      </c>
      <c r="N95" s="3" t="n">
        <f aca="false">M95-O95</f>
        <v>0.658</v>
      </c>
      <c r="O95" s="3" t="n">
        <v>0.162</v>
      </c>
      <c r="P95" s="3" t="n">
        <f aca="false">100%-M95</f>
        <v>0.18</v>
      </c>
      <c r="Q95" s="3" t="s">
        <v>57</v>
      </c>
      <c r="R95" s="17" t="n">
        <v>0.82</v>
      </c>
      <c r="S95" s="17" t="n">
        <v>0.162</v>
      </c>
      <c r="T95" s="17" t="n">
        <f aca="false">R95/S95</f>
        <v>5.06172839506173</v>
      </c>
      <c r="U95" s="13"/>
      <c r="V95" s="20"/>
      <c r="W95" s="21"/>
      <c r="X95" s="21"/>
      <c r="Y95" s="21"/>
      <c r="Z95" s="21"/>
      <c r="AA95" s="21"/>
      <c r="AB95" s="21"/>
      <c r="AC95" s="2" t="s">
        <v>34</v>
      </c>
      <c r="AD95" s="22" t="n">
        <v>3.65714285714286</v>
      </c>
      <c r="AE95" s="17" t="n">
        <f aca="false">AD95/100</f>
        <v>0.0365714285714286</v>
      </c>
      <c r="AF95" s="52"/>
    </row>
    <row r="96" customFormat="false" ht="15" hidden="false" customHeight="false" outlineLevel="0" collapsed="false">
      <c r="A96" s="16" t="s">
        <v>457</v>
      </c>
      <c r="B96" s="16"/>
      <c r="C96" s="16" t="s">
        <v>485</v>
      </c>
      <c r="D96" s="2" t="s">
        <v>24</v>
      </c>
      <c r="E96" s="2" t="s">
        <v>486</v>
      </c>
      <c r="F96" s="2" t="s">
        <v>487</v>
      </c>
      <c r="G96" s="2" t="n">
        <v>2013</v>
      </c>
      <c r="H96" s="2" t="n">
        <v>2008</v>
      </c>
      <c r="I96" s="2" t="s">
        <v>488</v>
      </c>
      <c r="J96" s="2" t="s">
        <v>55</v>
      </c>
      <c r="K96" s="2" t="n">
        <v>380</v>
      </c>
      <c r="L96" s="2" t="s">
        <v>29</v>
      </c>
      <c r="M96" s="3" t="n">
        <v>0.6</v>
      </c>
      <c r="N96" s="3" t="n">
        <f aca="false">M96-O96</f>
        <v>0.4</v>
      </c>
      <c r="O96" s="3" t="n">
        <v>0.2</v>
      </c>
      <c r="P96" s="3" t="n">
        <f aca="false">100%-M96</f>
        <v>0.4</v>
      </c>
      <c r="Q96" s="38" t="s">
        <v>57</v>
      </c>
      <c r="R96" s="17" t="n">
        <v>0.6</v>
      </c>
      <c r="S96" s="17" t="n">
        <v>0.2</v>
      </c>
      <c r="T96" s="17" t="n">
        <f aca="false">R96/S96</f>
        <v>3</v>
      </c>
      <c r="U96" s="40"/>
      <c r="V96" s="20"/>
      <c r="W96" s="21"/>
      <c r="X96" s="21"/>
      <c r="Y96" s="21"/>
      <c r="Z96" s="21"/>
      <c r="AA96" s="21"/>
      <c r="AB96" s="21"/>
      <c r="AC96" s="2" t="s">
        <v>34</v>
      </c>
      <c r="AD96" s="22" t="n">
        <v>10.8571428571429</v>
      </c>
      <c r="AE96" s="17" t="n">
        <f aca="false">AD96/100</f>
        <v>0.108571428571429</v>
      </c>
      <c r="AF96" s="52"/>
    </row>
    <row r="97" customFormat="false" ht="15" hidden="false" customHeight="false" outlineLevel="0" collapsed="false">
      <c r="A97" s="16" t="s">
        <v>457</v>
      </c>
      <c r="B97" s="16"/>
      <c r="C97" s="16" t="s">
        <v>489</v>
      </c>
      <c r="D97" s="2" t="s">
        <v>24</v>
      </c>
      <c r="E97" s="2" t="s">
        <v>490</v>
      </c>
      <c r="F97" s="2" t="s">
        <v>491</v>
      </c>
      <c r="G97" s="2" t="n">
        <v>1995</v>
      </c>
      <c r="H97" s="2" t="s">
        <v>29</v>
      </c>
      <c r="I97" s="2" t="s">
        <v>492</v>
      </c>
      <c r="J97" s="2" t="s">
        <v>347</v>
      </c>
      <c r="K97" s="2" t="n">
        <v>400</v>
      </c>
      <c r="L97" s="2" t="s">
        <v>29</v>
      </c>
      <c r="M97" s="3" t="n">
        <v>0.57</v>
      </c>
      <c r="N97" s="3" t="n">
        <f aca="false">M97-O97</f>
        <v>0.502</v>
      </c>
      <c r="O97" s="3" t="n">
        <v>0.068</v>
      </c>
      <c r="P97" s="3" t="n">
        <f aca="false">100%-M97</f>
        <v>0.43</v>
      </c>
      <c r="Q97" s="3" t="s">
        <v>57</v>
      </c>
      <c r="R97" s="17" t="n">
        <v>0.57</v>
      </c>
      <c r="S97" s="17" t="n">
        <v>0.068</v>
      </c>
      <c r="T97" s="17" t="n">
        <f aca="false">R97/S97</f>
        <v>8.38235294117647</v>
      </c>
      <c r="U97" s="13"/>
      <c r="V97" s="20"/>
      <c r="W97" s="21"/>
      <c r="X97" s="21"/>
      <c r="Y97" s="21"/>
      <c r="Z97" s="21"/>
      <c r="AA97" s="21"/>
      <c r="AB97" s="21"/>
      <c r="AC97" s="2" t="s">
        <v>34</v>
      </c>
      <c r="AD97" s="22" t="n">
        <v>11.4285714285714</v>
      </c>
      <c r="AE97" s="17" t="n">
        <f aca="false">AD97/100</f>
        <v>0.114285714285714</v>
      </c>
      <c r="AF97" s="52"/>
    </row>
    <row r="98" customFormat="false" ht="15" hidden="false" customHeight="false" outlineLevel="0" collapsed="false">
      <c r="A98" s="16" t="s">
        <v>457</v>
      </c>
      <c r="B98" s="16"/>
      <c r="C98" s="16" t="s">
        <v>493</v>
      </c>
      <c r="D98" s="2" t="s">
        <v>24</v>
      </c>
      <c r="E98" s="2" t="s">
        <v>494</v>
      </c>
      <c r="F98" s="2" t="s">
        <v>495</v>
      </c>
      <c r="G98" s="2" t="n">
        <v>2009</v>
      </c>
      <c r="H98" s="2" t="s">
        <v>496</v>
      </c>
      <c r="I98" s="2" t="s">
        <v>497</v>
      </c>
      <c r="J98" s="2" t="s">
        <v>55</v>
      </c>
      <c r="K98" s="2" t="n">
        <v>192</v>
      </c>
      <c r="L98" s="2" t="s">
        <v>498</v>
      </c>
      <c r="M98" s="55" t="n">
        <v>0.38</v>
      </c>
      <c r="N98" s="3" t="n">
        <f aca="false">M98-O98</f>
        <v>0.151</v>
      </c>
      <c r="O98" s="3" t="n">
        <v>0.229</v>
      </c>
      <c r="P98" s="3" t="n">
        <f aca="false">100%-M98</f>
        <v>0.62</v>
      </c>
      <c r="Q98" s="3" t="s">
        <v>57</v>
      </c>
      <c r="R98" s="56" t="n">
        <v>0.38</v>
      </c>
      <c r="S98" s="17" t="n">
        <v>0.229</v>
      </c>
      <c r="T98" s="17" t="n">
        <f aca="false">R98/S98</f>
        <v>1.65938864628821</v>
      </c>
      <c r="U98" s="13"/>
      <c r="V98" s="20"/>
      <c r="W98" s="21"/>
      <c r="X98" s="21"/>
      <c r="Y98" s="21"/>
      <c r="Z98" s="21"/>
      <c r="AA98" s="21"/>
      <c r="AB98" s="21"/>
      <c r="AC98" s="2" t="s">
        <v>34</v>
      </c>
      <c r="AD98" s="22" t="n">
        <v>5.48571428571429</v>
      </c>
      <c r="AE98" s="17" t="n">
        <f aca="false">AD98/100</f>
        <v>0.0548571428571429</v>
      </c>
      <c r="AF98" s="52"/>
    </row>
    <row r="99" customFormat="false" ht="15" hidden="false" customHeight="false" outlineLevel="0" collapsed="false">
      <c r="A99" s="16" t="s">
        <v>457</v>
      </c>
      <c r="B99" s="16"/>
      <c r="C99" s="16" t="s">
        <v>499</v>
      </c>
      <c r="D99" s="2" t="s">
        <v>24</v>
      </c>
      <c r="E99" s="2" t="s">
        <v>500</v>
      </c>
      <c r="F99" s="2" t="s">
        <v>501</v>
      </c>
      <c r="G99" s="2" t="n">
        <v>2012</v>
      </c>
      <c r="H99" s="2" t="n">
        <v>2002</v>
      </c>
      <c r="I99" s="2" t="s">
        <v>502</v>
      </c>
      <c r="J99" s="2" t="s">
        <v>55</v>
      </c>
      <c r="K99" s="2" t="n">
        <v>998</v>
      </c>
      <c r="L99" s="2" t="s">
        <v>503</v>
      </c>
      <c r="M99" s="3" t="n">
        <v>0.37</v>
      </c>
      <c r="N99" s="3" t="n">
        <f aca="false">M99-O99</f>
        <v>0.328</v>
      </c>
      <c r="O99" s="3" t="n">
        <v>0.042</v>
      </c>
      <c r="P99" s="3" t="n">
        <f aca="false">100%-M99</f>
        <v>0.63</v>
      </c>
      <c r="Q99" s="3" t="s">
        <v>57</v>
      </c>
      <c r="R99" s="17" t="n">
        <v>0.37</v>
      </c>
      <c r="S99" s="17" t="n">
        <v>0.042</v>
      </c>
      <c r="T99" s="17" t="n">
        <f aca="false">R99/S99</f>
        <v>8.80952380952381</v>
      </c>
      <c r="U99" s="13"/>
      <c r="V99" s="20"/>
      <c r="W99" s="21"/>
      <c r="X99" s="21"/>
      <c r="Y99" s="21"/>
      <c r="Z99" s="21"/>
      <c r="AA99" s="21"/>
      <c r="AB99" s="21"/>
      <c r="AC99" s="3" t="s">
        <v>34</v>
      </c>
      <c r="AD99" s="22" t="n">
        <v>28.5142857142857</v>
      </c>
      <c r="AE99" s="17" t="n">
        <f aca="false">AD99/100</f>
        <v>0.285142857142857</v>
      </c>
      <c r="AF99" s="52"/>
    </row>
    <row r="100" s="10" customFormat="true" ht="15" hidden="false" customHeight="false" outlineLevel="0" collapsed="false">
      <c r="A100" s="9" t="s">
        <v>504</v>
      </c>
      <c r="B100" s="9"/>
      <c r="C100" s="9" t="s">
        <v>504</v>
      </c>
      <c r="D100" s="10" t="s">
        <v>505</v>
      </c>
      <c r="N100" s="11"/>
      <c r="P100" s="11"/>
      <c r="Q100" s="10" t="s">
        <v>76</v>
      </c>
      <c r="R100" s="12"/>
      <c r="S100" s="12"/>
      <c r="T100" s="12"/>
      <c r="U100" s="25"/>
      <c r="V100" s="24" t="s">
        <v>504</v>
      </c>
      <c r="W100" s="35"/>
      <c r="X100" s="35"/>
      <c r="Y100" s="35"/>
      <c r="Z100" s="35"/>
      <c r="AA100" s="35"/>
      <c r="AB100" s="35"/>
      <c r="AD100" s="12"/>
      <c r="AE100" s="12"/>
    </row>
    <row r="101" s="10" customFormat="true" ht="15" hidden="false" customHeight="false" outlineLevel="0" collapsed="false">
      <c r="A101" s="9" t="s">
        <v>506</v>
      </c>
      <c r="B101" s="9"/>
      <c r="C101" s="9" t="s">
        <v>506</v>
      </c>
      <c r="D101" s="10" t="s">
        <v>78</v>
      </c>
      <c r="N101" s="11"/>
      <c r="P101" s="11"/>
      <c r="Q101" s="10" t="s">
        <v>42</v>
      </c>
      <c r="R101" s="12"/>
      <c r="S101" s="12"/>
      <c r="T101" s="12"/>
      <c r="U101" s="25"/>
      <c r="V101" s="24" t="s">
        <v>506</v>
      </c>
      <c r="W101" s="35"/>
      <c r="X101" s="35"/>
      <c r="Y101" s="35"/>
      <c r="Z101" s="35"/>
      <c r="AA101" s="35"/>
      <c r="AB101" s="35"/>
      <c r="AD101" s="12"/>
      <c r="AE101" s="12"/>
    </row>
    <row r="102" customFormat="false" ht="15" hidden="false" customHeight="false" outlineLevel="0" collapsed="false">
      <c r="A102" s="16" t="s">
        <v>507</v>
      </c>
      <c r="B102" s="16"/>
      <c r="C102" s="16" t="s">
        <v>508</v>
      </c>
      <c r="D102" s="2" t="s">
        <v>24</v>
      </c>
      <c r="E102" s="2" t="s">
        <v>509</v>
      </c>
      <c r="F102" s="2" t="s">
        <v>510</v>
      </c>
      <c r="G102" s="2" t="n">
        <v>2014</v>
      </c>
      <c r="H102" s="2" t="s">
        <v>511</v>
      </c>
      <c r="I102" s="2" t="s">
        <v>512</v>
      </c>
      <c r="J102" s="2" t="s">
        <v>513</v>
      </c>
      <c r="K102" s="2" t="n">
        <v>358</v>
      </c>
      <c r="L102" s="2" t="s">
        <v>514</v>
      </c>
      <c r="M102" s="3" t="n">
        <v>0.628</v>
      </c>
      <c r="N102" s="3" t="n">
        <f aca="false">M102-O102</f>
        <v>0.511</v>
      </c>
      <c r="O102" s="3" t="n">
        <v>0.117</v>
      </c>
      <c r="P102" s="3" t="n">
        <f aca="false">100%-M102</f>
        <v>0.372</v>
      </c>
      <c r="Q102" s="3" t="s">
        <v>25</v>
      </c>
      <c r="R102" s="17" t="n">
        <v>0.628</v>
      </c>
      <c r="S102" s="17" t="n">
        <v>0.117</v>
      </c>
      <c r="T102" s="17" t="n">
        <f aca="false">R102/S102</f>
        <v>5.36752136752137</v>
      </c>
      <c r="U102" s="13"/>
      <c r="V102" s="20" t="s">
        <v>507</v>
      </c>
      <c r="W102" s="21" t="n">
        <f aca="false">(M102*$AE$102)+(M103*$AE$103)+(M104*$AE$104)+(M105*$AE$105)</f>
        <v>0.519001493280239</v>
      </c>
      <c r="X102" s="21"/>
      <c r="Y102" s="21" t="n">
        <f aca="false">(O102*$AE$102)+(O103*$AE$103)+(O104*$AE$104)+(O105*$AE$105)</f>
        <v>0.0661353907416626</v>
      </c>
      <c r="Z102" s="21"/>
      <c r="AA102" s="21" t="n">
        <f aca="false">(P102*$AE$102)+(P103*$AE$103)+(P104*$AE$104)+(P105*$AE$105)</f>
        <v>0.480998506719762</v>
      </c>
      <c r="AB102" s="21"/>
      <c r="AC102" s="2" t="s">
        <v>34</v>
      </c>
      <c r="AD102" s="22" t="n">
        <v>17.8198108511697</v>
      </c>
      <c r="AE102" s="17" t="n">
        <f aca="false">AD102/100</f>
        <v>0.178198108511697</v>
      </c>
      <c r="AF102" s="52"/>
    </row>
    <row r="103" customFormat="false" ht="15" hidden="false" customHeight="false" outlineLevel="0" collapsed="false">
      <c r="A103" s="16" t="s">
        <v>507</v>
      </c>
      <c r="B103" s="16"/>
      <c r="C103" s="16" t="s">
        <v>515</v>
      </c>
      <c r="D103" s="2" t="s">
        <v>24</v>
      </c>
      <c r="E103" s="2" t="s">
        <v>516</v>
      </c>
      <c r="F103" s="2" t="s">
        <v>517</v>
      </c>
      <c r="G103" s="2" t="n">
        <v>2012</v>
      </c>
      <c r="H103" s="2" t="n">
        <v>2004</v>
      </c>
      <c r="I103" s="2" t="s">
        <v>512</v>
      </c>
      <c r="J103" s="2" t="s">
        <v>84</v>
      </c>
      <c r="K103" s="2" t="n">
        <v>843</v>
      </c>
      <c r="L103" s="2" t="s">
        <v>29</v>
      </c>
      <c r="M103" s="3" t="n">
        <v>0.57</v>
      </c>
      <c r="N103" s="3" t="n">
        <f aca="false">M103-O103</f>
        <v>0.51</v>
      </c>
      <c r="O103" s="3" t="n">
        <v>0.06</v>
      </c>
      <c r="P103" s="3" t="n">
        <f aca="false">100%-M103</f>
        <v>0.43</v>
      </c>
      <c r="Q103" s="3" t="s">
        <v>25</v>
      </c>
      <c r="R103" s="17" t="n">
        <v>0.57</v>
      </c>
      <c r="S103" s="17" t="n">
        <v>0.06</v>
      </c>
      <c r="T103" s="17" t="n">
        <f aca="false">R103/S103</f>
        <v>9.5</v>
      </c>
      <c r="U103" s="13"/>
      <c r="V103" s="20"/>
      <c r="W103" s="21"/>
      <c r="X103" s="21"/>
      <c r="Y103" s="21"/>
      <c r="Z103" s="21"/>
      <c r="AA103" s="21"/>
      <c r="AB103" s="21"/>
      <c r="AC103" s="3" t="s">
        <v>348</v>
      </c>
      <c r="AD103" s="22" t="n">
        <v>41.961174713788</v>
      </c>
      <c r="AE103" s="17" t="n">
        <f aca="false">AD103/100</f>
        <v>0.41961174713788</v>
      </c>
      <c r="AF103" s="52"/>
    </row>
    <row r="104" customFormat="false" ht="15" hidden="false" customHeight="false" outlineLevel="0" collapsed="false">
      <c r="A104" s="16" t="s">
        <v>507</v>
      </c>
      <c r="B104" s="16"/>
      <c r="C104" s="16" t="s">
        <v>518</v>
      </c>
      <c r="D104" s="2" t="s">
        <v>24</v>
      </c>
      <c r="E104" s="2" t="s">
        <v>519</v>
      </c>
      <c r="F104" s="2" t="s">
        <v>520</v>
      </c>
      <c r="G104" s="2" t="n">
        <v>2011</v>
      </c>
      <c r="H104" s="2" t="n">
        <v>2008</v>
      </c>
      <c r="I104" s="2" t="s">
        <v>521</v>
      </c>
      <c r="J104" s="2" t="s">
        <v>334</v>
      </c>
      <c r="K104" s="2" t="n">
        <v>404</v>
      </c>
      <c r="L104" s="2" t="s">
        <v>29</v>
      </c>
      <c r="M104" s="3" t="n">
        <v>0.36</v>
      </c>
      <c r="N104" s="3" t="n">
        <f aca="false">M104-O104</f>
        <v>0.32</v>
      </c>
      <c r="O104" s="3" t="n">
        <v>0.04</v>
      </c>
      <c r="P104" s="3" t="n">
        <f aca="false">100%-M104</f>
        <v>0.64</v>
      </c>
      <c r="Q104" s="3" t="s">
        <v>25</v>
      </c>
      <c r="R104" s="17" t="n">
        <v>0.36</v>
      </c>
      <c r="S104" s="17" t="n">
        <v>0.04</v>
      </c>
      <c r="T104" s="17" t="n">
        <f aca="false">R104/S104</f>
        <v>9</v>
      </c>
      <c r="U104" s="13"/>
      <c r="V104" s="20"/>
      <c r="W104" s="21"/>
      <c r="X104" s="21"/>
      <c r="Y104" s="21"/>
      <c r="Z104" s="21"/>
      <c r="AA104" s="21"/>
      <c r="AB104" s="21"/>
      <c r="AC104" s="3" t="s">
        <v>348</v>
      </c>
      <c r="AD104" s="22" t="n">
        <v>20.1095072175212</v>
      </c>
      <c r="AE104" s="17" t="n">
        <f aca="false">AD104/100</f>
        <v>0.201095072175212</v>
      </c>
      <c r="AF104" s="52"/>
    </row>
    <row r="105" customFormat="false" ht="15" hidden="false" customHeight="false" outlineLevel="0" collapsed="false">
      <c r="A105" s="16" t="s">
        <v>507</v>
      </c>
      <c r="B105" s="16"/>
      <c r="C105" s="16" t="s">
        <v>522</v>
      </c>
      <c r="D105" s="2" t="s">
        <v>24</v>
      </c>
      <c r="E105" s="2" t="s">
        <v>523</v>
      </c>
      <c r="F105" s="2" t="s">
        <v>524</v>
      </c>
      <c r="G105" s="2" t="n">
        <v>2007</v>
      </c>
      <c r="H105" s="2" t="n">
        <v>2000</v>
      </c>
      <c r="I105" s="2" t="s">
        <v>525</v>
      </c>
      <c r="J105" s="2" t="s">
        <v>119</v>
      </c>
      <c r="K105" s="2" t="n">
        <v>404</v>
      </c>
      <c r="L105" s="2" t="s">
        <v>526</v>
      </c>
      <c r="M105" s="3" t="n">
        <v>0.475</v>
      </c>
      <c r="N105" s="3" t="n">
        <f aca="false">M105-O105</f>
        <v>0.415</v>
      </c>
      <c r="O105" s="3" t="n">
        <v>0.06</v>
      </c>
      <c r="P105" s="3" t="n">
        <f aca="false">100%-M105</f>
        <v>0.525</v>
      </c>
      <c r="Q105" s="3" t="s">
        <v>25</v>
      </c>
      <c r="R105" s="17" t="n">
        <v>0.475</v>
      </c>
      <c r="S105" s="17" t="n">
        <v>0.06</v>
      </c>
      <c r="T105" s="17" t="n">
        <f aca="false">R105/S105</f>
        <v>7.91666666666667</v>
      </c>
      <c r="U105" s="13"/>
      <c r="V105" s="20"/>
      <c r="W105" s="21"/>
      <c r="X105" s="21"/>
      <c r="Y105" s="21"/>
      <c r="Z105" s="21"/>
      <c r="AA105" s="21"/>
      <c r="AB105" s="21"/>
      <c r="AC105" s="3" t="s">
        <v>34</v>
      </c>
      <c r="AD105" s="22" t="n">
        <v>20.1095072175212</v>
      </c>
      <c r="AE105" s="17" t="n">
        <f aca="false">AD105/100</f>
        <v>0.201095072175212</v>
      </c>
      <c r="AF105" s="52"/>
    </row>
    <row r="106" s="10" customFormat="true" ht="15" hidden="false" customHeight="false" outlineLevel="0" collapsed="false">
      <c r="A106" s="9" t="s">
        <v>527</v>
      </c>
      <c r="B106" s="9"/>
      <c r="C106" s="9" t="s">
        <v>527</v>
      </c>
      <c r="D106" s="10" t="s">
        <v>24</v>
      </c>
      <c r="N106" s="11"/>
      <c r="P106" s="11"/>
      <c r="Q106" s="10" t="s">
        <v>57</v>
      </c>
      <c r="R106" s="12"/>
      <c r="S106" s="12"/>
      <c r="T106" s="12"/>
      <c r="U106" s="25"/>
      <c r="V106" s="24" t="s">
        <v>528</v>
      </c>
      <c r="W106" s="35"/>
      <c r="X106" s="35"/>
      <c r="Y106" s="35"/>
      <c r="Z106" s="35"/>
      <c r="AA106" s="35"/>
      <c r="AB106" s="35"/>
      <c r="AD106" s="12"/>
      <c r="AE106" s="12"/>
    </row>
    <row r="107" customFormat="false" ht="15" hidden="false" customHeight="false" outlineLevel="0" collapsed="false">
      <c r="A107" s="16" t="s">
        <v>529</v>
      </c>
      <c r="B107" s="16"/>
      <c r="C107" s="16" t="s">
        <v>530</v>
      </c>
      <c r="D107" s="2" t="s">
        <v>24</v>
      </c>
      <c r="E107" s="2" t="s">
        <v>531</v>
      </c>
      <c r="F107" s="2" t="s">
        <v>532</v>
      </c>
      <c r="G107" s="2" t="n">
        <v>2015</v>
      </c>
      <c r="H107" s="2" t="n">
        <v>2012</v>
      </c>
      <c r="I107" s="2" t="s">
        <v>533</v>
      </c>
      <c r="J107" s="2" t="s">
        <v>534</v>
      </c>
      <c r="K107" s="2" t="n">
        <v>598</v>
      </c>
      <c r="L107" s="2" t="s">
        <v>29</v>
      </c>
      <c r="M107" s="3" t="n">
        <v>0.435</v>
      </c>
      <c r="N107" s="3" t="n">
        <f aca="false">M107-O107</f>
        <v>0.365</v>
      </c>
      <c r="O107" s="3" t="n">
        <v>0.07</v>
      </c>
      <c r="P107" s="3" t="n">
        <f aca="false">100%-M107</f>
        <v>0.565</v>
      </c>
      <c r="Q107" s="3" t="s">
        <v>76</v>
      </c>
      <c r="R107" s="17" t="n">
        <v>0.435</v>
      </c>
      <c r="S107" s="17" t="n">
        <v>0.07</v>
      </c>
      <c r="T107" s="17" t="n">
        <f aca="false">R107/S107</f>
        <v>6.21428571428571</v>
      </c>
      <c r="U107" s="13"/>
      <c r="V107" s="20" t="s">
        <v>529</v>
      </c>
      <c r="W107" s="21" t="n">
        <f aca="false">(M107*$AE$107)+(M108*$AE$108)</f>
        <v>0.389495454545455</v>
      </c>
      <c r="X107" s="21"/>
      <c r="Y107" s="21" t="n">
        <f aca="false">(O107*$AE$107)+(O108*$AE$108)</f>
        <v>0.0613477272727273</v>
      </c>
      <c r="Z107" s="21"/>
      <c r="AA107" s="21" t="n">
        <f aca="false">(P107*$AE$107)+(P108*$AE$108)</f>
        <v>0.610504545454545</v>
      </c>
      <c r="AB107" s="21"/>
      <c r="AC107" s="3" t="s">
        <v>34</v>
      </c>
      <c r="AD107" s="22" t="n">
        <v>67.9545454545455</v>
      </c>
      <c r="AE107" s="17" t="n">
        <f aca="false">AD107/100</f>
        <v>0.679545454545455</v>
      </c>
      <c r="AF107" s="52"/>
    </row>
    <row r="108" customFormat="false" ht="15" hidden="false" customHeight="false" outlineLevel="0" collapsed="false">
      <c r="A108" s="16" t="s">
        <v>529</v>
      </c>
      <c r="B108" s="16"/>
      <c r="C108" s="16" t="s">
        <v>535</v>
      </c>
      <c r="D108" s="2" t="s">
        <v>24</v>
      </c>
      <c r="E108" s="2" t="s">
        <v>536</v>
      </c>
      <c r="F108" s="2" t="s">
        <v>537</v>
      </c>
      <c r="G108" s="2" t="n">
        <v>2010</v>
      </c>
      <c r="H108" s="2" t="n">
        <v>2007</v>
      </c>
      <c r="I108" s="2" t="s">
        <v>538</v>
      </c>
      <c r="J108" s="2" t="s">
        <v>389</v>
      </c>
      <c r="K108" s="2" t="n">
        <v>282</v>
      </c>
      <c r="L108" s="2" t="s">
        <v>29</v>
      </c>
      <c r="M108" s="3" t="n">
        <v>0.293</v>
      </c>
      <c r="N108" s="3" t="n">
        <f aca="false">M108-O108</f>
        <v>0.25</v>
      </c>
      <c r="O108" s="3" t="n">
        <v>0.043</v>
      </c>
      <c r="P108" s="3" t="n">
        <f aca="false">100%-M108</f>
        <v>0.707</v>
      </c>
      <c r="Q108" s="3" t="s">
        <v>76</v>
      </c>
      <c r="R108" s="17" t="n">
        <v>0.293</v>
      </c>
      <c r="S108" s="17" t="n">
        <v>0.043</v>
      </c>
      <c r="T108" s="17" t="n">
        <f aca="false">R108/S108</f>
        <v>6.81395348837209</v>
      </c>
      <c r="U108" s="13"/>
      <c r="V108" s="20"/>
      <c r="W108" s="21"/>
      <c r="X108" s="21"/>
      <c r="Y108" s="21"/>
      <c r="Z108" s="21"/>
      <c r="AA108" s="21"/>
      <c r="AB108" s="21"/>
      <c r="AC108" s="3" t="s">
        <v>34</v>
      </c>
      <c r="AD108" s="22" t="n">
        <v>32.0454545454545</v>
      </c>
      <c r="AE108" s="17" t="n">
        <f aca="false">AD108/100</f>
        <v>0.320454545454545</v>
      </c>
      <c r="AF108" s="52"/>
    </row>
    <row r="109" customFormat="false" ht="15" hidden="false" customHeight="false" outlineLevel="0" collapsed="false">
      <c r="A109" s="16" t="s">
        <v>539</v>
      </c>
      <c r="B109" s="16" t="s">
        <v>64</v>
      </c>
      <c r="C109" s="16" t="s">
        <v>540</v>
      </c>
      <c r="D109" s="23" t="s">
        <v>24</v>
      </c>
      <c r="E109" s="2" t="s">
        <v>541</v>
      </c>
      <c r="F109" s="2" t="s">
        <v>542</v>
      </c>
      <c r="G109" s="2" t="n">
        <v>2014</v>
      </c>
      <c r="H109" s="2" t="n">
        <v>2007</v>
      </c>
      <c r="I109" s="2" t="s">
        <v>543</v>
      </c>
      <c r="J109" s="2" t="s">
        <v>544</v>
      </c>
      <c r="K109" s="2" t="n">
        <v>100</v>
      </c>
      <c r="L109" s="2" t="s">
        <v>514</v>
      </c>
      <c r="M109" s="3" t="n">
        <v>0.68</v>
      </c>
      <c r="N109" s="3" t="n">
        <f aca="false">M109-O109</f>
        <v>0.32</v>
      </c>
      <c r="O109" s="3" t="n">
        <v>0.36</v>
      </c>
      <c r="P109" s="3" t="n">
        <f aca="false">100%-M109</f>
        <v>0.32</v>
      </c>
      <c r="Q109" s="3" t="s">
        <v>42</v>
      </c>
      <c r="R109" s="17" t="n">
        <v>0.68</v>
      </c>
      <c r="S109" s="17" t="n">
        <v>0.36</v>
      </c>
      <c r="T109" s="17" t="n">
        <f aca="false">R109/S109</f>
        <v>1.88888888888889</v>
      </c>
      <c r="U109" s="13"/>
      <c r="V109" s="20" t="s">
        <v>539</v>
      </c>
      <c r="W109" s="21" t="n">
        <f aca="false">(M109*$AE$109)+(M110*$AE$110)+(M111*$AE$111)</f>
        <v>0.789983333333333</v>
      </c>
      <c r="X109" s="21"/>
      <c r="Y109" s="21" t="n">
        <f aca="false">(O109*$AE$109)+(O110*$AE$110)+(O111*$AE$111)</f>
        <v>0.326683333333333</v>
      </c>
      <c r="Z109" s="21"/>
      <c r="AA109" s="21" t="n">
        <f aca="false">(P109*$AE$109)+(P110*$AE$110)+(P111*$AE$111)</f>
        <v>0.210016666666667</v>
      </c>
      <c r="AB109" s="21"/>
      <c r="AC109" s="3" t="s">
        <v>34</v>
      </c>
      <c r="AD109" s="22" t="n">
        <v>33.3333333333333</v>
      </c>
      <c r="AE109" s="17" t="n">
        <f aca="false">AD109/100</f>
        <v>0.333333333333333</v>
      </c>
      <c r="AF109" s="52"/>
      <c r="AG109" s="2" t="s">
        <v>545</v>
      </c>
    </row>
    <row r="110" customFormat="false" ht="15" hidden="false" customHeight="false" outlineLevel="0" collapsed="false">
      <c r="A110" s="16" t="s">
        <v>539</v>
      </c>
      <c r="B110" s="16" t="s">
        <v>64</v>
      </c>
      <c r="C110" s="16" t="s">
        <v>546</v>
      </c>
      <c r="D110" s="23" t="s">
        <v>24</v>
      </c>
      <c r="E110" s="2" t="s">
        <v>541</v>
      </c>
      <c r="F110" s="2" t="s">
        <v>542</v>
      </c>
      <c r="G110" s="2" t="n">
        <v>2014</v>
      </c>
      <c r="H110" s="2" t="n">
        <v>2007</v>
      </c>
      <c r="I110" s="2" t="s">
        <v>543</v>
      </c>
      <c r="J110" s="2" t="s">
        <v>547</v>
      </c>
      <c r="K110" s="2" t="n">
        <v>50</v>
      </c>
      <c r="L110" s="2" t="s">
        <v>548</v>
      </c>
      <c r="M110" s="3" t="n">
        <v>0.88</v>
      </c>
      <c r="N110" s="3" t="n">
        <f aca="false">M110-O110</f>
        <v>0.32</v>
      </c>
      <c r="O110" s="3" t="n">
        <v>0.56</v>
      </c>
      <c r="P110" s="3" t="n">
        <f aca="false">100%-M110</f>
        <v>0.12</v>
      </c>
      <c r="Q110" s="3" t="s">
        <v>42</v>
      </c>
      <c r="R110" s="17" t="n">
        <v>0.88</v>
      </c>
      <c r="S110" s="17" t="n">
        <v>0.56</v>
      </c>
      <c r="T110" s="17" t="n">
        <f aca="false">R110/S110</f>
        <v>1.57142857142857</v>
      </c>
      <c r="U110" s="13"/>
      <c r="V110" s="20"/>
      <c r="W110" s="21"/>
      <c r="X110" s="21"/>
      <c r="Y110" s="21"/>
      <c r="Z110" s="21"/>
      <c r="AA110" s="21"/>
      <c r="AB110" s="21"/>
      <c r="AC110" s="3" t="s">
        <v>34</v>
      </c>
      <c r="AD110" s="22" t="n">
        <v>16.6666666666667</v>
      </c>
      <c r="AE110" s="17" t="n">
        <f aca="false">AD110/100</f>
        <v>0.166666666666667</v>
      </c>
      <c r="AF110" s="52"/>
      <c r="AG110" s="2" t="s">
        <v>545</v>
      </c>
    </row>
    <row r="111" customFormat="false" ht="15" hidden="false" customHeight="false" outlineLevel="0" collapsed="false">
      <c r="A111" s="16" t="s">
        <v>539</v>
      </c>
      <c r="B111" s="16"/>
      <c r="C111" s="16" t="s">
        <v>549</v>
      </c>
      <c r="D111" s="2" t="s">
        <v>24</v>
      </c>
      <c r="E111" s="2" t="s">
        <v>550</v>
      </c>
      <c r="F111" s="2" t="s">
        <v>38</v>
      </c>
      <c r="G111" s="2" t="n">
        <v>2008</v>
      </c>
      <c r="H111" s="2" t="s">
        <v>29</v>
      </c>
      <c r="I111" s="2" t="s">
        <v>543</v>
      </c>
      <c r="J111" s="2" t="s">
        <v>40</v>
      </c>
      <c r="K111" s="2" t="n">
        <v>150</v>
      </c>
      <c r="L111" s="2" t="s">
        <v>29</v>
      </c>
      <c r="M111" s="57" t="n">
        <v>0.8333</v>
      </c>
      <c r="N111" s="57" t="n">
        <f aca="false">M111-O111</f>
        <v>0.6066</v>
      </c>
      <c r="O111" s="57" t="n">
        <v>0.2267</v>
      </c>
      <c r="P111" s="3" t="n">
        <f aca="false">100%-M111</f>
        <v>0.1667</v>
      </c>
      <c r="Q111" s="3" t="s">
        <v>42</v>
      </c>
      <c r="R111" s="58" t="n">
        <v>0.8333</v>
      </c>
      <c r="S111" s="58" t="n">
        <v>0.2267</v>
      </c>
      <c r="T111" s="17" t="n">
        <f aca="false">R111/S111</f>
        <v>3.67578297309219</v>
      </c>
      <c r="U111" s="13"/>
      <c r="V111" s="20"/>
      <c r="W111" s="21"/>
      <c r="X111" s="21"/>
      <c r="Y111" s="21"/>
      <c r="Z111" s="21"/>
      <c r="AA111" s="21"/>
      <c r="AB111" s="21"/>
      <c r="AC111" s="3" t="s">
        <v>34</v>
      </c>
      <c r="AD111" s="22" t="n">
        <v>50</v>
      </c>
      <c r="AE111" s="17" t="n">
        <f aca="false">AD111/100</f>
        <v>0.5</v>
      </c>
      <c r="AF111" s="52"/>
      <c r="AG111" s="2" t="s">
        <v>551</v>
      </c>
    </row>
    <row r="112" customFormat="false" ht="15" hidden="false" customHeight="false" outlineLevel="0" collapsed="false">
      <c r="A112" s="16" t="s">
        <v>552</v>
      </c>
      <c r="B112" s="16"/>
      <c r="C112" s="16" t="s">
        <v>553</v>
      </c>
      <c r="D112" s="2" t="s">
        <v>24</v>
      </c>
      <c r="E112" s="2" t="s">
        <v>554</v>
      </c>
      <c r="F112" s="2" t="s">
        <v>555</v>
      </c>
      <c r="G112" s="2" t="n">
        <v>2016</v>
      </c>
      <c r="H112" s="2" t="n">
        <v>2012</v>
      </c>
      <c r="I112" s="2" t="s">
        <v>556</v>
      </c>
      <c r="J112" s="2" t="s">
        <v>547</v>
      </c>
      <c r="K112" s="2" t="n">
        <v>719</v>
      </c>
      <c r="L112" s="2" t="s">
        <v>557</v>
      </c>
      <c r="M112" s="3" t="n">
        <v>0.014</v>
      </c>
      <c r="N112" s="3" t="n">
        <f aca="false">M112-O112</f>
        <v>0.014</v>
      </c>
      <c r="O112" s="3" t="n">
        <v>0</v>
      </c>
      <c r="P112" s="3" t="n">
        <f aca="false">100%-M112</f>
        <v>0.986</v>
      </c>
      <c r="Q112" s="3" t="s">
        <v>25</v>
      </c>
      <c r="R112" s="17" t="n">
        <v>0.014</v>
      </c>
      <c r="S112" s="17" t="n">
        <v>0</v>
      </c>
      <c r="T112" s="17" t="s">
        <v>558</v>
      </c>
      <c r="U112" s="13"/>
      <c r="V112" s="20" t="s">
        <v>552</v>
      </c>
      <c r="W112" s="21" t="n">
        <f aca="false">(M112*$AE$112)+(M113*$AE$113)+(M114*$AE$114)+(M115*$AE$115)</f>
        <v>0.265781105546995</v>
      </c>
      <c r="X112" s="21"/>
      <c r="Y112" s="21" t="n">
        <f aca="false">(O112*$AE$112)+(O113*$AE$113)+(O114*$AE$114)+(O115*$AE$115)</f>
        <v>0.0492836093990755</v>
      </c>
      <c r="Z112" s="21"/>
      <c r="AA112" s="21" t="n">
        <f aca="false">(P112*$AE$112)+(P113*$AE$113)+(P114*$AE$114)+(P115*$AE$115)</f>
        <v>0.734218894453005</v>
      </c>
      <c r="AB112" s="21"/>
      <c r="AC112" s="3" t="s">
        <v>34</v>
      </c>
      <c r="AD112" s="22" t="n">
        <v>6.92411402157165</v>
      </c>
      <c r="AE112" s="17" t="n">
        <f aca="false">AD112/100</f>
        <v>0.0692411402157165</v>
      </c>
      <c r="AF112" s="52"/>
    </row>
    <row r="113" customFormat="false" ht="15" hidden="false" customHeight="false" outlineLevel="0" collapsed="false">
      <c r="A113" s="16" t="s">
        <v>552</v>
      </c>
      <c r="B113" s="16"/>
      <c r="C113" s="16" t="s">
        <v>559</v>
      </c>
      <c r="D113" s="2" t="s">
        <v>24</v>
      </c>
      <c r="E113" s="2" t="s">
        <v>560</v>
      </c>
      <c r="F113" s="2" t="s">
        <v>561</v>
      </c>
      <c r="G113" s="2" t="n">
        <v>2010</v>
      </c>
      <c r="H113" s="2" t="n">
        <v>1996</v>
      </c>
      <c r="I113" s="2" t="s">
        <v>562</v>
      </c>
      <c r="J113" s="2" t="s">
        <v>119</v>
      </c>
      <c r="K113" s="2" t="n">
        <v>9486</v>
      </c>
      <c r="L113" s="2" t="s">
        <v>29</v>
      </c>
      <c r="M113" s="3" t="n">
        <v>0.285</v>
      </c>
      <c r="N113" s="3" t="n">
        <f aca="false">M113-O113</f>
        <v>0.232</v>
      </c>
      <c r="O113" s="3" t="n">
        <v>0.053</v>
      </c>
      <c r="P113" s="3" t="n">
        <f aca="false">100%-M113</f>
        <v>0.715</v>
      </c>
      <c r="Q113" s="3" t="s">
        <v>25</v>
      </c>
      <c r="R113" s="17" t="n">
        <v>0.285</v>
      </c>
      <c r="S113" s="17" t="n">
        <v>0.053</v>
      </c>
      <c r="T113" s="17" t="n">
        <f aca="false">R113/S113</f>
        <v>5.37735849056604</v>
      </c>
      <c r="U113" s="13"/>
      <c r="V113" s="20"/>
      <c r="W113" s="21"/>
      <c r="X113" s="21"/>
      <c r="Y113" s="21"/>
      <c r="Z113" s="21"/>
      <c r="AA113" s="21"/>
      <c r="AB113" s="21"/>
      <c r="AC113" s="3" t="s">
        <v>348</v>
      </c>
      <c r="AD113" s="22" t="n">
        <v>91.3520801232666</v>
      </c>
      <c r="AE113" s="17" t="n">
        <f aca="false">AD113/100</f>
        <v>0.913520801232666</v>
      </c>
      <c r="AF113" s="52"/>
      <c r="AG113" s="2" t="s">
        <v>563</v>
      </c>
    </row>
    <row r="114" customFormat="false" ht="15" hidden="false" customHeight="false" outlineLevel="0" collapsed="false">
      <c r="A114" s="16" t="s">
        <v>552</v>
      </c>
      <c r="B114" s="16"/>
      <c r="C114" s="16" t="s">
        <v>564</v>
      </c>
      <c r="D114" s="2" t="s">
        <v>24</v>
      </c>
      <c r="E114" s="2" t="s">
        <v>565</v>
      </c>
      <c r="F114" s="2" t="s">
        <v>566</v>
      </c>
      <c r="G114" s="2" t="n">
        <v>2005</v>
      </c>
      <c r="H114" s="2" t="s">
        <v>29</v>
      </c>
      <c r="I114" s="2" t="s">
        <v>567</v>
      </c>
      <c r="J114" s="2" t="s">
        <v>568</v>
      </c>
      <c r="K114" s="2" t="n">
        <v>70</v>
      </c>
      <c r="L114" s="2" t="s">
        <v>557</v>
      </c>
      <c r="M114" s="3" t="n">
        <v>0.529</v>
      </c>
      <c r="N114" s="3" t="n">
        <f aca="false">M114-O114</f>
        <v>0.458</v>
      </c>
      <c r="O114" s="3" t="n">
        <v>0.071</v>
      </c>
      <c r="P114" s="3" t="n">
        <f aca="false">100%-M114</f>
        <v>0.471</v>
      </c>
      <c r="Q114" s="3" t="s">
        <v>25</v>
      </c>
      <c r="R114" s="17" t="n">
        <v>0.529</v>
      </c>
      <c r="S114" s="17" t="n">
        <v>0.071</v>
      </c>
      <c r="T114" s="17" t="n">
        <f aca="false">R114/S114</f>
        <v>7.45070422535211</v>
      </c>
      <c r="U114" s="13"/>
      <c r="V114" s="20"/>
      <c r="W114" s="21"/>
      <c r="X114" s="21"/>
      <c r="Y114" s="21"/>
      <c r="Z114" s="21"/>
      <c r="AA114" s="21"/>
      <c r="AB114" s="21"/>
      <c r="AC114" s="3" t="s">
        <v>348</v>
      </c>
      <c r="AD114" s="22" t="n">
        <v>0.674114021571649</v>
      </c>
      <c r="AE114" s="17" t="n">
        <f aca="false">AD114/100</f>
        <v>0.00674114021571649</v>
      </c>
      <c r="AF114" s="52"/>
      <c r="AG114" s="2" t="s">
        <v>569</v>
      </c>
    </row>
    <row r="115" s="26" customFormat="true" ht="15" hidden="false" customHeight="false" outlineLevel="0" collapsed="false">
      <c r="A115" s="26" t="s">
        <v>552</v>
      </c>
      <c r="C115" s="26" t="s">
        <v>570</v>
      </c>
      <c r="D115" s="26" t="s">
        <v>108</v>
      </c>
      <c r="E115" s="26" t="s">
        <v>571</v>
      </c>
      <c r="F115" s="26" t="s">
        <v>572</v>
      </c>
      <c r="G115" s="26" t="n">
        <v>2018</v>
      </c>
      <c r="H115" s="26" t="s">
        <v>573</v>
      </c>
      <c r="I115" s="26" t="s">
        <v>574</v>
      </c>
      <c r="J115" s="26" t="s">
        <v>575</v>
      </c>
      <c r="K115" s="26" t="n">
        <v>109</v>
      </c>
      <c r="L115" s="26" t="s">
        <v>576</v>
      </c>
      <c r="M115" s="27" t="n">
        <v>0.085</v>
      </c>
      <c r="N115" s="39" t="n">
        <f aca="false">M115-O115</f>
        <v>0.048</v>
      </c>
      <c r="O115" s="27" t="n">
        <v>0.037</v>
      </c>
      <c r="P115" s="39" t="n">
        <f aca="false">100%-M115</f>
        <v>0.915</v>
      </c>
      <c r="Q115" s="26" t="s">
        <v>25</v>
      </c>
      <c r="R115" s="28" t="n">
        <v>0.085</v>
      </c>
      <c r="S115" s="28" t="n">
        <v>0.037</v>
      </c>
      <c r="T115" s="28" t="n">
        <f aca="false">R115/S115</f>
        <v>2.2972972972973</v>
      </c>
      <c r="V115" s="20"/>
      <c r="W115" s="21"/>
      <c r="Y115" s="21"/>
      <c r="AA115" s="21"/>
      <c r="AC115" s="26" t="s">
        <v>34</v>
      </c>
      <c r="AD115" s="29" t="n">
        <v>1.04969183359014</v>
      </c>
      <c r="AE115" s="30" t="n">
        <f aca="false">AD115/100</f>
        <v>0.0104969183359014</v>
      </c>
      <c r="AF115" s="59"/>
    </row>
    <row r="116" customFormat="false" ht="15" hidden="false" customHeight="false" outlineLevel="0" collapsed="false">
      <c r="A116" s="16" t="s">
        <v>577</v>
      </c>
      <c r="B116" s="16" t="s">
        <v>64</v>
      </c>
      <c r="C116" s="16" t="s">
        <v>578</v>
      </c>
      <c r="D116" s="2" t="s">
        <v>24</v>
      </c>
      <c r="E116" s="2" t="s">
        <v>579</v>
      </c>
      <c r="F116" s="2" t="s">
        <v>580</v>
      </c>
      <c r="G116" s="2" t="n">
        <v>2017</v>
      </c>
      <c r="H116" s="2" t="s">
        <v>29</v>
      </c>
      <c r="I116" s="2" t="s">
        <v>581</v>
      </c>
      <c r="J116" s="2" t="s">
        <v>55</v>
      </c>
      <c r="K116" s="2" t="n">
        <v>2317</v>
      </c>
      <c r="L116" s="2" t="s">
        <v>582</v>
      </c>
      <c r="M116" s="3" t="n">
        <v>0.52</v>
      </c>
      <c r="N116" s="3" t="n">
        <f aca="false">M116-O116</f>
        <v>0.46</v>
      </c>
      <c r="O116" s="3" t="n">
        <v>0.06</v>
      </c>
      <c r="P116" s="3" t="n">
        <f aca="false">100%-M116</f>
        <v>0.48</v>
      </c>
      <c r="Q116" s="3" t="s">
        <v>76</v>
      </c>
      <c r="R116" s="17" t="n">
        <v>0.52</v>
      </c>
      <c r="S116" s="17" t="n">
        <v>0.06</v>
      </c>
      <c r="T116" s="17" t="n">
        <f aca="false">R116/S116</f>
        <v>8.66666666666667</v>
      </c>
      <c r="U116" s="13"/>
      <c r="V116" s="20" t="s">
        <v>577</v>
      </c>
      <c r="W116" s="21" t="n">
        <f aca="false">(M116*$AE$116)+(M117*$AE$117)+(M118*$AE$118)+(M119*$AE$119)+(M120*$AE$120)+(M121*$AE$121)+(M122*$AE$122)+(M123*$AE$123)+(M124*$AE$124)+(M125*$AE$125)</f>
        <v>0.540341631453243</v>
      </c>
      <c r="X116" s="21"/>
      <c r="Y116" s="21" t="n">
        <f aca="false">(O116*$AE$116)+(O117*$AE$117)+(O118*$AE$118)+(O119*$AE$119)+(O120*$AE$120)+(O121*$AE$121)+(O122*$AE$122)+(O123*$AE$123)+(O124*$AE$124)+(O125*$AE$125)</f>
        <v>0.100843284953151</v>
      </c>
      <c r="Z116" s="21"/>
      <c r="AA116" s="21" t="n">
        <f aca="false">(P116*$AE$116)+(P117*$AE$117)+(P118*$AE$118)+(P119*$AE$119)+(P120*$AE$120)+(P121*$AE$121)+(P122*$AE$122)+(P123*$AE$123)+(P124*$AE$124)+(P125*$AE$125)</f>
        <v>0.459658368546757</v>
      </c>
      <c r="AB116" s="21"/>
      <c r="AC116" s="3" t="s">
        <v>348</v>
      </c>
      <c r="AD116" s="22" t="n">
        <v>21.2842182619879</v>
      </c>
      <c r="AE116" s="17" t="n">
        <f aca="false">AD116/100</f>
        <v>0.212842182619879</v>
      </c>
      <c r="AF116" s="52"/>
      <c r="AG116" s="2" t="s">
        <v>583</v>
      </c>
    </row>
    <row r="117" customFormat="false" ht="15" hidden="false" customHeight="false" outlineLevel="0" collapsed="false">
      <c r="A117" s="16" t="s">
        <v>577</v>
      </c>
      <c r="B117" s="16"/>
      <c r="C117" s="16" t="s">
        <v>584</v>
      </c>
      <c r="D117" s="2" t="s">
        <v>24</v>
      </c>
      <c r="E117" s="2" t="s">
        <v>585</v>
      </c>
      <c r="F117" s="2" t="s">
        <v>586</v>
      </c>
      <c r="G117" s="2" t="n">
        <v>2015</v>
      </c>
      <c r="H117" s="2" t="n">
        <v>2008</v>
      </c>
      <c r="I117" s="2" t="s">
        <v>587</v>
      </c>
      <c r="J117" s="2" t="s">
        <v>588</v>
      </c>
      <c r="K117" s="2" t="n">
        <v>656</v>
      </c>
      <c r="L117" s="2" t="s">
        <v>29</v>
      </c>
      <c r="M117" s="3" t="n">
        <v>0.636</v>
      </c>
      <c r="N117" s="3" t="n">
        <f aca="false">M117-O117</f>
        <v>0.487</v>
      </c>
      <c r="O117" s="3" t="n">
        <v>0.149</v>
      </c>
      <c r="P117" s="3" t="n">
        <f aca="false">100%-M117</f>
        <v>0.364</v>
      </c>
      <c r="Q117" s="3" t="s">
        <v>76</v>
      </c>
      <c r="R117" s="17" t="n">
        <v>0.636</v>
      </c>
      <c r="S117" s="17" t="n">
        <v>0.149</v>
      </c>
      <c r="T117" s="17" t="n">
        <f aca="false">R117/S117</f>
        <v>4.26845637583893</v>
      </c>
      <c r="U117" s="13"/>
      <c r="V117" s="20"/>
      <c r="W117" s="21"/>
      <c r="X117" s="21"/>
      <c r="Y117" s="21"/>
      <c r="Z117" s="21"/>
      <c r="AA117" s="21"/>
      <c r="AB117" s="21"/>
      <c r="AC117" s="3" t="s">
        <v>348</v>
      </c>
      <c r="AD117" s="22" t="n">
        <v>6.02608855410619</v>
      </c>
      <c r="AE117" s="17" t="n">
        <f aca="false">AD117/100</f>
        <v>0.0602608855410619</v>
      </c>
      <c r="AF117" s="52"/>
      <c r="AG117" s="2" t="s">
        <v>589</v>
      </c>
    </row>
    <row r="118" customFormat="false" ht="15" hidden="false" customHeight="false" outlineLevel="0" collapsed="false">
      <c r="A118" s="16" t="s">
        <v>577</v>
      </c>
      <c r="B118" s="16"/>
      <c r="C118" s="16" t="s">
        <v>590</v>
      </c>
      <c r="D118" s="2" t="s">
        <v>24</v>
      </c>
      <c r="E118" s="2" t="s">
        <v>591</v>
      </c>
      <c r="F118" s="2" t="s">
        <v>592</v>
      </c>
      <c r="G118" s="2" t="n">
        <v>2013</v>
      </c>
      <c r="H118" s="2" t="n">
        <v>2010</v>
      </c>
      <c r="I118" s="2" t="s">
        <v>593</v>
      </c>
      <c r="J118" s="2" t="s">
        <v>119</v>
      </c>
      <c r="K118" s="2" t="n">
        <v>790</v>
      </c>
      <c r="L118" s="2" t="s">
        <v>29</v>
      </c>
      <c r="M118" s="3" t="n">
        <v>0.724</v>
      </c>
      <c r="N118" s="3" t="n">
        <f aca="false">M118-O118</f>
        <v>0.548</v>
      </c>
      <c r="O118" s="3" t="n">
        <v>0.176</v>
      </c>
      <c r="P118" s="3" t="n">
        <f aca="false">100%-M118</f>
        <v>0.276</v>
      </c>
      <c r="Q118" s="3" t="s">
        <v>76</v>
      </c>
      <c r="R118" s="17" t="n">
        <v>0.724</v>
      </c>
      <c r="S118" s="17" t="n">
        <v>0.176</v>
      </c>
      <c r="T118" s="17" t="n">
        <f aca="false">R118/S118</f>
        <v>4.11363636363636</v>
      </c>
      <c r="U118" s="13"/>
      <c r="V118" s="20"/>
      <c r="W118" s="21"/>
      <c r="X118" s="21"/>
      <c r="Y118" s="21"/>
      <c r="Z118" s="21"/>
      <c r="AA118" s="21"/>
      <c r="AB118" s="21"/>
      <c r="AC118" s="3" t="s">
        <v>348</v>
      </c>
      <c r="AD118" s="22" t="n">
        <v>7.25702737460959</v>
      </c>
      <c r="AE118" s="17" t="n">
        <f aca="false">AD118/100</f>
        <v>0.0725702737460959</v>
      </c>
      <c r="AF118" s="52"/>
    </row>
    <row r="119" customFormat="false" ht="15" hidden="false" customHeight="false" outlineLevel="0" collapsed="false">
      <c r="A119" s="16" t="s">
        <v>577</v>
      </c>
      <c r="B119" s="16"/>
      <c r="C119" s="16" t="s">
        <v>594</v>
      </c>
      <c r="D119" s="2" t="s">
        <v>24</v>
      </c>
      <c r="E119" s="2" t="s">
        <v>595</v>
      </c>
      <c r="F119" s="2" t="s">
        <v>596</v>
      </c>
      <c r="G119" s="2" t="n">
        <v>2010</v>
      </c>
      <c r="H119" s="2" t="n">
        <v>2003</v>
      </c>
      <c r="I119" s="2" t="s">
        <v>597</v>
      </c>
      <c r="J119" s="2" t="s">
        <v>84</v>
      </c>
      <c r="K119" s="2" t="n">
        <v>370</v>
      </c>
      <c r="L119" s="2" t="s">
        <v>598</v>
      </c>
      <c r="M119" s="3" t="n">
        <v>0.481</v>
      </c>
      <c r="N119" s="3" t="n">
        <f aca="false">M119-O119</f>
        <v>0.4</v>
      </c>
      <c r="O119" s="3" t="n">
        <v>0.081</v>
      </c>
      <c r="P119" s="3" t="n">
        <f aca="false">100%-M119</f>
        <v>0.519</v>
      </c>
      <c r="Q119" s="3" t="s">
        <v>76</v>
      </c>
      <c r="R119" s="17" t="n">
        <v>0.481</v>
      </c>
      <c r="S119" s="17" t="n">
        <v>0.081</v>
      </c>
      <c r="T119" s="17" t="n">
        <f aca="false">R119/S119</f>
        <v>5.93827160493827</v>
      </c>
      <c r="U119" s="13"/>
      <c r="V119" s="20"/>
      <c r="W119" s="21"/>
      <c r="X119" s="21"/>
      <c r="Y119" s="21"/>
      <c r="Z119" s="21"/>
      <c r="AA119" s="21"/>
      <c r="AB119" s="21"/>
      <c r="AC119" s="3" t="s">
        <v>348</v>
      </c>
      <c r="AD119" s="22" t="n">
        <v>3.3988609222855</v>
      </c>
      <c r="AE119" s="17" t="n">
        <f aca="false">AD119/100</f>
        <v>0.033988609222855</v>
      </c>
      <c r="AF119" s="52"/>
    </row>
    <row r="120" customFormat="false" ht="15" hidden="false" customHeight="false" outlineLevel="0" collapsed="false">
      <c r="A120" s="16" t="s">
        <v>577</v>
      </c>
      <c r="B120" s="16"/>
      <c r="C120" s="16" t="s">
        <v>599</v>
      </c>
      <c r="D120" s="2" t="s">
        <v>24</v>
      </c>
      <c r="E120" s="2" t="s">
        <v>600</v>
      </c>
      <c r="F120" s="2" t="s">
        <v>601</v>
      </c>
      <c r="G120" s="2" t="n">
        <v>2009</v>
      </c>
      <c r="H120" s="2" t="s">
        <v>602</v>
      </c>
      <c r="I120" s="2" t="s">
        <v>603</v>
      </c>
      <c r="J120" s="2" t="s">
        <v>604</v>
      </c>
      <c r="K120" s="2" t="n">
        <v>5875</v>
      </c>
      <c r="L120" s="2" t="s">
        <v>29</v>
      </c>
      <c r="M120" s="3" t="n">
        <v>0.523</v>
      </c>
      <c r="N120" s="3" t="n">
        <f aca="false">M120-O120</f>
        <v>0.42</v>
      </c>
      <c r="O120" s="3" t="n">
        <v>0.103</v>
      </c>
      <c r="P120" s="3" t="n">
        <f aca="false">100%-M120</f>
        <v>0.477</v>
      </c>
      <c r="Q120" s="3" t="s">
        <v>76</v>
      </c>
      <c r="R120" s="17" t="n">
        <v>0.523</v>
      </c>
      <c r="S120" s="17" t="n">
        <v>0.103</v>
      </c>
      <c r="T120" s="17" t="n">
        <f aca="false">R120/S120</f>
        <v>5.07766990291262</v>
      </c>
      <c r="U120" s="13"/>
      <c r="V120" s="20"/>
      <c r="W120" s="21"/>
      <c r="X120" s="21"/>
      <c r="Y120" s="21"/>
      <c r="Z120" s="21"/>
      <c r="AA120" s="21"/>
      <c r="AB120" s="21"/>
      <c r="AC120" s="3" t="s">
        <v>348</v>
      </c>
      <c r="AD120" s="22" t="n">
        <v>53.9683997795333</v>
      </c>
      <c r="AE120" s="17" t="n">
        <f aca="false">AD120/100</f>
        <v>0.539683997795333</v>
      </c>
      <c r="AF120" s="52"/>
    </row>
    <row r="121" customFormat="false" ht="15" hidden="false" customHeight="false" outlineLevel="0" collapsed="false">
      <c r="A121" s="16" t="s">
        <v>577</v>
      </c>
      <c r="B121" s="16"/>
      <c r="C121" s="16" t="s">
        <v>605</v>
      </c>
      <c r="D121" s="2" t="s">
        <v>24</v>
      </c>
      <c r="E121" s="2" t="s">
        <v>606</v>
      </c>
      <c r="F121" s="2" t="s">
        <v>607</v>
      </c>
      <c r="G121" s="2" t="n">
        <v>2011</v>
      </c>
      <c r="H121" s="2" t="n">
        <v>1998</v>
      </c>
      <c r="I121" s="2" t="s">
        <v>608</v>
      </c>
      <c r="J121" s="2" t="s">
        <v>604</v>
      </c>
      <c r="K121" s="2" t="n">
        <v>138</v>
      </c>
      <c r="L121" s="2" t="s">
        <v>609</v>
      </c>
      <c r="M121" s="3" t="n">
        <v>0.41</v>
      </c>
      <c r="N121" s="3" t="n">
        <f aca="false">M121-O121</f>
        <v>0.36</v>
      </c>
      <c r="O121" s="3" t="n">
        <v>0.05</v>
      </c>
      <c r="P121" s="3" t="n">
        <f aca="false">100%-M121</f>
        <v>0.59</v>
      </c>
      <c r="Q121" s="3" t="s">
        <v>76</v>
      </c>
      <c r="R121" s="17" t="n">
        <v>0.41</v>
      </c>
      <c r="S121" s="17" t="n">
        <v>0.05</v>
      </c>
      <c r="T121" s="17" t="n">
        <f aca="false">R121/S121</f>
        <v>8.2</v>
      </c>
      <c r="U121" s="13"/>
      <c r="V121" s="20"/>
      <c r="W121" s="21"/>
      <c r="X121" s="21"/>
      <c r="Y121" s="21"/>
      <c r="Z121" s="21"/>
      <c r="AA121" s="21"/>
      <c r="AB121" s="21"/>
      <c r="AC121" s="3" t="s">
        <v>34</v>
      </c>
      <c r="AD121" s="22" t="n">
        <v>1.26768326290649</v>
      </c>
      <c r="AE121" s="17" t="n">
        <f aca="false">AD121/100</f>
        <v>0.0126768326290649</v>
      </c>
      <c r="AF121" s="52"/>
    </row>
    <row r="122" customFormat="false" ht="15" hidden="false" customHeight="false" outlineLevel="0" collapsed="false">
      <c r="A122" s="16" t="s">
        <v>577</v>
      </c>
      <c r="B122" s="16" t="s">
        <v>64</v>
      </c>
      <c r="C122" s="16" t="s">
        <v>610</v>
      </c>
      <c r="D122" s="23" t="s">
        <v>24</v>
      </c>
      <c r="E122" s="2" t="s">
        <v>611</v>
      </c>
      <c r="F122" s="5" t="s">
        <v>612</v>
      </c>
      <c r="G122" s="2" t="n">
        <v>2002</v>
      </c>
      <c r="H122" s="2" t="s">
        <v>613</v>
      </c>
      <c r="I122" s="2" t="s">
        <v>597</v>
      </c>
      <c r="J122" s="2" t="s">
        <v>55</v>
      </c>
      <c r="K122" s="2" t="n">
        <v>129</v>
      </c>
      <c r="L122" s="2" t="s">
        <v>614</v>
      </c>
      <c r="M122" s="3" t="n">
        <v>0.651</v>
      </c>
      <c r="N122" s="3" t="n">
        <f aca="false">M122-O122</f>
        <v>0.473</v>
      </c>
      <c r="O122" s="3" t="n">
        <v>0.178</v>
      </c>
      <c r="P122" s="3" t="n">
        <f aca="false">100%-M122</f>
        <v>0.349</v>
      </c>
      <c r="Q122" s="3" t="s">
        <v>76</v>
      </c>
      <c r="R122" s="17" t="n">
        <v>0.651</v>
      </c>
      <c r="S122" s="17" t="n">
        <v>0.178</v>
      </c>
      <c r="T122" s="17" t="n">
        <f aca="false">R122/S122</f>
        <v>3.65730337078652</v>
      </c>
      <c r="U122" s="13"/>
      <c r="V122" s="20"/>
      <c r="W122" s="21"/>
      <c r="X122" s="21"/>
      <c r="Y122" s="21"/>
      <c r="Z122" s="21"/>
      <c r="AA122" s="21"/>
      <c r="AB122" s="21"/>
      <c r="AC122" s="3" t="s">
        <v>34</v>
      </c>
      <c r="AD122" s="22" t="n">
        <v>1.18500826749954</v>
      </c>
      <c r="AE122" s="17" t="n">
        <f aca="false">AD122/100</f>
        <v>0.0118500826749954</v>
      </c>
      <c r="AF122" s="52"/>
    </row>
    <row r="123" customFormat="false" ht="15" hidden="false" customHeight="false" outlineLevel="0" collapsed="false">
      <c r="A123" s="16" t="s">
        <v>577</v>
      </c>
      <c r="B123" s="16" t="s">
        <v>64</v>
      </c>
      <c r="C123" s="16" t="s">
        <v>615</v>
      </c>
      <c r="D123" s="23" t="s">
        <v>24</v>
      </c>
      <c r="E123" s="2" t="s">
        <v>611</v>
      </c>
      <c r="F123" s="5" t="s">
        <v>612</v>
      </c>
      <c r="G123" s="2" t="n">
        <v>2002</v>
      </c>
      <c r="H123" s="2" t="s">
        <v>613</v>
      </c>
      <c r="I123" s="2" t="s">
        <v>597</v>
      </c>
      <c r="J123" s="2" t="s">
        <v>469</v>
      </c>
      <c r="K123" s="2" t="n">
        <v>129</v>
      </c>
      <c r="L123" s="2" t="s">
        <v>614</v>
      </c>
      <c r="M123" s="3" t="n">
        <v>0.419</v>
      </c>
      <c r="N123" s="3" t="n">
        <f aca="false">M123-O123</f>
        <v>0.288</v>
      </c>
      <c r="O123" s="3" t="n">
        <v>0.131</v>
      </c>
      <c r="P123" s="3" t="n">
        <f aca="false">100%-M123</f>
        <v>0.581</v>
      </c>
      <c r="Q123" s="3" t="s">
        <v>76</v>
      </c>
      <c r="R123" s="17" t="n">
        <v>0.419</v>
      </c>
      <c r="S123" s="17" t="n">
        <v>0.131</v>
      </c>
      <c r="T123" s="17" t="n">
        <f aca="false">R123/S123</f>
        <v>3.19847328244275</v>
      </c>
      <c r="U123" s="13"/>
      <c r="V123" s="20"/>
      <c r="W123" s="21"/>
      <c r="X123" s="21"/>
      <c r="Y123" s="21"/>
      <c r="Z123" s="21"/>
      <c r="AA123" s="21"/>
      <c r="AB123" s="21"/>
      <c r="AC123" s="3" t="s">
        <v>34</v>
      </c>
      <c r="AD123" s="22" t="n">
        <v>1.18500826749954</v>
      </c>
      <c r="AE123" s="17" t="n">
        <f aca="false">AD123/100</f>
        <v>0.0118500826749954</v>
      </c>
      <c r="AF123" s="52"/>
    </row>
    <row r="124" customFormat="false" ht="15" hidden="false" customHeight="false" outlineLevel="0" collapsed="false">
      <c r="A124" s="16" t="s">
        <v>577</v>
      </c>
      <c r="B124" s="16"/>
      <c r="C124" s="16" t="s">
        <v>616</v>
      </c>
      <c r="D124" s="2" t="s">
        <v>24</v>
      </c>
      <c r="E124" s="2" t="s">
        <v>617</v>
      </c>
      <c r="F124" s="5" t="s">
        <v>618</v>
      </c>
      <c r="G124" s="2" t="n">
        <v>2005</v>
      </c>
      <c r="H124" s="2" t="s">
        <v>619</v>
      </c>
      <c r="I124" s="2" t="s">
        <v>620</v>
      </c>
      <c r="J124" s="2" t="s">
        <v>126</v>
      </c>
      <c r="K124" s="2" t="n">
        <v>182</v>
      </c>
      <c r="L124" s="2" t="s">
        <v>621</v>
      </c>
      <c r="M124" s="3" t="n">
        <v>0.659</v>
      </c>
      <c r="N124" s="3" t="n">
        <f aca="false">M124-O124</f>
        <v>0.549</v>
      </c>
      <c r="O124" s="3" t="n">
        <v>0.11</v>
      </c>
      <c r="P124" s="3" t="n">
        <f aca="false">100%-M124</f>
        <v>0.341</v>
      </c>
      <c r="Q124" s="3" t="s">
        <v>76</v>
      </c>
      <c r="R124" s="17" t="n">
        <v>0.659</v>
      </c>
      <c r="S124" s="17" t="n">
        <v>0.11</v>
      </c>
      <c r="T124" s="17" t="n">
        <f aca="false">R124/S124</f>
        <v>5.99090909090909</v>
      </c>
      <c r="U124" s="13"/>
      <c r="V124" s="20"/>
      <c r="W124" s="21"/>
      <c r="X124" s="21"/>
      <c r="Y124" s="21"/>
      <c r="Z124" s="21"/>
      <c r="AA124" s="21"/>
      <c r="AB124" s="21"/>
      <c r="AC124" s="3" t="s">
        <v>34</v>
      </c>
      <c r="AD124" s="22" t="n">
        <v>1.67187212934044</v>
      </c>
      <c r="AE124" s="17" t="n">
        <f aca="false">AD124/100</f>
        <v>0.0167187212934044</v>
      </c>
      <c r="AF124" s="52"/>
    </row>
    <row r="125" customFormat="false" ht="15" hidden="false" customHeight="false" outlineLevel="0" collapsed="false">
      <c r="A125" s="16" t="s">
        <v>577</v>
      </c>
      <c r="B125" s="16"/>
      <c r="C125" s="16" t="s">
        <v>622</v>
      </c>
      <c r="D125" s="2" t="s">
        <v>24</v>
      </c>
      <c r="E125" s="2" t="s">
        <v>623</v>
      </c>
      <c r="F125" s="2" t="s">
        <v>624</v>
      </c>
      <c r="G125" s="2" t="n">
        <v>2015</v>
      </c>
      <c r="H125" s="2" t="n">
        <v>2013</v>
      </c>
      <c r="I125" s="2" t="s">
        <v>593</v>
      </c>
      <c r="J125" s="2" t="s">
        <v>55</v>
      </c>
      <c r="K125" s="2" t="n">
        <v>300</v>
      </c>
      <c r="L125" s="2" t="s">
        <v>625</v>
      </c>
      <c r="M125" s="3" t="n">
        <v>0.41</v>
      </c>
      <c r="N125" s="3" t="n">
        <f aca="false">M125-O125</f>
        <v>0.343</v>
      </c>
      <c r="O125" s="3" t="n">
        <v>0.067</v>
      </c>
      <c r="P125" s="3" t="n">
        <f aca="false">100%-M125</f>
        <v>0.59</v>
      </c>
      <c r="Q125" s="3" t="s">
        <v>76</v>
      </c>
      <c r="R125" s="17" t="n">
        <v>0.41</v>
      </c>
      <c r="S125" s="17" t="n">
        <v>0.067</v>
      </c>
      <c r="T125" s="17" t="n">
        <f aca="false">R125/S125</f>
        <v>6.11940298507463</v>
      </c>
      <c r="U125" s="13"/>
      <c r="V125" s="20"/>
      <c r="W125" s="21"/>
      <c r="X125" s="21"/>
      <c r="Y125" s="21"/>
      <c r="Z125" s="21"/>
      <c r="AA125" s="21"/>
      <c r="AB125" s="21"/>
      <c r="AC125" s="3" t="s">
        <v>348</v>
      </c>
      <c r="AD125" s="22" t="n">
        <v>2.75583318023149</v>
      </c>
      <c r="AE125" s="17" t="n">
        <f aca="false">AD125/100</f>
        <v>0.0275583318023149</v>
      </c>
      <c r="AF125" s="52"/>
    </row>
    <row r="126" s="10" customFormat="true" ht="15" hidden="false" customHeight="false" outlineLevel="0" collapsed="false">
      <c r="A126" s="9" t="s">
        <v>626</v>
      </c>
      <c r="B126" s="9"/>
      <c r="C126" s="9" t="s">
        <v>626</v>
      </c>
      <c r="D126" s="10" t="s">
        <v>505</v>
      </c>
      <c r="M126" s="11"/>
      <c r="N126" s="11"/>
      <c r="O126" s="11"/>
      <c r="P126" s="11"/>
      <c r="Q126" s="11" t="s">
        <v>25</v>
      </c>
      <c r="R126" s="12"/>
      <c r="S126" s="12"/>
      <c r="T126" s="12"/>
      <c r="U126" s="13"/>
      <c r="V126" s="24" t="s">
        <v>626</v>
      </c>
      <c r="W126" s="35"/>
      <c r="X126" s="35"/>
      <c r="Y126" s="35"/>
      <c r="Z126" s="35"/>
      <c r="AA126" s="35"/>
      <c r="AB126" s="35"/>
      <c r="AC126" s="11"/>
      <c r="AD126" s="12"/>
      <c r="AE126" s="12"/>
      <c r="AF126" s="11"/>
    </row>
    <row r="127" customFormat="false" ht="15" hidden="false" customHeight="false" outlineLevel="0" collapsed="false">
      <c r="A127" s="16" t="s">
        <v>627</v>
      </c>
      <c r="B127" s="16"/>
      <c r="C127" s="16" t="s">
        <v>627</v>
      </c>
      <c r="D127" s="2" t="s">
        <v>24</v>
      </c>
      <c r="E127" s="2" t="s">
        <v>628</v>
      </c>
      <c r="F127" s="2" t="s">
        <v>629</v>
      </c>
      <c r="G127" s="2" t="n">
        <v>1995</v>
      </c>
      <c r="H127" s="2" t="s">
        <v>29</v>
      </c>
      <c r="I127" s="2" t="s">
        <v>630</v>
      </c>
      <c r="J127" s="2" t="s">
        <v>406</v>
      </c>
      <c r="K127" s="60" t="n">
        <v>2098</v>
      </c>
      <c r="L127" s="2" t="s">
        <v>29</v>
      </c>
      <c r="M127" s="3" t="n">
        <v>0.578</v>
      </c>
      <c r="N127" s="3" t="n">
        <f aca="false">M127-O127</f>
        <v>0.513</v>
      </c>
      <c r="O127" s="3" t="n">
        <v>0.065</v>
      </c>
      <c r="P127" s="3" t="n">
        <f aca="false">100%-M127</f>
        <v>0.422</v>
      </c>
      <c r="Q127" s="3" t="s">
        <v>76</v>
      </c>
      <c r="R127" s="17" t="n">
        <v>0.578</v>
      </c>
      <c r="S127" s="17" t="n">
        <v>0.065</v>
      </c>
      <c r="T127" s="17" t="n">
        <f aca="false">R127/S127</f>
        <v>8.89230769230769</v>
      </c>
      <c r="U127" s="13"/>
      <c r="V127" s="18" t="s">
        <v>627</v>
      </c>
      <c r="W127" s="19" t="n">
        <v>0.578</v>
      </c>
      <c r="X127" s="36"/>
      <c r="Y127" s="19" t="n">
        <v>0.065</v>
      </c>
      <c r="Z127" s="36"/>
      <c r="AA127" s="36" t="n">
        <f aca="false">100%-W127</f>
        <v>0.422</v>
      </c>
      <c r="AB127" s="36"/>
      <c r="AC127" s="3" t="s">
        <v>348</v>
      </c>
      <c r="AD127" s="17" t="n">
        <v>100</v>
      </c>
      <c r="AE127" s="17" t="n">
        <f aca="false">AD127/100</f>
        <v>1</v>
      </c>
      <c r="AF127" s="3"/>
    </row>
    <row r="128" customFormat="false" ht="15" hidden="false" customHeight="false" outlineLevel="0" collapsed="false">
      <c r="A128" s="16" t="s">
        <v>631</v>
      </c>
      <c r="B128" s="16" t="s">
        <v>64</v>
      </c>
      <c r="C128" s="16" t="s">
        <v>631</v>
      </c>
      <c r="D128" s="2" t="s">
        <v>24</v>
      </c>
      <c r="E128" s="2" t="s">
        <v>579</v>
      </c>
      <c r="F128" s="2" t="s">
        <v>580</v>
      </c>
      <c r="G128" s="2" t="n">
        <v>2017</v>
      </c>
      <c r="H128" s="2" t="s">
        <v>29</v>
      </c>
      <c r="I128" s="2" t="s">
        <v>632</v>
      </c>
      <c r="J128" s="2" t="s">
        <v>55</v>
      </c>
      <c r="K128" s="2" t="n">
        <v>999</v>
      </c>
      <c r="L128" s="2" t="s">
        <v>582</v>
      </c>
      <c r="M128" s="3" t="n">
        <v>0.563</v>
      </c>
      <c r="N128" s="3" t="n">
        <f aca="false">M128-O128</f>
        <v>0.396</v>
      </c>
      <c r="O128" s="3" t="n">
        <v>0.167</v>
      </c>
      <c r="P128" s="3" t="n">
        <f aca="false">100%-M128</f>
        <v>0.437</v>
      </c>
      <c r="Q128" s="3" t="s">
        <v>76</v>
      </c>
      <c r="R128" s="17" t="n">
        <v>0.563</v>
      </c>
      <c r="S128" s="17" t="n">
        <v>0.167</v>
      </c>
      <c r="T128" s="17" t="n">
        <f aca="false">R128/S128</f>
        <v>3.37125748502994</v>
      </c>
      <c r="U128" s="13"/>
      <c r="V128" s="18" t="s">
        <v>631</v>
      </c>
      <c r="W128" s="19" t="n">
        <v>0.563</v>
      </c>
      <c r="X128" s="36"/>
      <c r="Y128" s="19" t="n">
        <v>0.167</v>
      </c>
      <c r="Z128" s="36"/>
      <c r="AA128" s="36" t="n">
        <f aca="false">100%-W128</f>
        <v>0.437</v>
      </c>
      <c r="AB128" s="36"/>
      <c r="AC128" s="3" t="s">
        <v>348</v>
      </c>
      <c r="AD128" s="17" t="n">
        <v>100</v>
      </c>
      <c r="AE128" s="17" t="n">
        <f aca="false">AD128/100</f>
        <v>1</v>
      </c>
      <c r="AF128" s="3"/>
      <c r="AG128" s="2" t="s">
        <v>633</v>
      </c>
    </row>
    <row r="130" customFormat="false" ht="15" hidden="false" customHeight="false" outlineLevel="0" collapsed="false">
      <c r="B130" s="1" t="n">
        <f aca="false">COUNTIF(B2:B128,"*")</f>
        <v>24</v>
      </c>
      <c r="E130" s="2" t="n">
        <f aca="false">COUNTA(E2:E128)</f>
        <v>109</v>
      </c>
      <c r="L130" s="2" t="n">
        <f aca="false">COUNTIF(L2:L128,"Mean*")</f>
        <v>48</v>
      </c>
    </row>
    <row r="131" customFormat="false" ht="15" hidden="false" customHeight="false" outlineLevel="0" collapsed="false">
      <c r="L131" s="2" t="n">
        <f aca="false">COUNTIF(L3:L129,"Median*")</f>
        <v>23</v>
      </c>
    </row>
  </sheetData>
  <mergeCells count="177">
    <mergeCell ref="V4:V5"/>
    <mergeCell ref="W4:W5"/>
    <mergeCell ref="X4:X5"/>
    <mergeCell ref="Y4:Y5"/>
    <mergeCell ref="Z4:Z5"/>
    <mergeCell ref="AA4:AA5"/>
    <mergeCell ref="AB4:AB5"/>
    <mergeCell ref="V7:V9"/>
    <mergeCell ref="W7:W9"/>
    <mergeCell ref="X7:X9"/>
    <mergeCell ref="Y7:Y9"/>
    <mergeCell ref="Z7:Z9"/>
    <mergeCell ref="AA7:AA9"/>
    <mergeCell ref="AB7:AB9"/>
    <mergeCell ref="V12:V17"/>
    <mergeCell ref="W12:W17"/>
    <mergeCell ref="X12:X16"/>
    <mergeCell ref="Y12:Y17"/>
    <mergeCell ref="Z12:Z16"/>
    <mergeCell ref="AA12:AA17"/>
    <mergeCell ref="AB12:AB16"/>
    <mergeCell ref="V18:V20"/>
    <mergeCell ref="W18:W20"/>
    <mergeCell ref="X18:X20"/>
    <mergeCell ref="Y18:Y20"/>
    <mergeCell ref="Z18:Z20"/>
    <mergeCell ref="AA18:AA20"/>
    <mergeCell ref="AB18:AB20"/>
    <mergeCell ref="V23:V27"/>
    <mergeCell ref="W23:W27"/>
    <mergeCell ref="X23:X27"/>
    <mergeCell ref="Y23:Y27"/>
    <mergeCell ref="Z23:Z27"/>
    <mergeCell ref="AA23:AA27"/>
    <mergeCell ref="AB23:AB27"/>
    <mergeCell ref="V30:V31"/>
    <mergeCell ref="W30:W31"/>
    <mergeCell ref="Y30:Y31"/>
    <mergeCell ref="AA30:AA31"/>
    <mergeCell ref="V33:V34"/>
    <mergeCell ref="W33:W34"/>
    <mergeCell ref="Y33:Y34"/>
    <mergeCell ref="AA33:AA34"/>
    <mergeCell ref="V35:V39"/>
    <mergeCell ref="W35:W39"/>
    <mergeCell ref="X35:X39"/>
    <mergeCell ref="Y35:Y39"/>
    <mergeCell ref="Z35:Z39"/>
    <mergeCell ref="AA35:AA39"/>
    <mergeCell ref="AB35:AB39"/>
    <mergeCell ref="V40:V42"/>
    <mergeCell ref="W40:W42"/>
    <mergeCell ref="X40:X42"/>
    <mergeCell ref="Y40:Y42"/>
    <mergeCell ref="Z40:Z42"/>
    <mergeCell ref="AA40:AA42"/>
    <mergeCell ref="AB40:AB42"/>
    <mergeCell ref="V43:V44"/>
    <mergeCell ref="W43:W44"/>
    <mergeCell ref="X43:X44"/>
    <mergeCell ref="Y43:Y44"/>
    <mergeCell ref="Z43:Z44"/>
    <mergeCell ref="AA43:AA44"/>
    <mergeCell ref="AB43:AB44"/>
    <mergeCell ref="V48:V49"/>
    <mergeCell ref="W48:W49"/>
    <mergeCell ref="X48:X49"/>
    <mergeCell ref="Y48:Y49"/>
    <mergeCell ref="Z48:Z49"/>
    <mergeCell ref="AA48:AA49"/>
    <mergeCell ref="AB48:AB49"/>
    <mergeCell ref="V52:V53"/>
    <mergeCell ref="W52:W53"/>
    <mergeCell ref="X52:X53"/>
    <mergeCell ref="Y52:Y53"/>
    <mergeCell ref="Z52:Z53"/>
    <mergeCell ref="AA52:AA53"/>
    <mergeCell ref="AB52:AB53"/>
    <mergeCell ref="V57:V58"/>
    <mergeCell ref="W57:W58"/>
    <mergeCell ref="X57:X58"/>
    <mergeCell ref="Y57:Y58"/>
    <mergeCell ref="Z57:Z58"/>
    <mergeCell ref="AA57:AA58"/>
    <mergeCell ref="AB57:AB58"/>
    <mergeCell ref="V61:V62"/>
    <mergeCell ref="W61:W62"/>
    <mergeCell ref="X61:X62"/>
    <mergeCell ref="Y61:Y62"/>
    <mergeCell ref="Z61:Z62"/>
    <mergeCell ref="AA61:AA62"/>
    <mergeCell ref="AB61:AB62"/>
    <mergeCell ref="V63:V64"/>
    <mergeCell ref="W63:W64"/>
    <mergeCell ref="Y63:Y64"/>
    <mergeCell ref="AA63:AA64"/>
    <mergeCell ref="V67:V77"/>
    <mergeCell ref="W67:W77"/>
    <mergeCell ref="X67:X76"/>
    <mergeCell ref="Y67:Y77"/>
    <mergeCell ref="Z67:Z76"/>
    <mergeCell ref="AA67:AA77"/>
    <mergeCell ref="AB67:AB76"/>
    <mergeCell ref="V78:V79"/>
    <mergeCell ref="W78:W79"/>
    <mergeCell ref="X78:X79"/>
    <mergeCell ref="Y78:Y79"/>
    <mergeCell ref="Z78:Z79"/>
    <mergeCell ref="AA78:AA79"/>
    <mergeCell ref="AB78:AB79"/>
    <mergeCell ref="V80:V81"/>
    <mergeCell ref="W80:W81"/>
    <mergeCell ref="X80:X81"/>
    <mergeCell ref="Y80:Y81"/>
    <mergeCell ref="Z80:Z81"/>
    <mergeCell ref="AA80:AA81"/>
    <mergeCell ref="AB80:AB81"/>
    <mergeCell ref="V83:V84"/>
    <mergeCell ref="W83:W84"/>
    <mergeCell ref="X83:X84"/>
    <mergeCell ref="Y83:Y84"/>
    <mergeCell ref="Z83:Z84"/>
    <mergeCell ref="AA83:AA84"/>
    <mergeCell ref="AB83:AB84"/>
    <mergeCell ref="V86:V87"/>
    <mergeCell ref="W86:W87"/>
    <mergeCell ref="Y86:Y87"/>
    <mergeCell ref="AA86:AA87"/>
    <mergeCell ref="V88:V89"/>
    <mergeCell ref="W88:W89"/>
    <mergeCell ref="X88:X89"/>
    <mergeCell ref="Y88:Y89"/>
    <mergeCell ref="Z88:Z89"/>
    <mergeCell ref="AA88:AA89"/>
    <mergeCell ref="AB88:AB89"/>
    <mergeCell ref="V90:V99"/>
    <mergeCell ref="W90:W99"/>
    <mergeCell ref="X90:X99"/>
    <mergeCell ref="Y90:Y99"/>
    <mergeCell ref="Z90:Z99"/>
    <mergeCell ref="AA90:AA99"/>
    <mergeCell ref="AB90:AB99"/>
    <mergeCell ref="V102:V105"/>
    <mergeCell ref="W102:W105"/>
    <mergeCell ref="X102:X105"/>
    <mergeCell ref="Y102:Y105"/>
    <mergeCell ref="Z102:Z105"/>
    <mergeCell ref="AA102:AA105"/>
    <mergeCell ref="AB102:AB105"/>
    <mergeCell ref="V107:V108"/>
    <mergeCell ref="W107:W108"/>
    <mergeCell ref="X107:X108"/>
    <mergeCell ref="Y107:Y108"/>
    <mergeCell ref="Z107:Z108"/>
    <mergeCell ref="AA107:AA108"/>
    <mergeCell ref="AB107:AB108"/>
    <mergeCell ref="V109:V111"/>
    <mergeCell ref="W109:W111"/>
    <mergeCell ref="X109:X111"/>
    <mergeCell ref="Y109:Y111"/>
    <mergeCell ref="Z109:Z111"/>
    <mergeCell ref="AA109:AA111"/>
    <mergeCell ref="AB109:AB111"/>
    <mergeCell ref="V112:V115"/>
    <mergeCell ref="W112:W115"/>
    <mergeCell ref="X112:X114"/>
    <mergeCell ref="Y112:Y115"/>
    <mergeCell ref="Z112:Z114"/>
    <mergeCell ref="AA112:AA115"/>
    <mergeCell ref="AB112:AB114"/>
    <mergeCell ref="V116:V125"/>
    <mergeCell ref="W116:W125"/>
    <mergeCell ref="X116:X125"/>
    <mergeCell ref="Y116:Y125"/>
    <mergeCell ref="Z116:Z125"/>
    <mergeCell ref="AA116:AA125"/>
    <mergeCell ref="AB116:AB1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
        <v>634</v>
      </c>
    </row>
    <row r="3" customFormat="false" ht="15" hidden="false" customHeight="false" outlineLevel="0" collapsed="false">
      <c r="A3" s="0" t="s">
        <v>635</v>
      </c>
    </row>
    <row r="4" customFormat="false" ht="15" hidden="false" customHeight="false" outlineLevel="0" collapsed="false">
      <c r="A4" s="0" t="s">
        <v>636</v>
      </c>
    </row>
    <row r="5" customFormat="false" ht="15" hidden="false" customHeight="false" outlineLevel="0" collapsed="false">
      <c r="A5" s="0" t="s">
        <v>637</v>
      </c>
    </row>
    <row r="6" customFormat="false" ht="15" hidden="false" customHeight="false" outlineLevel="0" collapsed="false">
      <c r="A6" s="0" t="s">
        <v>638</v>
      </c>
    </row>
    <row r="7" customFormat="false" ht="15" hidden="false" customHeight="false" outlineLevel="0" collapsed="false">
      <c r="A7" s="0" t="s">
        <v>639</v>
      </c>
    </row>
    <row r="8" customFormat="false" ht="15" hidden="false" customHeight="false" outlineLevel="0" collapsed="false">
      <c r="A8" s="0" t="s">
        <v>640</v>
      </c>
    </row>
    <row r="9" customFormat="false" ht="15" hidden="false" customHeight="false" outlineLevel="0" collapsed="false">
      <c r="A9" s="0" t="s">
        <v>641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LibreOffice/6.2.4.2$Linux_X86_64 LibreOffice_project/2412653d852ce75f65fbfa83fb7e7b669a126d64</Application>
  <Company>University of Oxford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2018-08-13T16:16:23Z</dcterms:created>
  <dc:creator>Anna McNaughton</dc:creator>
  <dc:description/>
  <dc:language>en-ZA</dc:language>
  <cp:lastModifiedBy/>
  <cp:lastPrinted>2019-11-15T11:57:15Z</cp:lastPrinted>
  <dcterms:modified xsi:type="dcterms:W3CDTF">2019-11-25T09:03:18Z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University of Oxford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