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XFORD\Oxford work\HBV Adult vaccination study March 2018\Revisions for PLoS Medicine\"/>
    </mc:Choice>
  </mc:AlternateContent>
  <bookViews>
    <workbookView xWindow="0" yWindow="0" windowWidth="28800" windowHeight="12300"/>
  </bookViews>
  <sheets>
    <sheet name="Metadata for study" sheetId="1" r:id="rId1"/>
    <sheet name="Note and queries on metadata"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88" i="1" l="1"/>
  <c r="Y83" i="1"/>
  <c r="AE6" i="1"/>
  <c r="AE7" i="1"/>
  <c r="AE8" i="1"/>
  <c r="Y7" i="1" s="1"/>
  <c r="AE9" i="1"/>
  <c r="AE12" i="1"/>
  <c r="AE13" i="1"/>
  <c r="AE14" i="1"/>
  <c r="AE15" i="1"/>
  <c r="AE16" i="1"/>
  <c r="AE17" i="1"/>
  <c r="AE18" i="1"/>
  <c r="Y18" i="1" s="1"/>
  <c r="AE19" i="1"/>
  <c r="AE20" i="1"/>
  <c r="AE23" i="1"/>
  <c r="AA23" i="1" s="1"/>
  <c r="AE24" i="1"/>
  <c r="W23" i="1" s="1"/>
  <c r="AE25" i="1"/>
  <c r="AE26" i="1"/>
  <c r="AE27" i="1"/>
  <c r="AE28" i="1"/>
  <c r="AE30" i="1"/>
  <c r="AE31" i="1"/>
  <c r="W30" i="1" s="1"/>
  <c r="AE32" i="1"/>
  <c r="AE33" i="1"/>
  <c r="Y33" i="1" s="1"/>
  <c r="AE34" i="1"/>
  <c r="AE35" i="1"/>
  <c r="AE36" i="1"/>
  <c r="AE37" i="1"/>
  <c r="AE38" i="1"/>
  <c r="AE39" i="1"/>
  <c r="AE40" i="1"/>
  <c r="AE41" i="1"/>
  <c r="AE42" i="1"/>
  <c r="AE43" i="1"/>
  <c r="Y43" i="1" s="1"/>
  <c r="AE44" i="1"/>
  <c r="AE47" i="1"/>
  <c r="AE48" i="1"/>
  <c r="AE49" i="1"/>
  <c r="W48" i="1" s="1"/>
  <c r="AE50" i="1"/>
  <c r="AE52" i="1"/>
  <c r="W52" i="1" s="1"/>
  <c r="AE53" i="1"/>
  <c r="AE54" i="1"/>
  <c r="AE55" i="1"/>
  <c r="AE57" i="1"/>
  <c r="Y57" i="1" s="1"/>
  <c r="AE58" i="1"/>
  <c r="AE61" i="1"/>
  <c r="Y61" i="1" s="1"/>
  <c r="AE62" i="1"/>
  <c r="AE63" i="1"/>
  <c r="W63" i="1" s="1"/>
  <c r="AE64" i="1"/>
  <c r="AE65" i="1"/>
  <c r="AE66" i="1"/>
  <c r="AE67" i="1"/>
  <c r="AE68" i="1"/>
  <c r="AE69" i="1"/>
  <c r="AE70" i="1"/>
  <c r="AE71" i="1"/>
  <c r="AE72" i="1"/>
  <c r="AE73" i="1"/>
  <c r="AE74" i="1"/>
  <c r="AE75" i="1"/>
  <c r="AE76" i="1"/>
  <c r="AE77" i="1"/>
  <c r="AE78" i="1"/>
  <c r="AE79" i="1"/>
  <c r="AE80" i="1"/>
  <c r="AE81" i="1"/>
  <c r="W80" i="1" s="1"/>
  <c r="AE83" i="1"/>
  <c r="AE84" i="1"/>
  <c r="AE86" i="1"/>
  <c r="AE87" i="1"/>
  <c r="W86" i="1" s="1"/>
  <c r="AE88" i="1"/>
  <c r="AE89" i="1"/>
  <c r="AE90" i="1"/>
  <c r="AE91" i="1"/>
  <c r="AE92" i="1"/>
  <c r="AE93" i="1"/>
  <c r="AE94" i="1"/>
  <c r="AE95" i="1"/>
  <c r="AE96" i="1"/>
  <c r="AE97" i="1"/>
  <c r="AE98" i="1"/>
  <c r="AE99" i="1"/>
  <c r="AE102" i="1"/>
  <c r="AE103" i="1"/>
  <c r="AE104" i="1"/>
  <c r="AE105" i="1"/>
  <c r="AE107" i="1"/>
  <c r="AE108" i="1"/>
  <c r="AE109" i="1"/>
  <c r="AE110" i="1"/>
  <c r="Y109" i="1" s="1"/>
  <c r="AE111" i="1"/>
  <c r="AE112" i="1"/>
  <c r="Y112" i="1" s="1"/>
  <c r="AE113" i="1"/>
  <c r="AE114" i="1"/>
  <c r="AE115" i="1"/>
  <c r="AE116" i="1"/>
  <c r="Y116" i="1" s="1"/>
  <c r="AE117" i="1"/>
  <c r="AE118" i="1"/>
  <c r="AE119" i="1"/>
  <c r="AE120" i="1"/>
  <c r="AE121" i="1"/>
  <c r="AE122" i="1"/>
  <c r="AE123" i="1"/>
  <c r="AE124" i="1"/>
  <c r="AE125" i="1"/>
  <c r="AE127" i="1"/>
  <c r="AE128" i="1"/>
  <c r="AE4" i="1"/>
  <c r="Y4" i="1" s="1"/>
  <c r="AE5" i="1"/>
  <c r="AE3" i="1"/>
  <c r="T115" i="1"/>
  <c r="T86" i="1"/>
  <c r="T87" i="1"/>
  <c r="T77" i="1"/>
  <c r="T64" i="1"/>
  <c r="T34" i="1"/>
  <c r="T31" i="1"/>
  <c r="T28" i="1"/>
  <c r="T17" i="1"/>
  <c r="Y23" i="1" l="1"/>
  <c r="Y67" i="1"/>
  <c r="Y107" i="1"/>
  <c r="Y102" i="1"/>
  <c r="W88" i="1"/>
  <c r="W83" i="1"/>
  <c r="W78" i="1"/>
  <c r="Y40" i="1"/>
  <c r="Y90" i="1"/>
  <c r="W35" i="1"/>
  <c r="W12" i="1"/>
  <c r="W109" i="1"/>
  <c r="W90" i="1"/>
  <c r="Y86" i="1"/>
  <c r="Y80" i="1"/>
  <c r="Y48" i="1"/>
  <c r="Y30" i="1"/>
  <c r="W7" i="1"/>
  <c r="Y12" i="1"/>
  <c r="W33" i="1"/>
  <c r="Y35" i="1"/>
  <c r="Y52" i="1"/>
  <c r="W61" i="1"/>
  <c r="Y63" i="1"/>
  <c r="W102" i="1"/>
  <c r="W107" i="1"/>
  <c r="W4" i="1"/>
  <c r="W43" i="1"/>
  <c r="W57" i="1"/>
  <c r="W116" i="1"/>
  <c r="Y78" i="1"/>
  <c r="W18" i="1"/>
  <c r="W40" i="1"/>
  <c r="W67" i="1"/>
  <c r="W112" i="1"/>
  <c r="P17" i="1"/>
  <c r="N17" i="1"/>
  <c r="P28" i="1"/>
  <c r="N28" i="1"/>
  <c r="P31" i="1"/>
  <c r="N31" i="1"/>
  <c r="P34" i="1"/>
  <c r="N34" i="1"/>
  <c r="P64" i="1"/>
  <c r="N64" i="1"/>
  <c r="P77" i="1"/>
  <c r="N77" i="1"/>
  <c r="P86" i="1"/>
  <c r="P87" i="1"/>
  <c r="N86" i="1"/>
  <c r="N87" i="1"/>
  <c r="P115" i="1"/>
  <c r="N115" i="1"/>
  <c r="AA86" i="1" l="1"/>
  <c r="B130" i="1"/>
  <c r="L131" i="1"/>
  <c r="L130" i="1"/>
  <c r="E130" i="1" l="1"/>
  <c r="T111" i="1" l="1"/>
  <c r="T113" i="1"/>
  <c r="T114" i="1"/>
  <c r="T116" i="1"/>
  <c r="T3" i="1" l="1"/>
  <c r="N3" i="1"/>
  <c r="N4" i="1"/>
  <c r="N5" i="1"/>
  <c r="N6" i="1"/>
  <c r="N7" i="1"/>
  <c r="N8" i="1"/>
  <c r="N9" i="1"/>
  <c r="N12" i="1"/>
  <c r="N13" i="1"/>
  <c r="N14" i="1"/>
  <c r="N15" i="1"/>
  <c r="N16" i="1"/>
  <c r="N18" i="1"/>
  <c r="N19" i="1"/>
  <c r="N20" i="1"/>
  <c r="N23" i="1"/>
  <c r="N24" i="1"/>
  <c r="N25" i="1"/>
  <c r="N26" i="1"/>
  <c r="N27" i="1"/>
  <c r="N30" i="1"/>
  <c r="N32" i="1"/>
  <c r="N33" i="1"/>
  <c r="N35" i="1"/>
  <c r="N36" i="1"/>
  <c r="N37" i="1"/>
  <c r="N38" i="1"/>
  <c r="N39" i="1"/>
  <c r="N40" i="1"/>
  <c r="N41" i="1"/>
  <c r="N42" i="1"/>
  <c r="N43" i="1"/>
  <c r="N44" i="1"/>
  <c r="N47" i="1"/>
  <c r="N48" i="1"/>
  <c r="N49" i="1"/>
  <c r="N50" i="1"/>
  <c r="N52" i="1"/>
  <c r="N53" i="1"/>
  <c r="N54" i="1"/>
  <c r="N55" i="1"/>
  <c r="N57" i="1"/>
  <c r="N58" i="1"/>
  <c r="N61" i="1"/>
  <c r="N62" i="1"/>
  <c r="N63" i="1"/>
  <c r="N65" i="1"/>
  <c r="N66" i="1"/>
  <c r="N67" i="1"/>
  <c r="N68" i="1"/>
  <c r="N69" i="1"/>
  <c r="N70" i="1"/>
  <c r="N71" i="1"/>
  <c r="N72" i="1"/>
  <c r="N73" i="1"/>
  <c r="N74" i="1"/>
  <c r="N75" i="1"/>
  <c r="N76" i="1"/>
  <c r="N78" i="1"/>
  <c r="N79" i="1"/>
  <c r="N80" i="1"/>
  <c r="N81" i="1"/>
  <c r="N83" i="1"/>
  <c r="N84" i="1"/>
  <c r="N88" i="1"/>
  <c r="N89" i="1"/>
  <c r="N90" i="1"/>
  <c r="N91" i="1"/>
  <c r="N92" i="1"/>
  <c r="N93" i="1"/>
  <c r="N94" i="1"/>
  <c r="N95" i="1"/>
  <c r="N96" i="1"/>
  <c r="N97" i="1"/>
  <c r="N98" i="1"/>
  <c r="N99" i="1"/>
  <c r="N102" i="1"/>
  <c r="N103" i="1"/>
  <c r="N104" i="1"/>
  <c r="N105" i="1"/>
  <c r="N107" i="1"/>
  <c r="N108" i="1"/>
  <c r="N109" i="1"/>
  <c r="N110" i="1"/>
  <c r="N111" i="1"/>
  <c r="N112" i="1"/>
  <c r="N113" i="1"/>
  <c r="N114" i="1"/>
  <c r="N116" i="1"/>
  <c r="N117" i="1"/>
  <c r="N118" i="1"/>
  <c r="N119" i="1"/>
  <c r="N120" i="1"/>
  <c r="N121" i="1"/>
  <c r="N122" i="1"/>
  <c r="N123" i="1"/>
  <c r="N124" i="1"/>
  <c r="N125" i="1"/>
  <c r="N127" i="1"/>
  <c r="N128" i="1"/>
  <c r="W6" i="1"/>
  <c r="AA128" i="1" l="1"/>
  <c r="T128" i="1"/>
  <c r="P128" i="1"/>
  <c r="AA127" i="1"/>
  <c r="T127" i="1"/>
  <c r="P127" i="1"/>
  <c r="T125" i="1"/>
  <c r="P125" i="1"/>
  <c r="T124" i="1"/>
  <c r="P124" i="1"/>
  <c r="T123" i="1"/>
  <c r="P123" i="1"/>
  <c r="T122" i="1"/>
  <c r="P122" i="1"/>
  <c r="T121" i="1"/>
  <c r="P121" i="1"/>
  <c r="T120" i="1"/>
  <c r="P120" i="1"/>
  <c r="T119" i="1"/>
  <c r="P119" i="1"/>
  <c r="T118" i="1"/>
  <c r="P118" i="1"/>
  <c r="T117" i="1"/>
  <c r="P117" i="1"/>
  <c r="P116" i="1"/>
  <c r="AA116" i="1" s="1"/>
  <c r="P114" i="1"/>
  <c r="P113" i="1"/>
  <c r="P112" i="1"/>
  <c r="P111" i="1"/>
  <c r="T110" i="1"/>
  <c r="P110" i="1"/>
  <c r="T109" i="1"/>
  <c r="P109" i="1"/>
  <c r="T108" i="1"/>
  <c r="P108" i="1"/>
  <c r="T107" i="1"/>
  <c r="P107" i="1"/>
  <c r="T105" i="1"/>
  <c r="P105" i="1"/>
  <c r="T104" i="1"/>
  <c r="P104" i="1"/>
  <c r="T103" i="1"/>
  <c r="P103" i="1"/>
  <c r="T102" i="1"/>
  <c r="P102" i="1"/>
  <c r="AA102" i="1" s="1"/>
  <c r="T99" i="1"/>
  <c r="P99" i="1"/>
  <c r="T98" i="1"/>
  <c r="P98" i="1"/>
  <c r="T97" i="1"/>
  <c r="P97" i="1"/>
  <c r="T96" i="1"/>
  <c r="P96" i="1"/>
  <c r="T95" i="1"/>
  <c r="P95" i="1"/>
  <c r="T94" i="1"/>
  <c r="P94" i="1"/>
  <c r="T93" i="1"/>
  <c r="P93" i="1"/>
  <c r="T92" i="1"/>
  <c r="P92" i="1"/>
  <c r="T91" i="1"/>
  <c r="P91" i="1"/>
  <c r="T90" i="1"/>
  <c r="P90" i="1"/>
  <c r="T89" i="1"/>
  <c r="P89" i="1"/>
  <c r="T88" i="1"/>
  <c r="P88" i="1"/>
  <c r="T84" i="1"/>
  <c r="P84" i="1"/>
  <c r="T83" i="1"/>
  <c r="P83" i="1"/>
  <c r="T81" i="1"/>
  <c r="P81" i="1"/>
  <c r="T80" i="1"/>
  <c r="P80" i="1"/>
  <c r="AA80" i="1" s="1"/>
  <c r="T79" i="1"/>
  <c r="P79" i="1"/>
  <c r="T78" i="1"/>
  <c r="P78" i="1"/>
  <c r="T76" i="1"/>
  <c r="P76" i="1"/>
  <c r="T75" i="1"/>
  <c r="P75" i="1"/>
  <c r="T74" i="1"/>
  <c r="P74" i="1"/>
  <c r="T73" i="1"/>
  <c r="P73" i="1"/>
  <c r="T72" i="1"/>
  <c r="P72" i="1"/>
  <c r="T71" i="1"/>
  <c r="P71" i="1"/>
  <c r="T70" i="1"/>
  <c r="P70" i="1"/>
  <c r="T69" i="1"/>
  <c r="P69" i="1"/>
  <c r="T68" i="1"/>
  <c r="P68" i="1"/>
  <c r="T67" i="1"/>
  <c r="P67" i="1"/>
  <c r="AA66" i="1"/>
  <c r="T66" i="1"/>
  <c r="P66" i="1"/>
  <c r="AA65" i="1"/>
  <c r="T65" i="1"/>
  <c r="P65" i="1"/>
  <c r="T63" i="1"/>
  <c r="P63" i="1"/>
  <c r="AA63" i="1" s="1"/>
  <c r="T62" i="1"/>
  <c r="P62" i="1"/>
  <c r="T61" i="1"/>
  <c r="P61" i="1"/>
  <c r="T58" i="1"/>
  <c r="P58" i="1"/>
  <c r="T57" i="1"/>
  <c r="P57" i="1"/>
  <c r="AA57" i="1" s="1"/>
  <c r="AA55" i="1"/>
  <c r="T55" i="1"/>
  <c r="P55" i="1"/>
  <c r="AA54" i="1"/>
  <c r="T54" i="1"/>
  <c r="P54" i="1"/>
  <c r="T53" i="1"/>
  <c r="P53" i="1"/>
  <c r="T52" i="1"/>
  <c r="P52" i="1"/>
  <c r="AA50" i="1"/>
  <c r="T50" i="1"/>
  <c r="P50" i="1"/>
  <c r="T49" i="1"/>
  <c r="P49" i="1"/>
  <c r="T48" i="1"/>
  <c r="P48" i="1"/>
  <c r="AA47" i="1"/>
  <c r="T47" i="1"/>
  <c r="P47" i="1"/>
  <c r="T44" i="1"/>
  <c r="P44" i="1"/>
  <c r="T43" i="1"/>
  <c r="P43" i="1"/>
  <c r="T42" i="1"/>
  <c r="P42" i="1"/>
  <c r="T41" i="1"/>
  <c r="P41" i="1"/>
  <c r="T40" i="1"/>
  <c r="P40" i="1"/>
  <c r="T39" i="1"/>
  <c r="P39" i="1"/>
  <c r="T38" i="1"/>
  <c r="P38" i="1"/>
  <c r="T37" i="1"/>
  <c r="P37" i="1"/>
  <c r="T36" i="1"/>
  <c r="P36" i="1"/>
  <c r="T35" i="1"/>
  <c r="P35" i="1"/>
  <c r="T33" i="1"/>
  <c r="P33" i="1"/>
  <c r="AA33" i="1" s="1"/>
  <c r="AA32" i="1"/>
  <c r="T32" i="1"/>
  <c r="P32" i="1"/>
  <c r="T30" i="1"/>
  <c r="P30" i="1"/>
  <c r="AA30" i="1" s="1"/>
  <c r="T27" i="1"/>
  <c r="P27" i="1"/>
  <c r="T26" i="1"/>
  <c r="P26" i="1"/>
  <c r="T25" i="1"/>
  <c r="P25" i="1"/>
  <c r="T24" i="1"/>
  <c r="P24" i="1"/>
  <c r="T23" i="1"/>
  <c r="P23" i="1"/>
  <c r="T20" i="1"/>
  <c r="P20" i="1"/>
  <c r="T19" i="1"/>
  <c r="P19" i="1"/>
  <c r="T18" i="1"/>
  <c r="P18" i="1"/>
  <c r="T16" i="1"/>
  <c r="P16" i="1"/>
  <c r="T15" i="1"/>
  <c r="P15" i="1"/>
  <c r="T14" i="1"/>
  <c r="P14" i="1"/>
  <c r="T13" i="1"/>
  <c r="P13" i="1"/>
  <c r="T12" i="1"/>
  <c r="P12" i="1"/>
  <c r="T9" i="1"/>
  <c r="P9" i="1"/>
  <c r="T8" i="1"/>
  <c r="P8" i="1"/>
  <c r="T7" i="1"/>
  <c r="P7" i="1"/>
  <c r="AA6" i="1"/>
  <c r="T6" i="1"/>
  <c r="P6" i="1"/>
  <c r="T5" i="1"/>
  <c r="P5" i="1"/>
  <c r="T4" i="1"/>
  <c r="P4" i="1"/>
  <c r="P3" i="1"/>
  <c r="AA67" i="1" l="1"/>
  <c r="AA88" i="1"/>
  <c r="AA109" i="1"/>
  <c r="AA35" i="1"/>
  <c r="AA43" i="1"/>
  <c r="AA48" i="1"/>
  <c r="AA12" i="1"/>
  <c r="AA4" i="1"/>
  <c r="AA7" i="1"/>
  <c r="AA78" i="1"/>
  <c r="AA90" i="1"/>
  <c r="AA112" i="1"/>
  <c r="AA18" i="1"/>
  <c r="AA40" i="1"/>
  <c r="AA52" i="1"/>
  <c r="AA61" i="1"/>
  <c r="AA83" i="1"/>
  <c r="AA107" i="1"/>
</calcChain>
</file>

<file path=xl/sharedStrings.xml><?xml version="1.0" encoding="utf-8"?>
<sst xmlns="http://schemas.openxmlformats.org/spreadsheetml/2006/main" count="1362" uniqueCount="643">
  <si>
    <t>Country</t>
  </si>
  <si>
    <t>Continent or Island</t>
  </si>
  <si>
    <t>Citation</t>
  </si>
  <si>
    <t>PMID or DOI</t>
  </si>
  <si>
    <t>Year published</t>
  </si>
  <si>
    <t>Cohort Characteristics</t>
  </si>
  <si>
    <t>Anti-Hbc prevalence</t>
  </si>
  <si>
    <t>HBsAg prevalence</t>
  </si>
  <si>
    <t>Estimated susceptible population (100% - anti-Hbc prevalence)</t>
  </si>
  <si>
    <t>African Region</t>
  </si>
  <si>
    <t>Anti-HBc/HBsAg ratio</t>
  </si>
  <si>
    <t>Anti-Hbc prevalence (country)</t>
  </si>
  <si>
    <t>HBsAg prevalence (country)</t>
  </si>
  <si>
    <t xml:space="preserve">HBcAb includes HBsAg? </t>
  </si>
  <si>
    <t>Notes</t>
  </si>
  <si>
    <t>Algeria</t>
  </si>
  <si>
    <t>Continent</t>
  </si>
  <si>
    <t>North</t>
  </si>
  <si>
    <t>Angola</t>
  </si>
  <si>
    <t>Mem Inst Oswaldo Cruz. 2010 Dec;105(8):970-7.</t>
  </si>
  <si>
    <t>PMID: 21225192</t>
  </si>
  <si>
    <t>NK</t>
  </si>
  <si>
    <t>Luanda</t>
  </si>
  <si>
    <t>Hospital visitors</t>
  </si>
  <si>
    <t>Median 34</t>
  </si>
  <si>
    <t>Central</t>
  </si>
  <si>
    <t>Benin</t>
  </si>
  <si>
    <t>Cotonou</t>
  </si>
  <si>
    <t>West</t>
  </si>
  <si>
    <t>Yes</t>
  </si>
  <si>
    <t>J Med Virol. 2014 Aug;86(8):1281-7</t>
  </si>
  <si>
    <t>DOI: 10.1002/jmv.23951</t>
  </si>
  <si>
    <t>Atacora District</t>
  </si>
  <si>
    <t xml:space="preserve">Antenatal </t>
  </si>
  <si>
    <t>Mean 26.2</t>
  </si>
  <si>
    <t>Botswana</t>
  </si>
  <si>
    <t>Open Forum Infect Dis. 2016 Aug 16;3(3):ofw140.</t>
  </si>
  <si>
    <t>DOI: 10.1093/ofid/ofw140</t>
  </si>
  <si>
    <t>Gaberone</t>
  </si>
  <si>
    <t>HIV positive</t>
  </si>
  <si>
    <t>South</t>
  </si>
  <si>
    <t>Burkina Faso</t>
  </si>
  <si>
    <t>Med Mal Infect. 2013 May;43(5):202-7</t>
  </si>
  <si>
    <t>DOI: 10.1016/j.medmal.2013.04.001</t>
  </si>
  <si>
    <t>Bobo Dioulasso</t>
  </si>
  <si>
    <t>J Med Virol. 2006 May;78(5):683-92.</t>
  </si>
  <si>
    <t>DOI: 10.1002/jmv.20593</t>
  </si>
  <si>
    <t>2003-04</t>
  </si>
  <si>
    <t>Ouagadougou (urban)</t>
  </si>
  <si>
    <t>Blood donors, antenatal</t>
  </si>
  <si>
    <t>Mean 25.7</t>
  </si>
  <si>
    <t>Nouna (rural)</t>
  </si>
  <si>
    <t>Mean 25.3</t>
  </si>
  <si>
    <t>Burundi</t>
  </si>
  <si>
    <t>East</t>
  </si>
  <si>
    <t>Cape Verde</t>
  </si>
  <si>
    <t>Island</t>
  </si>
  <si>
    <t>Cameroon</t>
  </si>
  <si>
    <t>BMC Public Health. 2016 Aug 3;15:706.</t>
  </si>
  <si>
    <t>DOI: 10.1186/s12889-016-3388-z.</t>
  </si>
  <si>
    <t>Mvog-Ada Health Area of the Djoungolo Health District</t>
  </si>
  <si>
    <t>Healthcare workers</t>
  </si>
  <si>
    <t>Curr HIV Res. 2016;14(2):165-71.</t>
  </si>
  <si>
    <t>PMID: 26419862</t>
  </si>
  <si>
    <t>Yaoundé</t>
  </si>
  <si>
    <t>Trans R Soc Trop Med Hyg. 2013 Mar;107(3):158-64</t>
  </si>
  <si>
    <t>DOI: 10.1093/trstmh/trs087</t>
  </si>
  <si>
    <t>Southwest Region (multiple sites)</t>
  </si>
  <si>
    <t>HIV Medicine (2010), 11 , 85–89</t>
  </si>
  <si>
    <t>DOI: 10.1111/j.1468-1293.2009.00742.x</t>
  </si>
  <si>
    <t>2001-2003</t>
  </si>
  <si>
    <t>Yaounde</t>
  </si>
  <si>
    <t>DOI 10.1186/s12985-016-0636-x</t>
  </si>
  <si>
    <t>South West and Littoral regions</t>
  </si>
  <si>
    <t>Mean 33.8</t>
  </si>
  <si>
    <t>Central African Republic (CAR)</t>
  </si>
  <si>
    <t>BMC Infect Dis. 2013 Jun 24;13:286</t>
  </si>
  <si>
    <t>DOI: 10.1186/1471-2334-13-286.</t>
  </si>
  <si>
    <t>2007-2008</t>
  </si>
  <si>
    <t>Multiple rural sites</t>
  </si>
  <si>
    <t>Cross-sectional</t>
  </si>
  <si>
    <t>BMC Infect Dis. 2010 Jul 29;10:226</t>
  </si>
  <si>
    <t>DOI: 10.1186/1471-2334-10-226.</t>
  </si>
  <si>
    <t>Bangui &amp; multiple sites</t>
  </si>
  <si>
    <t>Students</t>
  </si>
  <si>
    <t xml:space="preserve">PLoS Negl Trop Dis. 2018 Apr 26;12(4):e0006377. </t>
  </si>
  <si>
    <t>DOI: 10.1371/journal.pntd.0006377</t>
  </si>
  <si>
    <t>Bangui</t>
  </si>
  <si>
    <t>Antenatal, students</t>
  </si>
  <si>
    <t>Chad</t>
  </si>
  <si>
    <t>Comoros</t>
  </si>
  <si>
    <t>cote d'Ivoire</t>
  </si>
  <si>
    <t>Ann Trop Med Parasitol. 2009 Sep;103(6):519-27</t>
  </si>
  <si>
    <t>DOI: 10.1179/136485909X451816.</t>
  </si>
  <si>
    <t>Grand Bassam</t>
  </si>
  <si>
    <t>Mothers</t>
  </si>
  <si>
    <t>Cote d'Ivoire</t>
  </si>
  <si>
    <t>*Mothers and children tested, children excluded from values quoted</t>
  </si>
  <si>
    <t>Trans R Soc Trop Med Hyg. 2001 Sep-Oct;95(5):493-6.</t>
  </si>
  <si>
    <t>PMID: 11706657</t>
  </si>
  <si>
    <t>1995-6</t>
  </si>
  <si>
    <t>Nationwide</t>
  </si>
  <si>
    <t>HIV/STI testing clinic</t>
  </si>
  <si>
    <t xml:space="preserve">World J Hepatol. 2012 Jul 27;4(7):218-23. </t>
  </si>
  <si>
    <t>DOI: 10.4254/wjh.v4.i7.218.</t>
  </si>
  <si>
    <t>Abidjan</t>
  </si>
  <si>
    <t xml:space="preserve">Antivir Ther. 2010;15(7):1029-34. </t>
  </si>
  <si>
    <t>DOI: 10.3851/IMP1641</t>
  </si>
  <si>
    <t>http://apps.webofknowledge.com/full_record.do?product=WOS&amp;search_mode=GeneralSearch&amp;qid=3&amp;SID=F5GYDg3YPGVY1TBztwz&amp;page=1&amp;doc=1</t>
  </si>
  <si>
    <t>Valley of Bandarna- Bouake</t>
  </si>
  <si>
    <t>Democratic Republic of the Congo</t>
  </si>
  <si>
    <t>Djibouti</t>
  </si>
  <si>
    <t>Egypt</t>
  </si>
  <si>
    <t>J Transl Int Med. 2017 Jun 30;5(2):100-105.</t>
  </si>
  <si>
    <t>DOI: 10.1515/jtim-2017-0012</t>
  </si>
  <si>
    <t>2014-2015</t>
  </si>
  <si>
    <t>Equatorial Guinea</t>
  </si>
  <si>
    <t>Am. J. Trop. Med. Hyg., 88(4), 2013, pp. 789–794</t>
  </si>
  <si>
    <t>DOI:10.4269/ajtmh.12-0319</t>
  </si>
  <si>
    <t>2002-2008</t>
  </si>
  <si>
    <t>Multiple sites (recruited in Spain)</t>
  </si>
  <si>
    <t>Immigrants from Equatorial Guinea Living in Spain</t>
  </si>
  <si>
    <t>Eritrea</t>
  </si>
  <si>
    <t>Clin Diagn Virol. 1998 Jan;9(1):29-35.</t>
  </si>
  <si>
    <t>PMID: 9562856</t>
  </si>
  <si>
    <t>Massawa</t>
  </si>
  <si>
    <t>Sex workers (Female)</t>
  </si>
  <si>
    <t>Ethiopia</t>
  </si>
  <si>
    <t>Sex Transm Infect. 2008 Feb;84(1):37-41</t>
  </si>
  <si>
    <t>DOI: 10.1136/sti.2007.027326</t>
  </si>
  <si>
    <t>Addis Ababa</t>
  </si>
  <si>
    <t>HIV testing clinic</t>
  </si>
  <si>
    <t>Mean 29.5</t>
  </si>
  <si>
    <t>Epidemiol Health. 2016 Jan 5;38:e2016001</t>
  </si>
  <si>
    <t>DOI: 10.4178/epih/e2016001</t>
  </si>
  <si>
    <t>Hawassa</t>
  </si>
  <si>
    <t>Medical waste handlers</t>
  </si>
  <si>
    <t>Mean 31.6</t>
  </si>
  <si>
    <t>BMC Res Notes. 2011 Nov 3;4:479.</t>
  </si>
  <si>
    <t>DOI: 10.1186/1756-0500-4-479.</t>
  </si>
  <si>
    <t>Mean 35.7</t>
  </si>
  <si>
    <t>Non medical waste handlers</t>
  </si>
  <si>
    <t>Mean 33.5</t>
  </si>
  <si>
    <t>PMID:29238229</t>
  </si>
  <si>
    <t>Gabon</t>
  </si>
  <si>
    <t>J Med Virol. 2006 Sep;78(9):1175-84.</t>
  </si>
  <si>
    <t>DOI: 10.1002/jmv.20678</t>
  </si>
  <si>
    <t>2001 onwards</t>
  </si>
  <si>
    <t>Haut Ogooue Province</t>
  </si>
  <si>
    <t>Equatorial forest villagers</t>
  </si>
  <si>
    <t>PLoS One. 2016 Jan 14;11(1):e0143869.</t>
  </si>
  <si>
    <t>DOI: 10.1371/journal.pone.0143869</t>
  </si>
  <si>
    <t>2010-2013</t>
  </si>
  <si>
    <t>Franceville</t>
  </si>
  <si>
    <t>PLoS One. 2018 Jan 9;13(1):e0190592</t>
  </si>
  <si>
    <t>DOI: 10.1371/journal.pone.0190592.g004</t>
  </si>
  <si>
    <t>2015-2016</t>
  </si>
  <si>
    <t>Libreville</t>
  </si>
  <si>
    <t>Gambia</t>
  </si>
  <si>
    <t>PMID: 24397793</t>
  </si>
  <si>
    <t>Multiple sites</t>
  </si>
  <si>
    <t>Vaccinated young adults</t>
  </si>
  <si>
    <t>Unvaccianted young adults</t>
  </si>
  <si>
    <t>Ghana</t>
  </si>
  <si>
    <t>Guinea</t>
  </si>
  <si>
    <t>Guinea-Bissau</t>
  </si>
  <si>
    <t>PLoS One. 2014 Jun 10;9(6):e99971.</t>
  </si>
  <si>
    <t>DOI: 10.1371/journal.pone.0099971.</t>
  </si>
  <si>
    <t>Bissau</t>
  </si>
  <si>
    <t>Kenya</t>
  </si>
  <si>
    <t>Am J Trop Med Hyg. 2016 Aug 3;95(2):348-53.</t>
  </si>
  <si>
    <t>DOI: 10.4269/ajtmh.16-0059</t>
  </si>
  <si>
    <t>Open Forum Infect Dis. 2016 Dec 7;4(1):ofw253.</t>
  </si>
  <si>
    <t>DOI: 10.1093/ofid/ofw253.</t>
  </si>
  <si>
    <t>Coastal Kenya</t>
  </si>
  <si>
    <t>HIV negative MSM</t>
  </si>
  <si>
    <t>Lesotho</t>
  </si>
  <si>
    <t>Sex Transm Dis. 2010 Jul;37(7):454-9</t>
  </si>
  <si>
    <t>DOI: 10.1097/OLQ.0b013e3181cfcc2b</t>
  </si>
  <si>
    <t>Mafeteng Government Hospital</t>
  </si>
  <si>
    <t>Liberia</t>
  </si>
  <si>
    <t>Libya</t>
  </si>
  <si>
    <t>J Infect Public Health. 2014 Nov-Dec;7(6):534-41</t>
  </si>
  <si>
    <t>DOI: 10.1016/j.jiph.2014.07.006.</t>
  </si>
  <si>
    <t>2008-2009</t>
  </si>
  <si>
    <t>Mean 32.9</t>
  </si>
  <si>
    <t>J Infect Public Health. 2013 Aug;6(4):246-51</t>
  </si>
  <si>
    <t>DOI: 10.1016/j.jiph.2013.02.001</t>
  </si>
  <si>
    <t>Tripoli</t>
  </si>
  <si>
    <t>Mean 35.5</t>
  </si>
  <si>
    <t>Madagascar</t>
  </si>
  <si>
    <t>Journal of Medical Virology 82:1515–152</t>
  </si>
  <si>
    <t>DOI: 10.1002/jmv.21865</t>
  </si>
  <si>
    <t>Mataipako and Sirama</t>
  </si>
  <si>
    <t>Sugarcane plantation workers</t>
  </si>
  <si>
    <t>Malawi</t>
  </si>
  <si>
    <t>Journal of Hepatology. 2014 ;60(3):508-514</t>
  </si>
  <si>
    <t>DOI: 10.1016/j.jhep.2013.10.029</t>
  </si>
  <si>
    <t>2004-2009</t>
  </si>
  <si>
    <t>Lilongwe</t>
  </si>
  <si>
    <t xml:space="preserve">HIV positive, antenatal </t>
  </si>
  <si>
    <t>Mali</t>
  </si>
  <si>
    <t>Mauritania</t>
  </si>
  <si>
    <t>Journal of Medical Virology 84:1186–1198 (2012)</t>
  </si>
  <si>
    <t>DOI: 10.1002/jmv.23336</t>
  </si>
  <si>
    <t>Nouakchott</t>
  </si>
  <si>
    <t>Mean 26.5</t>
  </si>
  <si>
    <t>Patients</t>
  </si>
  <si>
    <t>Mean 34.6</t>
  </si>
  <si>
    <t>Mauritius</t>
  </si>
  <si>
    <t>Mayotte</t>
  </si>
  <si>
    <t>Morocco</t>
  </si>
  <si>
    <t>Occupational Medicine 2008;58:419–424</t>
  </si>
  <si>
    <t>DOI:10.1093/occmed/kqn071</t>
  </si>
  <si>
    <t>Rabat, Taza, Temara–Skhirat</t>
  </si>
  <si>
    <t>Mean 41.4</t>
  </si>
  <si>
    <t>East Mediterr Health J. 2011 Dec;17(12):911-9.</t>
  </si>
  <si>
    <t>PMID: 22355943</t>
  </si>
  <si>
    <t>Rabat</t>
  </si>
  <si>
    <t>Barbers and clients</t>
  </si>
  <si>
    <t>Mozambique</t>
  </si>
  <si>
    <t>J Med Virol. 2007 Dec;79(12):1832-40.</t>
  </si>
  <si>
    <t>DOI: 10.1002/jmv.21010</t>
  </si>
  <si>
    <t>Maputo region</t>
  </si>
  <si>
    <t>Blood donors</t>
  </si>
  <si>
    <t>Namibia</t>
  </si>
  <si>
    <t>East Afr Med J. 1995 Jan;72(1):30-2</t>
  </si>
  <si>
    <t>PMID: 7781552</t>
  </si>
  <si>
    <t>West Caprivi</t>
  </si>
  <si>
    <t>Bushmen</t>
  </si>
  <si>
    <t>Niger</t>
  </si>
  <si>
    <t>PLoS One. 2012;7(9):e44442. DOI: 10.1371/journal.pone.0044442. Epub 2012 Sep 7</t>
  </si>
  <si>
    <t>PMID: 22970218</t>
  </si>
  <si>
    <t>Niamey</t>
  </si>
  <si>
    <t xml:space="preserve">Nigeria </t>
  </si>
  <si>
    <t>Med Sci (Basel). 2017 Oct 18;5(4). pii: E24.</t>
  </si>
  <si>
    <t>DOI: 10.3390/medsci5040024.</t>
  </si>
  <si>
    <t>Sumaila, Wudil, and Gaya</t>
  </si>
  <si>
    <t>Nigeria</t>
  </si>
  <si>
    <t>East Afr Med J. 2000 May;77(5):283-5.</t>
  </si>
  <si>
    <t>PMID: 12858922</t>
  </si>
  <si>
    <t>Lagos</t>
  </si>
  <si>
    <t>Healthcare workers (surgeons)</t>
  </si>
  <si>
    <t>Admin staff (hospital)</t>
  </si>
  <si>
    <t>J Immunoassay Immunochem. 2017;38(6):639-651</t>
  </si>
  <si>
    <t>DOI: 10.1080/15321819.2017.1384389</t>
  </si>
  <si>
    <t>2012-2013</t>
  </si>
  <si>
    <t>Trans R Soc Trop Med Hyg. 2007 May;101(5):465-8</t>
  </si>
  <si>
    <t>DOI: 10.1016/j.trstmh.2006.08.001</t>
  </si>
  <si>
    <t>Am J Trop Med Hyg. 2016 Oct 5;95(4):902-907</t>
  </si>
  <si>
    <t>DOI: 10.4269/ajtmh.15-0874</t>
  </si>
  <si>
    <t>2013-2014</t>
  </si>
  <si>
    <t>Afr J Med Med Sci. 2012 Dec;41(4):387-91</t>
  </si>
  <si>
    <t>PMID: 23672103</t>
  </si>
  <si>
    <t>Niger Postgrad Med J. 2002 Sep;9(3):129-33.</t>
  </si>
  <si>
    <t>PMID: 12501266</t>
  </si>
  <si>
    <t>Diabetics</t>
  </si>
  <si>
    <t>Outpatients</t>
  </si>
  <si>
    <t>Open Journal of Medical Microbiology, 2014, 4, 1-10</t>
  </si>
  <si>
    <t>DOI: 10.4236/ojmm.2014.41001</t>
  </si>
  <si>
    <t>2011-2013</t>
  </si>
  <si>
    <t>Benue</t>
  </si>
  <si>
    <t>Reunion</t>
  </si>
  <si>
    <t>Bull Soc Pathol Exot. 2000 Feb;93(1):34-40.</t>
  </si>
  <si>
    <t>PMID: 10774493</t>
  </si>
  <si>
    <t>1998-1999</t>
  </si>
  <si>
    <t xml:space="preserve">Reunion </t>
  </si>
  <si>
    <t>Prison</t>
  </si>
  <si>
    <t>Rwanda</t>
  </si>
  <si>
    <t>PLoS One. 2013 May 22;8(5):e63303.</t>
  </si>
  <si>
    <t>DOI: 10.1371/journal.pone.0063303</t>
  </si>
  <si>
    <t>2007-2010</t>
  </si>
  <si>
    <t>Kigali</t>
  </si>
  <si>
    <t>BMC Infect Dis. 2017 Jan 6;17(1):32</t>
  </si>
  <si>
    <t>DOI: 10.1186/s12879-016-2149-z.</t>
  </si>
  <si>
    <t>Sao Tome and Principe</t>
  </si>
  <si>
    <t>Senegal</t>
  </si>
  <si>
    <t>J Med Virol. 2016 Mar;88(3):461-5.</t>
  </si>
  <si>
    <t>DOI: 10.1002/jmv.24344</t>
  </si>
  <si>
    <t>2006-2010</t>
  </si>
  <si>
    <t>Dakar</t>
  </si>
  <si>
    <t>Median 39</t>
  </si>
  <si>
    <t>J Med Virol. 2008 Aug;80(8):1332-6</t>
  </si>
  <si>
    <t>DOI: 10.1002/jmv.21236.</t>
  </si>
  <si>
    <t>1998-2002</t>
  </si>
  <si>
    <t>Mean 38</t>
  </si>
  <si>
    <t>Seychelles</t>
  </si>
  <si>
    <t>Sierra Leone</t>
  </si>
  <si>
    <t>Somalia</t>
  </si>
  <si>
    <t>Epidemiol Infect. 2000 Feb;124(1):137-41</t>
  </si>
  <si>
    <t>PMID: 10722141</t>
  </si>
  <si>
    <t>Mogadishu</t>
  </si>
  <si>
    <t>Mayo Clin Proc. 2012 Jan;87(1):17-24</t>
  </si>
  <si>
    <t>DOI: 10.1016/j.mayocp.2011.08.001.</t>
  </si>
  <si>
    <t>1996-2009</t>
  </si>
  <si>
    <t>Multiple sites (recruited in US)</t>
  </si>
  <si>
    <t>Somali refugees in US</t>
  </si>
  <si>
    <t>735/1109*</t>
  </si>
  <si>
    <t>South Africa</t>
  </si>
  <si>
    <t>Vaccine. 2016 Jul 19;34(33):3835-9.</t>
  </si>
  <si>
    <t>DOI: 10.1016/j.vaccine.2016.05.040.</t>
  </si>
  <si>
    <t>2009-2012</t>
  </si>
  <si>
    <t>Gauteng and Mpumalanga province</t>
  </si>
  <si>
    <t>S Afr Med J. 2012 Feb 23;102(3 Pt 1):157-62.</t>
  </si>
  <si>
    <t>PMID: 22380911</t>
  </si>
  <si>
    <t>2007-2009</t>
  </si>
  <si>
    <t>Tshwane District Hospital, Pretoria, Gauteng province</t>
  </si>
  <si>
    <t>HIV negative</t>
  </si>
  <si>
    <t>Int J Infect Dis. 2009 Jul;13(4):488-92.</t>
  </si>
  <si>
    <t>DOI: 10.1016/j.ijid.2008.08.018.</t>
  </si>
  <si>
    <t>Johannesburg</t>
  </si>
  <si>
    <t>HIV positive, outpatients</t>
  </si>
  <si>
    <t>J Clin Virol. 2006 Jan;35(1):14-20.</t>
  </si>
  <si>
    <t>DOI: 10.1016/j.jcv.2005.04.003</t>
  </si>
  <si>
    <t>1998-2001</t>
  </si>
  <si>
    <t>S Afr Med J. 2013 May;103(5):330-3.</t>
  </si>
  <si>
    <t>PMID: 23971125</t>
  </si>
  <si>
    <t>Limpopo</t>
  </si>
  <si>
    <t>East Afr Med J. 1995 Jul;72(7):421-3.</t>
  </si>
  <si>
    <t>PMID: 7498022</t>
  </si>
  <si>
    <t>Schmidtsdrift</t>
  </si>
  <si>
    <t>J Med Virol. 2009 Mar;81(3):406-12</t>
  </si>
  <si>
    <t>DOI: 10.1002/jmv.21418</t>
  </si>
  <si>
    <t>2004-2007</t>
  </si>
  <si>
    <t>University of Limpopo Hosptial</t>
  </si>
  <si>
    <t>Nk</t>
  </si>
  <si>
    <t>Int J STD AIDS. 2012 Oct; 23(10): e10–e13.</t>
  </si>
  <si>
    <t>DOI: 10.1258/ijsa.2009.009340</t>
  </si>
  <si>
    <t>Soweto</t>
  </si>
  <si>
    <t>South Sudan</t>
  </si>
  <si>
    <t>Continent*</t>
  </si>
  <si>
    <t>St Helena &amp; Ascension Island</t>
  </si>
  <si>
    <t>Sudan</t>
  </si>
  <si>
    <t>Int J Infect Dis. 2014 Dec;29:65-70.</t>
  </si>
  <si>
    <t>DOI: 10.1016/j.ijid.2014.07.004.</t>
  </si>
  <si>
    <t>2010-2012</t>
  </si>
  <si>
    <t>Khartoum State</t>
  </si>
  <si>
    <t xml:space="preserve"> HIV positive </t>
  </si>
  <si>
    <t>Glob J Health Sci. 2012 May 21;4(4):37-41</t>
  </si>
  <si>
    <t>DOI: 10.5539/gjhs.v4n4p37.</t>
  </si>
  <si>
    <t>J Clin Microbiol. 2011 Jan;49(1):298-306.</t>
  </si>
  <si>
    <t>DOI: 10.1128/JCM.00867-10.</t>
  </si>
  <si>
    <t>Khartoum</t>
  </si>
  <si>
    <t>Saudi J Gastroenterol. 2007 Apr-Jun;13(2):81-3</t>
  </si>
  <si>
    <t>DOI: 10.4103/1319-3767.32182</t>
  </si>
  <si>
    <t>Gezira state</t>
  </si>
  <si>
    <t>Swaziland (now Eswatini)</t>
  </si>
  <si>
    <t>Swaziland</t>
  </si>
  <si>
    <t>Tanzania</t>
  </si>
  <si>
    <t>BMC Infect Dis. 2015 Sep 23;15:386</t>
  </si>
  <si>
    <t>DOI: 10.1186/s12879-015-1129-z.</t>
  </si>
  <si>
    <t>Mwanza</t>
  </si>
  <si>
    <t xml:space="preserve">Healthcare workers </t>
  </si>
  <si>
    <t>J Med Virol. 2010 Sep;82(9):1569-75.</t>
  </si>
  <si>
    <t>DOI: 10.1002/jmv.21852.</t>
  </si>
  <si>
    <t>Pemba Island and Iringa</t>
  </si>
  <si>
    <t>Togo</t>
  </si>
  <si>
    <t>Med Sante Trop. 2014 Jul-Sep;24(3):266-70</t>
  </si>
  <si>
    <t>DOI: 10.1684/mst.2014.0341</t>
  </si>
  <si>
    <t>Lome</t>
  </si>
  <si>
    <t>Vaccinated healthcare workers</t>
  </si>
  <si>
    <t>Mean 35.2</t>
  </si>
  <si>
    <t>Unvaccinated students</t>
  </si>
  <si>
    <t>Mean 33.2</t>
  </si>
  <si>
    <t>J Hepatol. 2008 Apr;48(4):532-9.</t>
  </si>
  <si>
    <t>Tunisia</t>
  </si>
  <si>
    <t>Epidemiol Infect. 2016 Aug 18:1-11</t>
  </si>
  <si>
    <t>DOI: 10.1017/S0950268816001849</t>
  </si>
  <si>
    <t>Sousse</t>
  </si>
  <si>
    <t>Vaccine. 2010 Apr 26;28(19):3301-7</t>
  </si>
  <si>
    <t>DOI: 10.1016/j.vaccine.2010.02.101</t>
  </si>
  <si>
    <t>Béja and Tataouine</t>
  </si>
  <si>
    <t>*explicitly states sampled prior to universal vaccination</t>
  </si>
  <si>
    <t>Clinique et Biologique 12 (2005) 301–305</t>
  </si>
  <si>
    <t>DOI:10.1016/j.tracli.2005.07.001</t>
  </si>
  <si>
    <t>l’hôpital Aziza-Othmana</t>
  </si>
  <si>
    <t>Uganda</t>
  </si>
  <si>
    <t>AIDS. 2017, March 21,Price et al, epub</t>
  </si>
  <si>
    <t>DOI: 10.1097/QAD.0000000000001454</t>
  </si>
  <si>
    <t>Kampala and Entebbe</t>
  </si>
  <si>
    <t>Vaccine, Vol 33, Issue 46, 6161–6163</t>
  </si>
  <si>
    <t>DOI: 10.1016/j.vaccine.2015.09.058</t>
  </si>
  <si>
    <t>Kitgum District</t>
  </si>
  <si>
    <t>HEV outbreak samples</t>
  </si>
  <si>
    <t>DOI: 10.1186/1471-2458-13-727</t>
  </si>
  <si>
    <t>Gulu Municipality</t>
  </si>
  <si>
    <t>BMC Infectious Diseases 2010, 10:191</t>
  </si>
  <si>
    <t>DOI: 10.1186/1471-2334-10-191</t>
  </si>
  <si>
    <t>Mulago</t>
  </si>
  <si>
    <t>Mean 36.4</t>
  </si>
  <si>
    <t>African Health Sciences Vol 9 No 2 June 2009</t>
  </si>
  <si>
    <t>PubMed ID: 19652743</t>
  </si>
  <si>
    <t>2005 onwards</t>
  </si>
  <si>
    <t>Mulitple regions</t>
  </si>
  <si>
    <t xml:space="preserve">Cross-sectional </t>
  </si>
  <si>
    <t>J Med Virol. 2011 May; 83(5): 796–800.</t>
  </si>
  <si>
    <t>DOI: 10.1002/jmv.22051</t>
  </si>
  <si>
    <t>Raki</t>
  </si>
  <si>
    <t>East Afr Med J. 2002 Feb;79(2):68-72.</t>
  </si>
  <si>
    <t>PMID: 12380879</t>
  </si>
  <si>
    <t>1999-2000</t>
  </si>
  <si>
    <t>Afr Health Sci. 2005 Jun;5(2):93-8.</t>
  </si>
  <si>
    <t>PMID: 16006214</t>
  </si>
  <si>
    <t>2001-2002</t>
  </si>
  <si>
    <t>Makerere</t>
  </si>
  <si>
    <t>NK (mostly &lt;24)</t>
  </si>
  <si>
    <t>Afr Health Sci. 2015 Jun; 15(2): 328–333.</t>
  </si>
  <si>
    <t>DOI: 10.4314/ahs.v15i2.4</t>
  </si>
  <si>
    <t>Western Sahara</t>
  </si>
  <si>
    <t>Zambia</t>
  </si>
  <si>
    <t>East Afr Med J. 1995 Dec;72(12):813-5.</t>
  </si>
  <si>
    <t>PMID: 8689985</t>
  </si>
  <si>
    <t>Lusaka</t>
  </si>
  <si>
    <t>Antenatal</t>
  </si>
  <si>
    <t>Zimbabwe</t>
  </si>
  <si>
    <t>Harare</t>
  </si>
  <si>
    <t>*Translated from French (google translate)</t>
  </si>
  <si>
    <t>*Translated from French (abstract in English)</t>
  </si>
  <si>
    <t>Mean 33.4</t>
  </si>
  <si>
    <t>Mean 34.4</t>
  </si>
  <si>
    <t>Median 41.5</t>
  </si>
  <si>
    <t>Age of cohort (yrs)</t>
  </si>
  <si>
    <t xml:space="preserve">Median 37.6 </t>
  </si>
  <si>
    <t xml:space="preserve">Mean 20.8 </t>
  </si>
  <si>
    <t xml:space="preserve">Mean 28.7 </t>
  </si>
  <si>
    <t xml:space="preserve">Range 20-50 </t>
  </si>
  <si>
    <t xml:space="preserve">Median 24.5 </t>
  </si>
  <si>
    <t xml:space="preserve">Range 15-64 </t>
  </si>
  <si>
    <t>Mean 32.3</t>
  </si>
  <si>
    <t xml:space="preserve">Mean 34.6 </t>
  </si>
  <si>
    <t xml:space="preserve">Mean 31 </t>
  </si>
  <si>
    <t xml:space="preserve">Mean 37 </t>
  </si>
  <si>
    <t xml:space="preserve">Mean 39.9 </t>
  </si>
  <si>
    <t xml:space="preserve">Median 29 </t>
  </si>
  <si>
    <t xml:space="preserve">Mean 30.5 </t>
  </si>
  <si>
    <t>&gt; Column B (Continent or Island) - is this required? Not much to conclude apart from we lack data on these islands and largely (based on n=2!) they look to have a lower prevalence than the continent</t>
  </si>
  <si>
    <t>&gt; Column I, size of cohort. Haven't given any data on this yet, would averge size, median etc be useful?</t>
  </si>
  <si>
    <t>&gt; Column J, age. Some given as median, otheres give as mode. I think we have been inconsistent with the recording of the standard deviation here, can either exclude or go through the papers to pull it out when listed. Which do you think is most appropriate?</t>
  </si>
  <si>
    <t xml:space="preserve">&gt; Columns S-Y are the by country averages calculated, I can't decide if this belongs in this data set or in a seperated table - what is your thinking? SD also means standard deviation. </t>
  </si>
  <si>
    <t>&gt; NK has been used throughout the data sheeet for 'Not Known'</t>
  </si>
  <si>
    <t>Please check worksheet for consistency and clarity</t>
  </si>
  <si>
    <t xml:space="preserve">&gt; Columns O-P are simply the percentages converted into numbers to allow calulations of the by anti-HBc-HBsAg ratio. Essentially Excel gets a little confused working out ratios of precentages, they will be excluded from the final data set. </t>
  </si>
  <si>
    <t>&gt; Column Q, this is the ratio of anti-HBc to HBsAg, might be a useful way to plot this data?</t>
  </si>
  <si>
    <t>DOI: 10.1016/j.jhep.2007.11.017</t>
  </si>
  <si>
    <t xml:space="preserve">Yes </t>
  </si>
  <si>
    <t>Virol J. 2016 Oct 21;13(1):178.</t>
  </si>
  <si>
    <t xml:space="preserve">Central African Republic </t>
  </si>
  <si>
    <t>Viral hepatitis B an occupational hazard in the Valley of Bandama Bouake, Immunology 2004: Cytokine Network, Regulatory Cells, Signalling, and Apoptosis, Appendix (2004)</t>
  </si>
  <si>
    <t>HIV AIDS (Auckl). 2017 Dec 1;9:203-210</t>
  </si>
  <si>
    <t>BMC Infect Dis. 2014 Jan 7;14:7</t>
  </si>
  <si>
    <t>yes</t>
  </si>
  <si>
    <t>*Blood donors only selected, hospitalised patients and children excluded</t>
  </si>
  <si>
    <t>*Cohort 21.1% &lt;10yrs. Not possible to exclude with data in paper.</t>
  </si>
  <si>
    <t>BMC Public Health 2013 13:727</t>
  </si>
  <si>
    <t>*Also references Benin, data split</t>
  </si>
  <si>
    <t>J Hepatol. 2008 Apr;48(4):532-9.</t>
  </si>
  <si>
    <t>*Also references Togo, data split</t>
  </si>
  <si>
    <t>*Conference proceedings, unable to find DOI or PMID for abstract</t>
  </si>
  <si>
    <t>*Also references Uganda, data split</t>
  </si>
  <si>
    <t>*Also references Zimbabwe, data split</t>
  </si>
  <si>
    <t xml:space="preserve">109/466* </t>
  </si>
  <si>
    <t>*anti-HBc only tested in a proportion (n = 109) of HBsAg-negative samples</t>
  </si>
  <si>
    <t>*Assessed total anti-HBc (n = 735) and HBsAg (n = 1109) tests in the region rather than testing an entire population for both</t>
  </si>
  <si>
    <t>N/A</t>
  </si>
  <si>
    <t xml:space="preserve">Mean 26.9  </t>
  </si>
  <si>
    <t>Mean 23.1</t>
  </si>
  <si>
    <t xml:space="preserve">Mean 33.0 </t>
  </si>
  <si>
    <t>Median 44.0</t>
  </si>
  <si>
    <t>Median 36 .0</t>
  </si>
  <si>
    <t>Median 38.0</t>
  </si>
  <si>
    <t>Median 34.0</t>
  </si>
  <si>
    <t>Median 35.0</t>
  </si>
  <si>
    <t>Mean 27 .0</t>
  </si>
  <si>
    <t>Mean 36 .0</t>
  </si>
  <si>
    <t xml:space="preserve">Median 35.0 </t>
  </si>
  <si>
    <t>Median 41.0</t>
  </si>
  <si>
    <t>Mean 38.0</t>
  </si>
  <si>
    <t>Median 42.0</t>
  </si>
  <si>
    <t>Median 29.0</t>
  </si>
  <si>
    <t>Median 25.0</t>
  </si>
  <si>
    <t>Mean 32.8</t>
  </si>
  <si>
    <t xml:space="preserve">Mean 24.3 </t>
  </si>
  <si>
    <t xml:space="preserve">Mean 37.2 </t>
  </si>
  <si>
    <t xml:space="preserve">Mean 38.8  </t>
  </si>
  <si>
    <t>Mean 35 .0</t>
  </si>
  <si>
    <t>Mean 19.0</t>
  </si>
  <si>
    <t>Median 36.0</t>
  </si>
  <si>
    <t>Median 40.0</t>
  </si>
  <si>
    <t xml:space="preserve">Mean 35.65 </t>
  </si>
  <si>
    <t>Size of cohort (n=)</t>
  </si>
  <si>
    <t>City / location</t>
  </si>
  <si>
    <t>Haemophiliacs</t>
  </si>
  <si>
    <t>Year(s) data collected in</t>
  </si>
  <si>
    <t>Hospital trial, healthy volunteers</t>
  </si>
  <si>
    <t>Medunsa Campus; near Pretoria</t>
  </si>
  <si>
    <t>Ibadan</t>
  </si>
  <si>
    <t>Tanta City</t>
  </si>
  <si>
    <t>Eastern Libya (multiple sites)</t>
  </si>
  <si>
    <t>Healthcare workers, hotel staff, military</t>
  </si>
  <si>
    <t xml:space="preserve">Anti-HBc (&amp; HBsAg negative) prevalence </t>
  </si>
  <si>
    <t>*</t>
  </si>
  <si>
    <t xml:space="preserve">Continent </t>
  </si>
  <si>
    <t>International Journal of Medical Research &amp; Health Sciences, 2019, 8(4): 175-181</t>
  </si>
  <si>
    <t>ISSN No: 2319-5886</t>
  </si>
  <si>
    <t>Oncology patients (not HCC)</t>
  </si>
  <si>
    <t>Mean 44.07 ± 1.57 years</t>
  </si>
  <si>
    <t>Industrial Health 2019, 57, 621–626</t>
  </si>
  <si>
    <t>10.2486/indhealth.2018-0166</t>
  </si>
  <si>
    <t>2015-16</t>
  </si>
  <si>
    <t>Kisantu</t>
  </si>
  <si>
    <t xml:space="preserve">mean 41.2 ± 10.1 </t>
  </si>
  <si>
    <t>Braz J Microbiol. 2019 Nov 1. doi: 10.1007/s42770-019-00174-3</t>
  </si>
  <si>
    <t>https://doi.org/10.1007/s4277</t>
  </si>
  <si>
    <t>Ismailia</t>
  </si>
  <si>
    <t xml:space="preserve">Antenatal Clinic </t>
  </si>
  <si>
    <t>mean 27.76 ± 6.77</t>
  </si>
  <si>
    <t>Journal of Travel Medicine, Volume 26, Issue 6, 2019</t>
  </si>
  <si>
    <t>https://doi.org/10.1093/jtm/taz035</t>
  </si>
  <si>
    <t>2016-2017</t>
  </si>
  <si>
    <t>Asylum seekers to Switzerland</t>
  </si>
  <si>
    <t>Median 25 (range  16-61)</t>
  </si>
  <si>
    <t>*not currently living in Eritrea</t>
  </si>
  <si>
    <t>PLoS One. 2018; 13(1): e0190775.</t>
  </si>
  <si>
    <t>10.1371/journal.pone.0190775</t>
  </si>
  <si>
    <t>Maputo</t>
  </si>
  <si>
    <t>HIV positive individuals</t>
  </si>
  <si>
    <t>Median 33</t>
  </si>
  <si>
    <t>*check maths</t>
  </si>
  <si>
    <t>J Immunoassay Immunochem. 2019;40(3):237-249</t>
  </si>
  <si>
    <t>10.1080/15321819.2018.1555764</t>
  </si>
  <si>
    <t>Healthy' hopsital visitors</t>
  </si>
  <si>
    <t>*17.2% subjects aged &lt;20</t>
  </si>
  <si>
    <t>PLoS One. 2018 Aug 10;13(8):e0201820</t>
  </si>
  <si>
    <t>10.1371/journal.pone.0201820</t>
  </si>
  <si>
    <t>Freetown</t>
  </si>
  <si>
    <t>BMC Infect Dis. 2018 Jul 9;18(1):315.</t>
  </si>
  <si>
    <t>10.1186/s12879-018-3235-1.</t>
  </si>
  <si>
    <t>median 39.0 range (18-59)</t>
  </si>
  <si>
    <t>Med Mal Infect. 2018 May;48(3):175-179.</t>
  </si>
  <si>
    <t>10.1016/j.medmal.2017.11.006</t>
  </si>
  <si>
    <t>2012-2014</t>
  </si>
  <si>
    <t>Hospital of Monastir,</t>
  </si>
  <si>
    <t>Haemodialysis patients (established)</t>
  </si>
  <si>
    <t>Mean 50 years ± 14.7</t>
  </si>
  <si>
    <t>Country ID for study</t>
  </si>
  <si>
    <t>Benin 1</t>
  </si>
  <si>
    <t>Benin 2</t>
  </si>
  <si>
    <t>Burkina Faso 1</t>
  </si>
  <si>
    <t>Burkina Faso 2</t>
  </si>
  <si>
    <t>Burkina Faso 3</t>
  </si>
  <si>
    <t>Cameroon 1</t>
  </si>
  <si>
    <t>Cameroon 2</t>
  </si>
  <si>
    <t>Cameroon 3</t>
  </si>
  <si>
    <t>Cameroon 4</t>
  </si>
  <si>
    <t>Cameroon 5</t>
  </si>
  <si>
    <t>Cameroon 6</t>
  </si>
  <si>
    <t>Central African Republic  1</t>
  </si>
  <si>
    <t>Central African Republic 3</t>
  </si>
  <si>
    <t>cote d'Ivoire 1</t>
  </si>
  <si>
    <t>Cote d'Ivoire 2</t>
  </si>
  <si>
    <t>Cote d'Ivoire 3</t>
  </si>
  <si>
    <t>Cote d'Ivoire 4</t>
  </si>
  <si>
    <t>Cote d'Ivoire 5</t>
  </si>
  <si>
    <t>Egypt 1</t>
  </si>
  <si>
    <t>Egypt 2</t>
  </si>
  <si>
    <t>Eritrea 1</t>
  </si>
  <si>
    <t>Ethiopia 1</t>
  </si>
  <si>
    <t>Ethiopia 2</t>
  </si>
  <si>
    <t>Ethiopia 3</t>
  </si>
  <si>
    <t>Ethiopia 4</t>
  </si>
  <si>
    <t>Ethiopia 5</t>
  </si>
  <si>
    <t>Gabon 1</t>
  </si>
  <si>
    <t>Gabon 2</t>
  </si>
  <si>
    <t>Gabon 3</t>
  </si>
  <si>
    <t>Central African Republic 2</t>
  </si>
  <si>
    <t>Gambia 1</t>
  </si>
  <si>
    <t>Gambia 2</t>
  </si>
  <si>
    <t>Kenya 1</t>
  </si>
  <si>
    <t>Kenya 2</t>
  </si>
  <si>
    <t>Libya 1</t>
  </si>
  <si>
    <t>Libya 2</t>
  </si>
  <si>
    <t>Mauritania 1</t>
  </si>
  <si>
    <t>Morocco 1</t>
  </si>
  <si>
    <t>Morocco 2</t>
  </si>
  <si>
    <t>Mozambique 1</t>
  </si>
  <si>
    <t>Mozambique 2</t>
  </si>
  <si>
    <t>Nigeria 1</t>
  </si>
  <si>
    <t>Nigeria 2</t>
  </si>
  <si>
    <t>Nigeria 3</t>
  </si>
  <si>
    <t>Nigeria 4</t>
  </si>
  <si>
    <t>Nigeria 5</t>
  </si>
  <si>
    <t>Nigeria 6</t>
  </si>
  <si>
    <t>Nigeria 7</t>
  </si>
  <si>
    <t>Nigeria 8</t>
  </si>
  <si>
    <t>Nigeria 9</t>
  </si>
  <si>
    <t>Nigeria 10</t>
  </si>
  <si>
    <t>Nigeria 11</t>
  </si>
  <si>
    <t>Reunion 1</t>
  </si>
  <si>
    <t>Reunion 2</t>
  </si>
  <si>
    <t>Rwanda 1</t>
  </si>
  <si>
    <t>Rwanda 2</t>
  </si>
  <si>
    <t>Senegal 1</t>
  </si>
  <si>
    <t>Senegal 2</t>
  </si>
  <si>
    <t>Sierra Leone 1</t>
  </si>
  <si>
    <t>Sierra Leone 2</t>
  </si>
  <si>
    <t>Somalia 1</t>
  </si>
  <si>
    <t>Somalia 2</t>
  </si>
  <si>
    <t>South Africa 1</t>
  </si>
  <si>
    <t>South Africa 2</t>
  </si>
  <si>
    <t>South Africa 3</t>
  </si>
  <si>
    <t>South Africa 4</t>
  </si>
  <si>
    <t>South Africa 5</t>
  </si>
  <si>
    <t>South Africa 6</t>
  </si>
  <si>
    <t>South Africa 7</t>
  </si>
  <si>
    <t>South Africa 8</t>
  </si>
  <si>
    <t>South Africa 9</t>
  </si>
  <si>
    <t>South Africa 10</t>
  </si>
  <si>
    <t>Sudan 1</t>
  </si>
  <si>
    <t>Sudan 2</t>
  </si>
  <si>
    <t>Sudan 3</t>
  </si>
  <si>
    <t>Sudan 4</t>
  </si>
  <si>
    <t>Tanzania 1</t>
  </si>
  <si>
    <t>Tanzania 2</t>
  </si>
  <si>
    <t>Togo 1</t>
  </si>
  <si>
    <t>Togo 2</t>
  </si>
  <si>
    <t>Togo 3</t>
  </si>
  <si>
    <t>Tunisia 1</t>
  </si>
  <si>
    <t>Tunisia 2</t>
  </si>
  <si>
    <t>Tunisia 3</t>
  </si>
  <si>
    <t>Tunisia 4</t>
  </si>
  <si>
    <t>Uganda 1</t>
  </si>
  <si>
    <t>Uganda 2</t>
  </si>
  <si>
    <t>Uganda 3</t>
  </si>
  <si>
    <t>Uganda 4</t>
  </si>
  <si>
    <t>Uganda 5</t>
  </si>
  <si>
    <t>Uganda 6</t>
  </si>
  <si>
    <t>Uganda 7</t>
  </si>
  <si>
    <t>Uganda 8</t>
  </si>
  <si>
    <t>Uganda 9</t>
  </si>
  <si>
    <t>Uganda 10</t>
  </si>
  <si>
    <t>Study Weight</t>
  </si>
  <si>
    <t>Number</t>
  </si>
  <si>
    <t>Eritrea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</si>
</sst>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0"/>
      <name val="Arial"/>
    </font>
    <font>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tint="0.79998168889431442"/>
        <bgColor indexed="64"/>
      </patternFill>
    </fill>
  </fills>
  <borders count="2">
    <border>
      <left/>
      <right/>
      <top/>
      <bottom/>
      <diagonal/>
    </border>
    <border>
      <left/>
      <right/>
      <top/>
      <bottom style="medium">
        <color indexed="64"/>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2" borderId="1" xfId="0" applyFont="1" applyFill="1" applyBorder="1" applyAlignment="1">
      <alignment horizontal="left" wrapText="1"/>
    </xf>
    <xf numFmtId="0" fontId="1" fillId="2" borderId="0" xfId="0" applyFont="1" applyFill="1" applyBorder="1" applyAlignment="1">
      <alignment horizontal="left"/>
    </xf>
    <xf numFmtId="0" fontId="0" fillId="2" borderId="0" xfId="0" applyFont="1" applyFill="1" applyAlignment="1">
      <alignment horizontal="left"/>
    </xf>
    <xf numFmtId="10" fontId="0" fillId="2" borderId="0" xfId="0" applyNumberFormat="1" applyFont="1" applyFill="1" applyAlignment="1">
      <alignment horizontal="left"/>
    </xf>
    <xf numFmtId="2" fontId="0" fillId="2" borderId="0" xfId="0" applyNumberFormat="1" applyFont="1" applyFill="1" applyAlignment="1">
      <alignment horizontal="left"/>
    </xf>
    <xf numFmtId="10" fontId="0" fillId="2" borderId="0" xfId="0" applyNumberFormat="1" applyFont="1" applyFill="1" applyAlignment="1">
      <alignment horizontal="left" vertical="center"/>
    </xf>
    <xf numFmtId="0" fontId="1" fillId="3" borderId="0" xfId="0" applyFont="1" applyFill="1" applyBorder="1" applyAlignment="1">
      <alignment horizontal="left"/>
    </xf>
    <xf numFmtId="0" fontId="0" fillId="0" borderId="0" xfId="0" applyFont="1" applyFill="1" applyAlignment="1">
      <alignment horizontal="left"/>
    </xf>
    <xf numFmtId="10" fontId="0" fillId="0" borderId="0" xfId="0" applyNumberFormat="1" applyFont="1" applyFill="1" applyAlignment="1">
      <alignment horizontal="left"/>
    </xf>
    <xf numFmtId="2" fontId="0" fillId="0" borderId="0" xfId="0" applyNumberFormat="1" applyFont="1" applyFill="1" applyAlignment="1">
      <alignment horizontal="left"/>
    </xf>
    <xf numFmtId="0" fontId="0" fillId="0" borderId="0" xfId="0" applyFont="1" applyFill="1" applyBorder="1" applyAlignment="1">
      <alignment horizontal="left"/>
    </xf>
    <xf numFmtId="164" fontId="0" fillId="2" borderId="0" xfId="0" applyNumberFormat="1" applyFont="1" applyFill="1" applyAlignment="1">
      <alignment horizontal="left" vertical="center"/>
    </xf>
    <xf numFmtId="9" fontId="0" fillId="0" borderId="0" xfId="0" applyNumberFormat="1" applyFont="1" applyFill="1" applyAlignment="1">
      <alignment horizontal="left"/>
    </xf>
    <xf numFmtId="9" fontId="0" fillId="0" borderId="0" xfId="0" applyNumberFormat="1" applyFont="1" applyFill="1" applyAlignment="1">
      <alignment horizontal="left" vertical="center"/>
    </xf>
    <xf numFmtId="0" fontId="0" fillId="0" borderId="0" xfId="0" applyFont="1" applyFill="1" applyAlignment="1">
      <alignment vertical="center"/>
    </xf>
    <xf numFmtId="0" fontId="3" fillId="0" borderId="0" xfId="0" applyFont="1" applyFill="1" applyAlignment="1">
      <alignment horizontal="left"/>
    </xf>
    <xf numFmtId="0" fontId="3" fillId="0" borderId="0" xfId="0" applyFont="1" applyFill="1" applyAlignment="1">
      <alignment horizontal="left" vertical="center"/>
    </xf>
    <xf numFmtId="0" fontId="1" fillId="0" borderId="0" xfId="0" applyFont="1" applyFill="1" applyBorder="1" applyAlignment="1">
      <alignment horizontal="left"/>
    </xf>
    <xf numFmtId="0" fontId="0" fillId="0" borderId="0" xfId="0" applyFont="1" applyFill="1" applyAlignment="1">
      <alignment horizontal="left" vertical="center"/>
    </xf>
    <xf numFmtId="10" fontId="0" fillId="4" borderId="0" xfId="0" applyNumberFormat="1" applyFont="1" applyFill="1" applyAlignment="1">
      <alignment horizontal="left"/>
    </xf>
    <xf numFmtId="0" fontId="0" fillId="4" borderId="0" xfId="0" applyFont="1" applyFill="1" applyAlignment="1">
      <alignment horizontal="left"/>
    </xf>
    <xf numFmtId="9" fontId="0" fillId="4" borderId="0" xfId="0" applyNumberFormat="1" applyFont="1" applyFill="1" applyAlignment="1">
      <alignment horizontal="left"/>
    </xf>
    <xf numFmtId="1" fontId="0" fillId="0" borderId="0" xfId="0" applyNumberFormat="1" applyFont="1" applyFill="1" applyAlignment="1">
      <alignment horizontal="left"/>
    </xf>
    <xf numFmtId="10"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10" fontId="0" fillId="0" borderId="0" xfId="1" applyNumberFormat="1" applyFont="1" applyFill="1" applyBorder="1" applyAlignment="1">
      <alignment horizontal="left"/>
    </xf>
    <xf numFmtId="2" fontId="0" fillId="0" borderId="0" xfId="1" applyNumberFormat="1" applyFont="1" applyFill="1" applyBorder="1" applyAlignment="1">
      <alignment horizontal="left"/>
    </xf>
    <xf numFmtId="10" fontId="1" fillId="2" borderId="1" xfId="0" applyNumberFormat="1" applyFont="1" applyFill="1" applyBorder="1" applyAlignment="1">
      <alignment horizontal="left" wrapText="1"/>
    </xf>
    <xf numFmtId="10" fontId="0" fillId="5" borderId="0" xfId="0" applyNumberFormat="1" applyFont="1" applyFill="1" applyAlignment="1">
      <alignment horizontal="left"/>
    </xf>
    <xf numFmtId="0" fontId="0" fillId="5" borderId="0" xfId="0" applyFill="1" applyAlignment="1">
      <alignment horizontal="left"/>
    </xf>
    <xf numFmtId="10" fontId="0" fillId="0" borderId="0" xfId="0" applyNumberFormat="1" applyFont="1" applyFill="1" applyAlignment="1">
      <alignment horizontal="left" vertical="center"/>
    </xf>
    <xf numFmtId="164" fontId="0" fillId="0" borderId="0" xfId="0" applyNumberFormat="1" applyFont="1" applyFill="1" applyAlignment="1">
      <alignment horizontal="left" vertical="center"/>
    </xf>
    <xf numFmtId="10" fontId="0" fillId="0" borderId="0" xfId="0" applyNumberFormat="1" applyFont="1" applyFill="1" applyAlignment="1">
      <alignment horizontal="left" vertical="center"/>
    </xf>
    <xf numFmtId="0" fontId="1" fillId="2" borderId="1" xfId="0" applyFont="1" applyFill="1" applyBorder="1" applyAlignment="1">
      <alignment wrapText="1"/>
    </xf>
    <xf numFmtId="10" fontId="0" fillId="2" borderId="0" xfId="0" applyNumberFormat="1" applyFont="1" applyFill="1" applyAlignment="1">
      <alignment vertical="center"/>
    </xf>
    <xf numFmtId="164" fontId="0" fillId="0" borderId="0" xfId="0" applyNumberFormat="1" applyFont="1" applyFill="1" applyAlignment="1">
      <alignment vertical="center"/>
    </xf>
    <xf numFmtId="164" fontId="0" fillId="0" borderId="0" xfId="0" applyNumberFormat="1" applyFont="1" applyFill="1" applyAlignment="1">
      <alignment vertical="center"/>
    </xf>
    <xf numFmtId="164" fontId="0" fillId="2" borderId="0" xfId="0" applyNumberFormat="1" applyFont="1" applyFill="1" applyAlignment="1">
      <alignment vertical="center"/>
    </xf>
    <xf numFmtId="10" fontId="0" fillId="5" borderId="0" xfId="0" applyNumberFormat="1" applyFill="1" applyAlignment="1">
      <alignment horizontal="left"/>
    </xf>
    <xf numFmtId="0" fontId="2" fillId="0" borderId="0" xfId="0" applyFont="1" applyFill="1" applyAlignment="1">
      <alignment horizontal="left"/>
    </xf>
    <xf numFmtId="0" fontId="0" fillId="5" borderId="0" xfId="0" quotePrefix="1" applyFill="1" applyAlignment="1">
      <alignment horizontal="left"/>
    </xf>
    <xf numFmtId="0" fontId="0" fillId="0" borderId="0" xfId="0" applyAlignment="1">
      <alignment horizontal="left"/>
    </xf>
    <xf numFmtId="2" fontId="0" fillId="5" borderId="0" xfId="0" applyNumberFormat="1" applyFill="1" applyAlignment="1">
      <alignment horizontal="left"/>
    </xf>
    <xf numFmtId="2" fontId="0" fillId="5" borderId="0" xfId="0" applyNumberFormat="1" applyFont="1" applyFill="1" applyAlignment="1">
      <alignment horizontal="left"/>
    </xf>
    <xf numFmtId="0" fontId="1" fillId="5" borderId="0" xfId="0" applyFont="1" applyFill="1" applyBorder="1" applyAlignment="1">
      <alignment horizontal="left"/>
    </xf>
    <xf numFmtId="164" fontId="0" fillId="0" borderId="0" xfId="0" applyNumberFormat="1" applyFont="1" applyFill="1" applyAlignment="1">
      <alignment horizontal="center" vertical="center"/>
    </xf>
    <xf numFmtId="0" fontId="5" fillId="0" borderId="0" xfId="0" applyFont="1"/>
    <xf numFmtId="0" fontId="5" fillId="5" borderId="0" xfId="0" applyFont="1" applyFill="1"/>
    <xf numFmtId="2" fontId="5" fillId="0" borderId="0" xfId="0" applyNumberFormat="1" applyFont="1"/>
    <xf numFmtId="2" fontId="5" fillId="5" borderId="0" xfId="0" applyNumberFormat="1" applyFont="1" applyFill="1"/>
    <xf numFmtId="10" fontId="0" fillId="0" borderId="0" xfId="0" applyNumberFormat="1" applyFont="1" applyFill="1" applyAlignment="1">
      <alignment horizontal="center" vertical="center"/>
    </xf>
    <xf numFmtId="10" fontId="0" fillId="5" borderId="0" xfId="0" applyNumberFormat="1" applyFill="1" applyAlignment="1">
      <alignment horizontal="left"/>
    </xf>
    <xf numFmtId="0" fontId="0" fillId="5" borderId="0" xfId="0" applyFill="1" applyAlignment="1"/>
    <xf numFmtId="0" fontId="6" fillId="0" borderId="0" xfId="0" applyFont="1"/>
    <xf numFmtId="10" fontId="0" fillId="5" borderId="0" xfId="0" applyNumberFormat="1" applyFont="1" applyFill="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31"/>
  <sheetViews>
    <sheetView tabSelected="1" topLeftCell="K1" zoomScaleNormal="100" workbookViewId="0">
      <pane ySplit="1" topLeftCell="A14" activePane="bottomLeft" state="frozen"/>
      <selection activeCell="J1" sqref="J1"/>
      <selection pane="bottomLeft" activeCell="Q24" sqref="Q24"/>
    </sheetView>
  </sheetViews>
  <sheetFormatPr defaultRowHeight="15" x14ac:dyDescent="0.25"/>
  <cols>
    <col min="1" max="1" width="31.5703125" style="18" customWidth="1"/>
    <col min="2" max="2" width="4" style="18" customWidth="1"/>
    <col min="3" max="3" width="31.5703125" style="18" customWidth="1"/>
    <col min="4" max="4" width="16.5703125" style="8" customWidth="1"/>
    <col min="5" max="5" width="46.5703125" style="8" customWidth="1"/>
    <col min="6" max="6" width="35.5703125" style="8" customWidth="1"/>
    <col min="7" max="7" width="10.42578125" style="8" customWidth="1"/>
    <col min="8" max="8" width="16.7109375" style="8" customWidth="1"/>
    <col min="9" max="9" width="39.42578125" style="8" customWidth="1"/>
    <col min="10" max="10" width="23.5703125" style="8" customWidth="1"/>
    <col min="11" max="11" width="13.42578125" style="8" customWidth="1"/>
    <col min="12" max="12" width="22.42578125" style="8" customWidth="1"/>
    <col min="13" max="14" width="12.140625" style="8" customWidth="1"/>
    <col min="15" max="15" width="12" style="8" customWidth="1"/>
    <col min="16" max="16" width="17.42578125" style="9" customWidth="1"/>
    <col min="17" max="17" width="12" style="8" customWidth="1"/>
    <col min="18" max="18" width="12.140625" style="8" customWidth="1"/>
    <col min="19" max="19" width="12" style="8" customWidth="1"/>
    <col min="20" max="20" width="12.85546875" style="8" customWidth="1"/>
    <col min="21" max="21" width="2.85546875" style="8" customWidth="1"/>
    <col min="22" max="22" width="13.7109375" style="15" customWidth="1"/>
    <col min="23" max="23" width="14.42578125" style="19" customWidth="1"/>
    <col min="24" max="24" width="3.42578125" style="19" customWidth="1"/>
    <col min="25" max="25" width="16" style="19" customWidth="1"/>
    <col min="26" max="26" width="3.85546875" style="19" customWidth="1"/>
    <col min="27" max="27" width="18.85546875" style="19" customWidth="1"/>
    <col min="28" max="28" width="4.28515625" style="19" customWidth="1"/>
    <col min="29" max="16384" width="9.140625" style="8"/>
  </cols>
  <sheetData>
    <row r="1" spans="1:33" s="1" customFormat="1" ht="81" customHeight="1" thickBot="1" x14ac:dyDescent="0.3">
      <c r="A1" s="1" t="s">
        <v>0</v>
      </c>
      <c r="C1" s="1" t="s">
        <v>544</v>
      </c>
      <c r="D1" s="1" t="s">
        <v>1</v>
      </c>
      <c r="E1" s="1" t="s">
        <v>2</v>
      </c>
      <c r="F1" s="1" t="s">
        <v>3</v>
      </c>
      <c r="G1" s="1" t="s">
        <v>4</v>
      </c>
      <c r="H1" s="1" t="s">
        <v>492</v>
      </c>
      <c r="I1" s="1" t="s">
        <v>490</v>
      </c>
      <c r="J1" s="1" t="s">
        <v>5</v>
      </c>
      <c r="K1" s="1" t="s">
        <v>489</v>
      </c>
      <c r="L1" s="1" t="s">
        <v>421</v>
      </c>
      <c r="M1" s="1" t="s">
        <v>6</v>
      </c>
      <c r="N1" s="1" t="s">
        <v>499</v>
      </c>
      <c r="O1" s="1" t="s">
        <v>7</v>
      </c>
      <c r="P1" s="28" t="s">
        <v>8</v>
      </c>
      <c r="Q1" s="1" t="s">
        <v>9</v>
      </c>
      <c r="R1" s="1" t="s">
        <v>6</v>
      </c>
      <c r="S1" s="1" t="s">
        <v>7</v>
      </c>
      <c r="T1" s="1" t="s">
        <v>10</v>
      </c>
      <c r="V1" s="34" t="s">
        <v>0</v>
      </c>
      <c r="W1" s="1" t="s">
        <v>11</v>
      </c>
      <c r="Y1" s="1" t="s">
        <v>12</v>
      </c>
      <c r="AA1" s="1" t="s">
        <v>8</v>
      </c>
      <c r="AC1" s="1" t="s">
        <v>13</v>
      </c>
      <c r="AD1" s="1" t="s">
        <v>640</v>
      </c>
      <c r="AE1" s="1" t="s">
        <v>641</v>
      </c>
      <c r="AG1" s="1" t="s">
        <v>14</v>
      </c>
    </row>
    <row r="2" spans="1:33" s="3" customFormat="1" x14ac:dyDescent="0.25">
      <c r="A2" s="2" t="s">
        <v>15</v>
      </c>
      <c r="B2" s="2"/>
      <c r="C2" s="2" t="s">
        <v>15</v>
      </c>
      <c r="D2" s="3" t="s">
        <v>16</v>
      </c>
      <c r="M2" s="4"/>
      <c r="N2" s="4"/>
      <c r="O2" s="4"/>
      <c r="P2" s="4"/>
      <c r="Q2" s="4" t="s">
        <v>17</v>
      </c>
      <c r="R2" s="5"/>
      <c r="S2" s="5"/>
      <c r="T2" s="5"/>
      <c r="U2" s="20"/>
      <c r="V2" s="35" t="s">
        <v>15</v>
      </c>
      <c r="W2" s="6"/>
      <c r="X2" s="6"/>
      <c r="Y2" s="6"/>
      <c r="Z2" s="6"/>
      <c r="AA2" s="6"/>
      <c r="AB2" s="6"/>
      <c r="AC2" s="4"/>
      <c r="AD2" s="4"/>
      <c r="AE2" s="4"/>
      <c r="AF2" s="4"/>
    </row>
    <row r="3" spans="1:33" x14ac:dyDescent="0.25">
      <c r="A3" s="7" t="s">
        <v>18</v>
      </c>
      <c r="B3" s="7"/>
      <c r="C3" s="7" t="s">
        <v>18</v>
      </c>
      <c r="D3" s="8" t="s">
        <v>16</v>
      </c>
      <c r="E3" s="8" t="s">
        <v>19</v>
      </c>
      <c r="F3" s="8" t="s">
        <v>20</v>
      </c>
      <c r="G3" s="8">
        <v>2010</v>
      </c>
      <c r="H3" s="8" t="s">
        <v>21</v>
      </c>
      <c r="I3" s="8" t="s">
        <v>22</v>
      </c>
      <c r="J3" s="8" t="s">
        <v>23</v>
      </c>
      <c r="K3" s="8">
        <v>508</v>
      </c>
      <c r="L3" s="8" t="s">
        <v>24</v>
      </c>
      <c r="M3" s="9">
        <v>0.79700000000000004</v>
      </c>
      <c r="N3" s="9">
        <f t="shared" ref="N3:N70" si="0">M3-O3</f>
        <v>0.64600000000000002</v>
      </c>
      <c r="O3" s="9">
        <v>0.151</v>
      </c>
      <c r="P3" s="9">
        <f>100%-M3</f>
        <v>0.20299999999999996</v>
      </c>
      <c r="Q3" s="9" t="s">
        <v>25</v>
      </c>
      <c r="R3" s="10">
        <v>0.79700000000000004</v>
      </c>
      <c r="S3" s="10">
        <v>0.151</v>
      </c>
      <c r="T3" s="10">
        <f>R3/S3</f>
        <v>5.2781456953642385</v>
      </c>
      <c r="U3" s="20"/>
      <c r="V3" s="36" t="s">
        <v>18</v>
      </c>
      <c r="W3" s="31">
        <v>0.79700000000000004</v>
      </c>
      <c r="X3" s="31"/>
      <c r="Y3" s="31">
        <v>0.151</v>
      </c>
      <c r="Z3" s="31"/>
      <c r="AA3" s="31">
        <v>0.20300000000000001</v>
      </c>
      <c r="AB3" s="31"/>
      <c r="AC3" s="9" t="s">
        <v>29</v>
      </c>
      <c r="AD3" s="10">
        <v>100</v>
      </c>
      <c r="AE3" s="10">
        <f>AD3/100</f>
        <v>1</v>
      </c>
      <c r="AF3" s="9"/>
    </row>
    <row r="4" spans="1:33" x14ac:dyDescent="0.25">
      <c r="A4" s="7" t="s">
        <v>26</v>
      </c>
      <c r="B4" s="7"/>
      <c r="C4" s="7" t="s">
        <v>545</v>
      </c>
      <c r="D4" s="8" t="s">
        <v>16</v>
      </c>
      <c r="E4" s="8" t="s">
        <v>455</v>
      </c>
      <c r="F4" s="8" t="s">
        <v>443</v>
      </c>
      <c r="G4" s="8">
        <v>2008</v>
      </c>
      <c r="H4" s="8" t="s">
        <v>21</v>
      </c>
      <c r="I4" s="8" t="s">
        <v>27</v>
      </c>
      <c r="J4" s="8" t="s">
        <v>493</v>
      </c>
      <c r="K4" s="8">
        <v>305</v>
      </c>
      <c r="L4" s="8" t="s">
        <v>464</v>
      </c>
      <c r="M4" s="9">
        <v>0.754</v>
      </c>
      <c r="N4" s="9">
        <f t="shared" si="0"/>
        <v>0.67530000000000001</v>
      </c>
      <c r="O4" s="9">
        <v>7.8700000000000006E-2</v>
      </c>
      <c r="P4" s="9">
        <f t="shared" ref="P4:P71" si="1">100%-M4</f>
        <v>0.246</v>
      </c>
      <c r="Q4" s="9" t="s">
        <v>28</v>
      </c>
      <c r="R4" s="10">
        <v>0.754</v>
      </c>
      <c r="S4" s="10">
        <v>7.8700000000000006E-2</v>
      </c>
      <c r="T4" s="10">
        <f t="shared" ref="T4:T71" si="2">R4/S4</f>
        <v>9.5806861499364668</v>
      </c>
      <c r="U4" s="20"/>
      <c r="V4" s="37" t="s">
        <v>26</v>
      </c>
      <c r="W4" s="33">
        <f>(M4*AE4)+(M5*AE5)</f>
        <v>0.78913435374149654</v>
      </c>
      <c r="X4" s="33"/>
      <c r="Y4" s="33">
        <f>(O4*AE4)+(O5*AE5)</f>
        <v>0.11542261904761908</v>
      </c>
      <c r="Z4" s="33"/>
      <c r="AA4" s="33">
        <f>(P4*AE4)+(P5*AE5)</f>
        <v>0.2108656462585034</v>
      </c>
      <c r="AB4" s="33"/>
      <c r="AC4" s="9" t="s">
        <v>444</v>
      </c>
      <c r="AD4" s="49">
        <v>51.8707482993197</v>
      </c>
      <c r="AE4" s="10">
        <f t="shared" ref="AE4:AE67" si="3">AD4/100</f>
        <v>0.51870748299319702</v>
      </c>
      <c r="AF4" s="9"/>
      <c r="AG4" s="8" t="s">
        <v>456</v>
      </c>
    </row>
    <row r="5" spans="1:33" x14ac:dyDescent="0.25">
      <c r="A5" s="7" t="s">
        <v>26</v>
      </c>
      <c r="B5" s="7"/>
      <c r="C5" s="7" t="s">
        <v>546</v>
      </c>
      <c r="D5" s="8" t="s">
        <v>16</v>
      </c>
      <c r="E5" s="8" t="s">
        <v>30</v>
      </c>
      <c r="F5" s="8" t="s">
        <v>31</v>
      </c>
      <c r="G5" s="8">
        <v>2014</v>
      </c>
      <c r="H5" s="8">
        <v>2011</v>
      </c>
      <c r="I5" s="8" t="s">
        <v>32</v>
      </c>
      <c r="J5" s="8" t="s">
        <v>33</v>
      </c>
      <c r="K5" s="8">
        <v>283</v>
      </c>
      <c r="L5" s="8" t="s">
        <v>34</v>
      </c>
      <c r="M5" s="9">
        <v>0.82699999999999996</v>
      </c>
      <c r="N5" s="9">
        <f t="shared" si="0"/>
        <v>0.67199999999999993</v>
      </c>
      <c r="O5" s="9">
        <v>0.155</v>
      </c>
      <c r="P5" s="9">
        <f t="shared" si="1"/>
        <v>0.17300000000000004</v>
      </c>
      <c r="Q5" s="9" t="s">
        <v>28</v>
      </c>
      <c r="R5" s="10">
        <v>0.82699999999999996</v>
      </c>
      <c r="S5" s="10">
        <v>0.155</v>
      </c>
      <c r="T5" s="10">
        <f t="shared" si="2"/>
        <v>5.3354838709677415</v>
      </c>
      <c r="U5" s="20"/>
      <c r="V5" s="37"/>
      <c r="W5" s="33"/>
      <c r="X5" s="33"/>
      <c r="Y5" s="33"/>
      <c r="Z5" s="33"/>
      <c r="AA5" s="33"/>
      <c r="AB5" s="33"/>
      <c r="AC5" s="9" t="s">
        <v>29</v>
      </c>
      <c r="AD5" s="49">
        <v>48.1292517006803</v>
      </c>
      <c r="AE5" s="10">
        <f t="shared" si="3"/>
        <v>0.48129251700680298</v>
      </c>
      <c r="AF5" s="9"/>
    </row>
    <row r="6" spans="1:33" x14ac:dyDescent="0.25">
      <c r="A6" s="7" t="s">
        <v>35</v>
      </c>
      <c r="B6" s="7"/>
      <c r="C6" s="7" t="s">
        <v>35</v>
      </c>
      <c r="D6" s="8" t="s">
        <v>16</v>
      </c>
      <c r="E6" s="8" t="s">
        <v>36</v>
      </c>
      <c r="F6" s="8" t="s">
        <v>37</v>
      </c>
      <c r="G6" s="8">
        <v>2016</v>
      </c>
      <c r="H6" s="8" t="s">
        <v>21</v>
      </c>
      <c r="I6" s="8" t="s">
        <v>38</v>
      </c>
      <c r="J6" s="8" t="s">
        <v>39</v>
      </c>
      <c r="K6" s="8">
        <v>295</v>
      </c>
      <c r="L6" s="8" t="s">
        <v>468</v>
      </c>
      <c r="M6" s="9">
        <v>0.34</v>
      </c>
      <c r="N6" s="9">
        <f t="shared" si="0"/>
        <v>0.24700000000000003</v>
      </c>
      <c r="O6" s="9">
        <v>9.2999999999999999E-2</v>
      </c>
      <c r="P6" s="9">
        <f t="shared" si="1"/>
        <v>0.65999999999999992</v>
      </c>
      <c r="Q6" s="9" t="s">
        <v>40</v>
      </c>
      <c r="R6" s="10">
        <v>0.34</v>
      </c>
      <c r="S6" s="10">
        <v>9.2999999999999999E-2</v>
      </c>
      <c r="T6" s="10">
        <f t="shared" si="2"/>
        <v>3.655913978494624</v>
      </c>
      <c r="U6" s="20"/>
      <c r="V6" s="36" t="s">
        <v>35</v>
      </c>
      <c r="W6" s="31">
        <f>M6</f>
        <v>0.34</v>
      </c>
      <c r="X6" s="31"/>
      <c r="Y6" s="31">
        <v>9.2999999999999999E-2</v>
      </c>
      <c r="Z6" s="31"/>
      <c r="AA6" s="31">
        <f>100%-W6</f>
        <v>0.65999999999999992</v>
      </c>
      <c r="AB6" s="31"/>
      <c r="AC6" s="9" t="s">
        <v>29</v>
      </c>
      <c r="AD6" s="10">
        <v>100</v>
      </c>
      <c r="AE6" s="10">
        <f t="shared" si="3"/>
        <v>1</v>
      </c>
      <c r="AF6" s="9"/>
    </row>
    <row r="7" spans="1:33" x14ac:dyDescent="0.25">
      <c r="A7" s="7" t="s">
        <v>41</v>
      </c>
      <c r="B7" s="7"/>
      <c r="C7" s="7" t="s">
        <v>547</v>
      </c>
      <c r="D7" s="8" t="s">
        <v>16</v>
      </c>
      <c r="E7" s="8" t="s">
        <v>42</v>
      </c>
      <c r="F7" s="8" t="s">
        <v>43</v>
      </c>
      <c r="G7" s="8">
        <v>2013</v>
      </c>
      <c r="H7" s="8">
        <v>2008</v>
      </c>
      <c r="I7" s="8" t="s">
        <v>44</v>
      </c>
      <c r="J7" s="8" t="s">
        <v>39</v>
      </c>
      <c r="K7" s="8">
        <v>996</v>
      </c>
      <c r="L7" s="8" t="s">
        <v>469</v>
      </c>
      <c r="M7" s="9">
        <v>0.83299999999999996</v>
      </c>
      <c r="N7" s="9">
        <f t="shared" si="0"/>
        <v>0.70499999999999996</v>
      </c>
      <c r="O7" s="9">
        <v>0.128</v>
      </c>
      <c r="P7" s="9">
        <f t="shared" si="1"/>
        <v>0.16700000000000004</v>
      </c>
      <c r="Q7" s="9" t="s">
        <v>28</v>
      </c>
      <c r="R7" s="10">
        <v>0.83299999999999996</v>
      </c>
      <c r="S7" s="10">
        <v>0.128</v>
      </c>
      <c r="T7" s="10">
        <f t="shared" si="2"/>
        <v>6.5078125</v>
      </c>
      <c r="U7" s="20"/>
      <c r="V7" s="37" t="s">
        <v>41</v>
      </c>
      <c r="W7" s="33">
        <f>(M7*$AE$7)+(M8*$AE$8)+(M9*$AE$9)</f>
        <v>0.79622061720288895</v>
      </c>
      <c r="X7" s="33"/>
      <c r="Y7" s="33">
        <f>(O7*$AE$7)+(O8*$AE$8)+(O9*$AE$9)</f>
        <v>0.13787852921864738</v>
      </c>
      <c r="Z7" s="33"/>
      <c r="AA7" s="33">
        <f>(P7*$AE$7)+(P8*$AE$8)+(P9*$AE$9)</f>
        <v>0.203779382797111</v>
      </c>
      <c r="AB7" s="33"/>
      <c r="AC7" s="9" t="s">
        <v>29</v>
      </c>
      <c r="AD7" s="49">
        <v>65.397242284963895</v>
      </c>
      <c r="AE7" s="10">
        <f t="shared" si="3"/>
        <v>0.65397242284963897</v>
      </c>
      <c r="AF7" s="9"/>
    </row>
    <row r="8" spans="1:33" x14ac:dyDescent="0.25">
      <c r="A8" s="7" t="s">
        <v>41</v>
      </c>
      <c r="B8" s="7" t="s">
        <v>500</v>
      </c>
      <c r="C8" s="7" t="s">
        <v>548</v>
      </c>
      <c r="D8" s="11" t="s">
        <v>16</v>
      </c>
      <c r="E8" s="8" t="s">
        <v>45</v>
      </c>
      <c r="F8" s="8" t="s">
        <v>46</v>
      </c>
      <c r="G8" s="8">
        <v>2006</v>
      </c>
      <c r="H8" s="8" t="s">
        <v>47</v>
      </c>
      <c r="I8" s="8" t="s">
        <v>48</v>
      </c>
      <c r="J8" s="8" t="s">
        <v>49</v>
      </c>
      <c r="K8" s="8">
        <v>238</v>
      </c>
      <c r="L8" s="8" t="s">
        <v>50</v>
      </c>
      <c r="M8" s="9">
        <v>0.76400000000000001</v>
      </c>
      <c r="N8" s="9">
        <f t="shared" si="0"/>
        <v>0.59099999999999997</v>
      </c>
      <c r="O8" s="9">
        <v>0.17299999999999999</v>
      </c>
      <c r="P8" s="9">
        <f t="shared" si="1"/>
        <v>0.23599999999999999</v>
      </c>
      <c r="Q8" s="9" t="s">
        <v>28</v>
      </c>
      <c r="R8" s="10">
        <v>0.76400000000000001</v>
      </c>
      <c r="S8" s="10">
        <v>0.17299999999999999</v>
      </c>
      <c r="T8" s="10">
        <f t="shared" si="2"/>
        <v>4.4161849710982661</v>
      </c>
      <c r="U8" s="20"/>
      <c r="V8" s="37"/>
      <c r="W8" s="33"/>
      <c r="X8" s="33"/>
      <c r="Y8" s="33"/>
      <c r="Z8" s="33"/>
      <c r="AA8" s="33"/>
      <c r="AB8" s="33"/>
      <c r="AC8" s="9" t="s">
        <v>29</v>
      </c>
      <c r="AD8" s="49">
        <v>15.6270518713066</v>
      </c>
      <c r="AE8" s="10">
        <f t="shared" si="3"/>
        <v>0.15627051871306599</v>
      </c>
      <c r="AF8" s="9"/>
    </row>
    <row r="9" spans="1:33" x14ac:dyDescent="0.25">
      <c r="A9" s="7" t="s">
        <v>41</v>
      </c>
      <c r="B9" s="7" t="s">
        <v>500</v>
      </c>
      <c r="C9" s="7" t="s">
        <v>549</v>
      </c>
      <c r="D9" s="11" t="s">
        <v>16</v>
      </c>
      <c r="E9" s="8" t="s">
        <v>45</v>
      </c>
      <c r="F9" s="8" t="s">
        <v>46</v>
      </c>
      <c r="G9" s="8">
        <v>2006</v>
      </c>
      <c r="H9" s="8" t="s">
        <v>47</v>
      </c>
      <c r="I9" s="8" t="s">
        <v>51</v>
      </c>
      <c r="J9" s="8" t="s">
        <v>49</v>
      </c>
      <c r="K9" s="8">
        <v>289</v>
      </c>
      <c r="L9" s="8" t="s">
        <v>52</v>
      </c>
      <c r="M9" s="9">
        <v>0.69599999999999995</v>
      </c>
      <c r="N9" s="9">
        <f t="shared" si="0"/>
        <v>0.55299999999999994</v>
      </c>
      <c r="O9" s="9">
        <v>0.14299999999999999</v>
      </c>
      <c r="P9" s="9">
        <f t="shared" si="1"/>
        <v>0.30400000000000005</v>
      </c>
      <c r="Q9" s="9" t="s">
        <v>28</v>
      </c>
      <c r="R9" s="10">
        <v>0.69599999999999995</v>
      </c>
      <c r="S9" s="10">
        <v>0.14299999999999999</v>
      </c>
      <c r="T9" s="10">
        <f t="shared" si="2"/>
        <v>4.8671328671328675</v>
      </c>
      <c r="U9" s="20"/>
      <c r="V9" s="37"/>
      <c r="W9" s="33"/>
      <c r="X9" s="33"/>
      <c r="Y9" s="33"/>
      <c r="Z9" s="33"/>
      <c r="AA9" s="33"/>
      <c r="AB9" s="33"/>
      <c r="AC9" s="9" t="s">
        <v>29</v>
      </c>
      <c r="AD9" s="49">
        <v>18.9757058437295</v>
      </c>
      <c r="AE9" s="10">
        <f t="shared" si="3"/>
        <v>0.18975705843729501</v>
      </c>
      <c r="AF9" s="9"/>
    </row>
    <row r="10" spans="1:33" s="3" customFormat="1" x14ac:dyDescent="0.25">
      <c r="A10" s="2" t="s">
        <v>53</v>
      </c>
      <c r="B10" s="2"/>
      <c r="C10" s="2" t="s">
        <v>53</v>
      </c>
      <c r="D10" s="3" t="s">
        <v>16</v>
      </c>
      <c r="M10" s="4"/>
      <c r="N10" s="4"/>
      <c r="O10" s="4"/>
      <c r="P10" s="4"/>
      <c r="Q10" s="4" t="s">
        <v>54</v>
      </c>
      <c r="R10" s="5"/>
      <c r="S10" s="5"/>
      <c r="T10" s="5"/>
      <c r="U10" s="20"/>
      <c r="V10" s="38" t="s">
        <v>53</v>
      </c>
      <c r="W10" s="6"/>
      <c r="X10" s="6"/>
      <c r="Y10" s="6"/>
      <c r="Z10" s="6"/>
      <c r="AA10" s="6"/>
      <c r="AB10" s="6"/>
      <c r="AC10" s="4"/>
      <c r="AD10" s="5"/>
      <c r="AE10" s="5"/>
      <c r="AF10" s="4"/>
    </row>
    <row r="11" spans="1:33" s="3" customFormat="1" x14ac:dyDescent="0.25">
      <c r="A11" s="2" t="s">
        <v>55</v>
      </c>
      <c r="B11" s="2"/>
      <c r="C11" s="2" t="s">
        <v>55</v>
      </c>
      <c r="D11" s="3" t="s">
        <v>56</v>
      </c>
      <c r="N11" s="4"/>
      <c r="P11" s="4"/>
      <c r="Q11" s="3" t="s">
        <v>28</v>
      </c>
      <c r="R11" s="5"/>
      <c r="S11" s="5"/>
      <c r="T11" s="5"/>
      <c r="U11" s="21"/>
      <c r="V11" s="38" t="s">
        <v>55</v>
      </c>
      <c r="W11" s="6"/>
      <c r="X11" s="6"/>
      <c r="Y11" s="6"/>
      <c r="Z11" s="6"/>
      <c r="AA11" s="6"/>
      <c r="AB11" s="6"/>
      <c r="AD11" s="5"/>
      <c r="AE11" s="5"/>
    </row>
    <row r="12" spans="1:33" x14ac:dyDescent="0.25">
      <c r="A12" s="7" t="s">
        <v>57</v>
      </c>
      <c r="B12" s="7"/>
      <c r="C12" s="7" t="s">
        <v>550</v>
      </c>
      <c r="D12" s="8" t="s">
        <v>16</v>
      </c>
      <c r="E12" s="8" t="s">
        <v>58</v>
      </c>
      <c r="F12" s="8" t="s">
        <v>59</v>
      </c>
      <c r="G12" s="8">
        <v>2016</v>
      </c>
      <c r="H12" s="8" t="s">
        <v>21</v>
      </c>
      <c r="I12" s="8" t="s">
        <v>60</v>
      </c>
      <c r="J12" s="8" t="s">
        <v>61</v>
      </c>
      <c r="K12" s="8">
        <v>100</v>
      </c>
      <c r="L12" s="8" t="s">
        <v>434</v>
      </c>
      <c r="M12" s="9">
        <v>0.28999999999999998</v>
      </c>
      <c r="N12" s="9">
        <f t="shared" si="0"/>
        <v>0.18</v>
      </c>
      <c r="O12" s="9">
        <v>0.11</v>
      </c>
      <c r="P12" s="9">
        <f t="shared" si="1"/>
        <v>0.71</v>
      </c>
      <c r="Q12" s="9" t="s">
        <v>25</v>
      </c>
      <c r="R12" s="10">
        <v>0.28999999999999998</v>
      </c>
      <c r="S12" s="10">
        <v>0.11</v>
      </c>
      <c r="T12" s="10">
        <f t="shared" si="2"/>
        <v>2.6363636363636362</v>
      </c>
      <c r="U12" s="20"/>
      <c r="V12" s="37" t="s">
        <v>57</v>
      </c>
      <c r="W12" s="33">
        <f>(M12*$AE$12)+(M13*$AE$13)+(M14*$AE$14)+(M15*$AE$15)+(M16*$AE$16)+(M17*$AE$17)</f>
        <v>0.53783867325335266</v>
      </c>
      <c r="X12" s="33"/>
      <c r="Y12" s="33">
        <f>(O12*$AE$12)+(O13*$AE$13)+(O14*$AE$14)+(O15*$AE$15)+(O16*$AE$16)+(O17*$AE$17)</f>
        <v>0.14682470007057175</v>
      </c>
      <c r="Z12" s="33"/>
      <c r="AA12" s="33">
        <f>(P12*$AE$12)+(P13*$AE$13)+(P14*$AE$14)+(P15*$AE$15)+(P16*$AE$16)+(P17*$AE$17)</f>
        <v>0.46216132674664806</v>
      </c>
      <c r="AB12" s="33"/>
      <c r="AC12" s="9" t="s">
        <v>29</v>
      </c>
      <c r="AD12" s="49">
        <v>7.0571630204657696</v>
      </c>
      <c r="AE12" s="10">
        <f t="shared" si="3"/>
        <v>7.057163020465769E-2</v>
      </c>
      <c r="AF12" s="9"/>
    </row>
    <row r="13" spans="1:33" x14ac:dyDescent="0.25">
      <c r="A13" s="7" t="s">
        <v>57</v>
      </c>
      <c r="B13" s="7"/>
      <c r="C13" s="7" t="s">
        <v>551</v>
      </c>
      <c r="D13" s="8" t="s">
        <v>16</v>
      </c>
      <c r="E13" s="8" t="s">
        <v>62</v>
      </c>
      <c r="F13" s="8" t="s">
        <v>63</v>
      </c>
      <c r="G13" s="8">
        <v>2016</v>
      </c>
      <c r="H13" s="8">
        <v>2010</v>
      </c>
      <c r="I13" s="8" t="s">
        <v>64</v>
      </c>
      <c r="J13" s="8" t="s">
        <v>39</v>
      </c>
      <c r="K13" s="8">
        <v>212</v>
      </c>
      <c r="L13" s="8" t="s">
        <v>422</v>
      </c>
      <c r="M13" s="9">
        <v>0.50900000000000001</v>
      </c>
      <c r="N13" s="9">
        <f t="shared" si="0"/>
        <v>0.39100000000000001</v>
      </c>
      <c r="O13" s="9">
        <v>0.11799999999999999</v>
      </c>
      <c r="P13" s="9">
        <f t="shared" si="1"/>
        <v>0.49099999999999999</v>
      </c>
      <c r="Q13" s="9" t="s">
        <v>25</v>
      </c>
      <c r="R13" s="10">
        <v>0.50900000000000001</v>
      </c>
      <c r="S13" s="10">
        <v>0.11799999999999999</v>
      </c>
      <c r="T13" s="10">
        <f t="shared" si="2"/>
        <v>4.3135593220338988</v>
      </c>
      <c r="U13" s="20"/>
      <c r="V13" s="37"/>
      <c r="W13" s="33"/>
      <c r="X13" s="33"/>
      <c r="Y13" s="33"/>
      <c r="Z13" s="33"/>
      <c r="AA13" s="33"/>
      <c r="AB13" s="33"/>
      <c r="AC13" s="9" t="s">
        <v>29</v>
      </c>
      <c r="AD13" s="49">
        <v>14.961185603387399</v>
      </c>
      <c r="AE13" s="10">
        <f t="shared" si="3"/>
        <v>0.149611856033874</v>
      </c>
      <c r="AF13" s="9"/>
    </row>
    <row r="14" spans="1:33" x14ac:dyDescent="0.25">
      <c r="A14" s="7" t="s">
        <v>57</v>
      </c>
      <c r="B14" s="7"/>
      <c r="C14" s="7" t="s">
        <v>552</v>
      </c>
      <c r="D14" s="8" t="s">
        <v>16</v>
      </c>
      <c r="E14" s="8" t="s">
        <v>65</v>
      </c>
      <c r="F14" s="8" t="s">
        <v>66</v>
      </c>
      <c r="G14" s="8">
        <v>2013</v>
      </c>
      <c r="H14" s="8">
        <v>2011</v>
      </c>
      <c r="I14" s="8" t="s">
        <v>67</v>
      </c>
      <c r="J14" s="8" t="s">
        <v>61</v>
      </c>
      <c r="K14" s="8">
        <v>237</v>
      </c>
      <c r="L14" s="8" t="s">
        <v>470</v>
      </c>
      <c r="M14" s="9">
        <v>0.73399999999999999</v>
      </c>
      <c r="N14" s="9">
        <f t="shared" si="0"/>
        <v>0.67100000000000004</v>
      </c>
      <c r="O14" s="9">
        <v>6.3E-2</v>
      </c>
      <c r="P14" s="9">
        <f t="shared" si="1"/>
        <v>0.26600000000000001</v>
      </c>
      <c r="Q14" s="9" t="s">
        <v>25</v>
      </c>
      <c r="R14" s="10">
        <v>0.73399999999999999</v>
      </c>
      <c r="S14" s="10">
        <v>6.3E-2</v>
      </c>
      <c r="T14" s="10">
        <f t="shared" si="2"/>
        <v>11.65079365079365</v>
      </c>
      <c r="U14" s="20"/>
      <c r="V14" s="37"/>
      <c r="W14" s="33"/>
      <c r="X14" s="33"/>
      <c r="Y14" s="33"/>
      <c r="Z14" s="33"/>
      <c r="AA14" s="33"/>
      <c r="AB14" s="33"/>
      <c r="AC14" s="9" t="s">
        <v>29</v>
      </c>
      <c r="AD14" s="49">
        <v>16.725476358503901</v>
      </c>
      <c r="AE14" s="10">
        <f t="shared" si="3"/>
        <v>0.16725476358503902</v>
      </c>
      <c r="AF14" s="9"/>
    </row>
    <row r="15" spans="1:33" x14ac:dyDescent="0.25">
      <c r="A15" s="7" t="s">
        <v>57</v>
      </c>
      <c r="B15" s="7"/>
      <c r="C15" s="7" t="s">
        <v>553</v>
      </c>
      <c r="D15" s="8" t="s">
        <v>16</v>
      </c>
      <c r="E15" s="8" t="s">
        <v>68</v>
      </c>
      <c r="F15" s="8" t="s">
        <v>69</v>
      </c>
      <c r="G15" s="8">
        <v>2009</v>
      </c>
      <c r="H15" s="8" t="s">
        <v>70</v>
      </c>
      <c r="I15" s="8" t="s">
        <v>71</v>
      </c>
      <c r="J15" s="8" t="s">
        <v>39</v>
      </c>
      <c r="K15" s="8">
        <v>169</v>
      </c>
      <c r="L15" s="8" t="s">
        <v>471</v>
      </c>
      <c r="M15" s="9">
        <v>0.81699999999999995</v>
      </c>
      <c r="N15" s="9">
        <f t="shared" si="0"/>
        <v>0.71599999999999997</v>
      </c>
      <c r="O15" s="9">
        <v>0.10100000000000001</v>
      </c>
      <c r="P15" s="9">
        <f t="shared" si="1"/>
        <v>0.18300000000000005</v>
      </c>
      <c r="Q15" s="9" t="s">
        <v>25</v>
      </c>
      <c r="R15" s="10">
        <v>0.81699999999999995</v>
      </c>
      <c r="S15" s="10">
        <v>0.10100000000000001</v>
      </c>
      <c r="T15" s="10">
        <f t="shared" si="2"/>
        <v>8.0891089108910883</v>
      </c>
      <c r="U15" s="20"/>
      <c r="V15" s="37"/>
      <c r="W15" s="33"/>
      <c r="X15" s="33"/>
      <c r="Y15" s="33"/>
      <c r="Z15" s="33"/>
      <c r="AA15" s="33"/>
      <c r="AB15" s="33"/>
      <c r="AC15" s="9" t="s">
        <v>29</v>
      </c>
      <c r="AD15" s="49">
        <v>11.926605504587201</v>
      </c>
      <c r="AE15" s="10">
        <f t="shared" si="3"/>
        <v>0.11926605504587201</v>
      </c>
      <c r="AF15" s="9"/>
    </row>
    <row r="16" spans="1:33" x14ac:dyDescent="0.25">
      <c r="A16" s="7" t="s">
        <v>57</v>
      </c>
      <c r="B16" s="7"/>
      <c r="C16" s="7" t="s">
        <v>554</v>
      </c>
      <c r="D16" s="8" t="s">
        <v>16</v>
      </c>
      <c r="E16" s="8" t="s">
        <v>445</v>
      </c>
      <c r="F16" s="8" t="s">
        <v>72</v>
      </c>
      <c r="G16" s="8">
        <v>2016</v>
      </c>
      <c r="H16" s="8">
        <v>2013</v>
      </c>
      <c r="I16" s="8" t="s">
        <v>73</v>
      </c>
      <c r="J16" s="8" t="s">
        <v>39</v>
      </c>
      <c r="K16" s="8">
        <v>455</v>
      </c>
      <c r="L16" s="8" t="s">
        <v>74</v>
      </c>
      <c r="M16" s="9">
        <v>0.61799999999999999</v>
      </c>
      <c r="N16" s="9">
        <f t="shared" si="0"/>
        <v>0.36299999999999999</v>
      </c>
      <c r="O16" s="9">
        <v>0.255</v>
      </c>
      <c r="P16" s="9">
        <f t="shared" si="1"/>
        <v>0.38200000000000001</v>
      </c>
      <c r="Q16" s="9" t="s">
        <v>25</v>
      </c>
      <c r="R16" s="10">
        <v>0.61799999999999999</v>
      </c>
      <c r="S16" s="10">
        <v>0.255</v>
      </c>
      <c r="T16" s="10">
        <f t="shared" si="2"/>
        <v>2.4235294117647057</v>
      </c>
      <c r="U16" s="20"/>
      <c r="V16" s="37"/>
      <c r="W16" s="33"/>
      <c r="X16" s="33"/>
      <c r="Y16" s="33"/>
      <c r="Z16" s="33"/>
      <c r="AA16" s="33"/>
      <c r="AB16" s="33"/>
      <c r="AC16" s="9" t="s">
        <v>29</v>
      </c>
      <c r="AD16" s="49">
        <v>32.110091743119298</v>
      </c>
      <c r="AE16" s="10">
        <f t="shared" si="3"/>
        <v>0.32110091743119296</v>
      </c>
      <c r="AF16" s="9"/>
    </row>
    <row r="17" spans="1:33" s="30" customFormat="1" x14ac:dyDescent="0.25">
      <c r="A17" s="30" t="s">
        <v>57</v>
      </c>
      <c r="C17" s="30" t="s">
        <v>555</v>
      </c>
      <c r="D17" s="30" t="s">
        <v>501</v>
      </c>
      <c r="E17" s="30" t="s">
        <v>502</v>
      </c>
      <c r="F17" s="30" t="s">
        <v>503</v>
      </c>
      <c r="G17" s="30">
        <v>2019</v>
      </c>
      <c r="H17" s="30">
        <v>2018</v>
      </c>
      <c r="I17" s="30" t="s">
        <v>71</v>
      </c>
      <c r="J17" s="30" t="s">
        <v>504</v>
      </c>
      <c r="K17" s="30">
        <v>244</v>
      </c>
      <c r="L17" s="30" t="s">
        <v>505</v>
      </c>
      <c r="M17" s="39">
        <v>0.13109999999999999</v>
      </c>
      <c r="N17" s="39">
        <f>M17-O17</f>
        <v>3.2699999999999993E-2</v>
      </c>
      <c r="O17" s="39">
        <v>9.8400000000000001E-2</v>
      </c>
      <c r="P17" s="39">
        <f>100%-M17</f>
        <v>0.86890000000000001</v>
      </c>
      <c r="Q17" s="30" t="s">
        <v>28</v>
      </c>
      <c r="R17" s="30">
        <v>0.13</v>
      </c>
      <c r="S17" s="30">
        <v>3.3000000000000002E-2</v>
      </c>
      <c r="T17" s="43">
        <f t="shared" si="2"/>
        <v>3.9393939393939394</v>
      </c>
      <c r="V17" s="37"/>
      <c r="W17" s="33"/>
      <c r="Y17" s="33"/>
      <c r="AA17" s="33"/>
      <c r="AC17" s="30" t="s">
        <v>29</v>
      </c>
      <c r="AD17" s="50">
        <v>17.2194777699365</v>
      </c>
      <c r="AE17" s="44">
        <f t="shared" si="3"/>
        <v>0.172194777699365</v>
      </c>
    </row>
    <row r="18" spans="1:33" x14ac:dyDescent="0.25">
      <c r="A18" s="7" t="s">
        <v>446</v>
      </c>
      <c r="B18" s="7"/>
      <c r="C18" s="7" t="s">
        <v>556</v>
      </c>
      <c r="D18" s="8" t="s">
        <v>16</v>
      </c>
      <c r="E18" s="8" t="s">
        <v>76</v>
      </c>
      <c r="F18" s="8" t="s">
        <v>77</v>
      </c>
      <c r="G18" s="8">
        <v>2013</v>
      </c>
      <c r="H18" s="8" t="s">
        <v>78</v>
      </c>
      <c r="I18" s="8" t="s">
        <v>79</v>
      </c>
      <c r="J18" s="8" t="s">
        <v>80</v>
      </c>
      <c r="K18" s="8">
        <v>273</v>
      </c>
      <c r="L18" s="8" t="s">
        <v>472</v>
      </c>
      <c r="M18" s="9">
        <v>0.27100000000000002</v>
      </c>
      <c r="N18" s="9">
        <f t="shared" si="0"/>
        <v>0.16500000000000004</v>
      </c>
      <c r="O18" s="9">
        <v>0.106</v>
      </c>
      <c r="P18" s="9">
        <f t="shared" si="1"/>
        <v>0.72899999999999998</v>
      </c>
      <c r="Q18" s="9" t="s">
        <v>25</v>
      </c>
      <c r="R18" s="10">
        <v>0.27100000000000002</v>
      </c>
      <c r="S18" s="10">
        <v>0.106</v>
      </c>
      <c r="T18" s="10">
        <f t="shared" si="2"/>
        <v>2.5566037735849059</v>
      </c>
      <c r="U18" s="20"/>
      <c r="V18" s="37" t="s">
        <v>75</v>
      </c>
      <c r="W18" s="33">
        <f>(M18*$AE$18)+(M19*$AE$19)+(M20*$AE$20)</f>
        <v>0.2893123844731979</v>
      </c>
      <c r="X18" s="33"/>
      <c r="Y18" s="33">
        <f>(O18*$AE$18)+(O19*$AE$19)+(O20*$AE$20)</f>
        <v>0.10337060998151576</v>
      </c>
      <c r="Z18" s="33"/>
      <c r="AA18" s="33">
        <f>(P18*$AE$18)+(P19*$AE$19)+(P20*$AE$20)</f>
        <v>0.71068761552680249</v>
      </c>
      <c r="AB18" s="33"/>
      <c r="AC18" s="9" t="s">
        <v>29</v>
      </c>
      <c r="AD18" s="49">
        <v>8.4103512014787398</v>
      </c>
      <c r="AE18" s="10">
        <f t="shared" si="3"/>
        <v>8.4103512014787399E-2</v>
      </c>
      <c r="AF18" s="9"/>
    </row>
    <row r="19" spans="1:33" x14ac:dyDescent="0.25">
      <c r="A19" s="7" t="s">
        <v>446</v>
      </c>
      <c r="B19" s="7"/>
      <c r="C19" s="7" t="s">
        <v>574</v>
      </c>
      <c r="D19" s="8" t="s">
        <v>16</v>
      </c>
      <c r="E19" s="8" t="s">
        <v>81</v>
      </c>
      <c r="F19" s="8" t="s">
        <v>82</v>
      </c>
      <c r="G19" s="8">
        <v>2010</v>
      </c>
      <c r="H19" s="8">
        <v>2007</v>
      </c>
      <c r="I19" s="8" t="s">
        <v>83</v>
      </c>
      <c r="J19" s="8" t="s">
        <v>84</v>
      </c>
      <c r="K19" s="8">
        <v>801</v>
      </c>
      <c r="L19" s="8" t="s">
        <v>423</v>
      </c>
      <c r="M19" s="9">
        <v>0.41299999999999998</v>
      </c>
      <c r="N19" s="9">
        <f t="shared" si="0"/>
        <v>0.25800000000000001</v>
      </c>
      <c r="O19" s="9">
        <v>0.155</v>
      </c>
      <c r="P19" s="9">
        <f t="shared" si="1"/>
        <v>0.58699999999999997</v>
      </c>
      <c r="Q19" s="9" t="s">
        <v>25</v>
      </c>
      <c r="R19" s="10">
        <v>0.41299999999999998</v>
      </c>
      <c r="S19" s="10">
        <v>0.155</v>
      </c>
      <c r="T19" s="10">
        <f t="shared" si="2"/>
        <v>2.6645161290322581</v>
      </c>
      <c r="U19" s="20"/>
      <c r="V19" s="37"/>
      <c r="W19" s="33"/>
      <c r="X19" s="33"/>
      <c r="Y19" s="33"/>
      <c r="Z19" s="33"/>
      <c r="AA19" s="33"/>
      <c r="AB19" s="33"/>
      <c r="AC19" s="9" t="s">
        <v>29</v>
      </c>
      <c r="AD19" s="49">
        <v>24.676524953789301</v>
      </c>
      <c r="AE19" s="10">
        <f t="shared" si="3"/>
        <v>0.246765249537893</v>
      </c>
      <c r="AF19" s="9"/>
    </row>
    <row r="20" spans="1:33" x14ac:dyDescent="0.25">
      <c r="A20" s="7" t="s">
        <v>446</v>
      </c>
      <c r="B20" s="7"/>
      <c r="C20" s="7" t="s">
        <v>557</v>
      </c>
      <c r="D20" s="8" t="s">
        <v>16</v>
      </c>
      <c r="E20" s="40" t="s">
        <v>85</v>
      </c>
      <c r="F20" s="8" t="s">
        <v>86</v>
      </c>
      <c r="G20" s="8">
        <v>2018</v>
      </c>
      <c r="H20" s="8">
        <v>2010</v>
      </c>
      <c r="I20" s="8" t="s">
        <v>87</v>
      </c>
      <c r="J20" s="8" t="s">
        <v>88</v>
      </c>
      <c r="K20" s="8">
        <v>2172</v>
      </c>
      <c r="L20" s="8" t="s">
        <v>465</v>
      </c>
      <c r="M20" s="9">
        <v>0.246</v>
      </c>
      <c r="N20" s="9">
        <f t="shared" si="0"/>
        <v>0.16199999999999998</v>
      </c>
      <c r="O20" s="9">
        <v>8.4000000000000005E-2</v>
      </c>
      <c r="P20" s="9">
        <f t="shared" si="1"/>
        <v>0.754</v>
      </c>
      <c r="Q20" s="9" t="s">
        <v>25</v>
      </c>
      <c r="R20" s="10">
        <v>0.246</v>
      </c>
      <c r="S20" s="10">
        <v>8.4000000000000005E-2</v>
      </c>
      <c r="T20" s="10">
        <f t="shared" si="2"/>
        <v>2.9285714285714284</v>
      </c>
      <c r="U20" s="20"/>
      <c r="V20" s="37"/>
      <c r="W20" s="33"/>
      <c r="X20" s="33"/>
      <c r="Y20" s="33"/>
      <c r="Z20" s="33"/>
      <c r="AA20" s="33"/>
      <c r="AB20" s="33"/>
      <c r="AC20" s="8" t="s">
        <v>29</v>
      </c>
      <c r="AD20" s="49">
        <v>66.913123844731999</v>
      </c>
      <c r="AE20" s="10">
        <f t="shared" si="3"/>
        <v>0.66913123844732003</v>
      </c>
    </row>
    <row r="21" spans="1:33" s="3" customFormat="1" x14ac:dyDescent="0.25">
      <c r="A21" s="2" t="s">
        <v>89</v>
      </c>
      <c r="B21" s="2"/>
      <c r="C21" s="2" t="s">
        <v>89</v>
      </c>
      <c r="D21" s="3" t="s">
        <v>16</v>
      </c>
      <c r="N21" s="4"/>
      <c r="P21" s="4"/>
      <c r="Q21" s="3" t="s">
        <v>25</v>
      </c>
      <c r="R21" s="5"/>
      <c r="S21" s="5"/>
      <c r="T21" s="5"/>
      <c r="U21" s="21"/>
      <c r="V21" s="38" t="s">
        <v>89</v>
      </c>
      <c r="W21" s="6"/>
      <c r="X21" s="6"/>
      <c r="Y21" s="6"/>
      <c r="Z21" s="6"/>
      <c r="AA21" s="6"/>
      <c r="AB21" s="6"/>
      <c r="AD21" s="5"/>
      <c r="AE21" s="5"/>
    </row>
    <row r="22" spans="1:33" s="3" customFormat="1" x14ac:dyDescent="0.25">
      <c r="A22" s="2" t="s">
        <v>90</v>
      </c>
      <c r="B22" s="2"/>
      <c r="C22" s="2" t="s">
        <v>90</v>
      </c>
      <c r="D22" s="3" t="s">
        <v>56</v>
      </c>
      <c r="N22" s="4"/>
      <c r="P22" s="4"/>
      <c r="Q22" s="3" t="s">
        <v>54</v>
      </c>
      <c r="R22" s="5"/>
      <c r="S22" s="5"/>
      <c r="T22" s="5"/>
      <c r="U22" s="21"/>
      <c r="V22" s="38" t="s">
        <v>90</v>
      </c>
      <c r="W22" s="6"/>
      <c r="X22" s="6"/>
      <c r="Y22" s="6"/>
      <c r="Z22" s="6"/>
      <c r="AA22" s="6"/>
      <c r="AB22" s="6"/>
      <c r="AD22" s="5"/>
      <c r="AE22" s="5"/>
    </row>
    <row r="23" spans="1:33" x14ac:dyDescent="0.25">
      <c r="A23" s="7" t="s">
        <v>91</v>
      </c>
      <c r="B23" s="7"/>
      <c r="C23" s="7" t="s">
        <v>558</v>
      </c>
      <c r="D23" s="11" t="s">
        <v>16</v>
      </c>
      <c r="E23" s="8" t="s">
        <v>92</v>
      </c>
      <c r="F23" s="8" t="s">
        <v>93</v>
      </c>
      <c r="G23" s="8">
        <v>2009</v>
      </c>
      <c r="H23" s="8">
        <v>2007</v>
      </c>
      <c r="I23" s="8" t="s">
        <v>94</v>
      </c>
      <c r="J23" s="8" t="s">
        <v>95</v>
      </c>
      <c r="K23" s="8">
        <v>836</v>
      </c>
      <c r="L23" s="8" t="s">
        <v>424</v>
      </c>
      <c r="M23" s="9">
        <v>0.72299999999999998</v>
      </c>
      <c r="N23" s="9">
        <f t="shared" si="0"/>
        <v>0.624</v>
      </c>
      <c r="O23" s="9">
        <v>9.9000000000000005E-2</v>
      </c>
      <c r="P23" s="9">
        <f t="shared" si="1"/>
        <v>0.27700000000000002</v>
      </c>
      <c r="Q23" s="9" t="s">
        <v>28</v>
      </c>
      <c r="R23" s="10">
        <v>0.72299999999999998</v>
      </c>
      <c r="S23" s="10">
        <v>9.9000000000000005E-2</v>
      </c>
      <c r="T23" s="10">
        <f t="shared" si="2"/>
        <v>7.3030303030303028</v>
      </c>
      <c r="U23" s="20"/>
      <c r="V23" s="46" t="s">
        <v>96</v>
      </c>
      <c r="W23" s="51">
        <f>(M23*$AE$23)+(M24*$AE$24)+(M25*$AE$25)+(M26*$AE$26)+(M27*$AE$27)</f>
        <v>0.70370809248554922</v>
      </c>
      <c r="X23" s="33"/>
      <c r="Y23" s="51">
        <f>(O23*$AE$23)+(O24*$AE$24)+(O25*$AE$25)+(O26*$AE$26)+(O27*$AE$27)</f>
        <v>0.11885590421139558</v>
      </c>
      <c r="Z23" s="33"/>
      <c r="AA23" s="51">
        <f>(P23*$AE$23)+(P24*$AE$24)+(P25*$AE$25)+(P26*$AE$26)+(P27*$AE$27)</f>
        <v>0.296291907514451</v>
      </c>
      <c r="AB23" s="33"/>
      <c r="AC23" s="9" t="s">
        <v>29</v>
      </c>
      <c r="AD23" s="54">
        <v>34.516928158546698</v>
      </c>
      <c r="AE23" s="10">
        <f t="shared" si="3"/>
        <v>0.345169281585467</v>
      </c>
      <c r="AF23" s="9"/>
      <c r="AG23" s="8" t="s">
        <v>97</v>
      </c>
    </row>
    <row r="24" spans="1:33" x14ac:dyDescent="0.25">
      <c r="A24" s="7" t="s">
        <v>96</v>
      </c>
      <c r="B24" s="7"/>
      <c r="C24" s="7" t="s">
        <v>559</v>
      </c>
      <c r="D24" s="8" t="s">
        <v>16</v>
      </c>
      <c r="E24" s="40" t="s">
        <v>98</v>
      </c>
      <c r="F24" s="8" t="s">
        <v>99</v>
      </c>
      <c r="G24" s="8">
        <v>2001</v>
      </c>
      <c r="H24" s="8" t="s">
        <v>100</v>
      </c>
      <c r="I24" s="8" t="s">
        <v>101</v>
      </c>
      <c r="J24" s="8" t="s">
        <v>102</v>
      </c>
      <c r="K24" s="8">
        <v>429</v>
      </c>
      <c r="L24" s="8" t="s">
        <v>425</v>
      </c>
      <c r="M24" s="9">
        <v>0.81599999999999995</v>
      </c>
      <c r="N24" s="9">
        <f t="shared" si="0"/>
        <v>0.71699999999999997</v>
      </c>
      <c r="O24" s="9">
        <v>9.9000000000000005E-2</v>
      </c>
      <c r="P24" s="9">
        <f t="shared" si="1"/>
        <v>0.18400000000000005</v>
      </c>
      <c r="Q24" s="9" t="s">
        <v>28</v>
      </c>
      <c r="R24" s="10">
        <v>0.81599999999999995</v>
      </c>
      <c r="S24" s="10">
        <v>9.9000000000000005E-2</v>
      </c>
      <c r="T24" s="10">
        <f t="shared" si="2"/>
        <v>8.2424242424242422</v>
      </c>
      <c r="U24" s="20"/>
      <c r="V24" s="46"/>
      <c r="W24" s="51"/>
      <c r="X24" s="33"/>
      <c r="Y24" s="51"/>
      <c r="Z24" s="33"/>
      <c r="AA24" s="51"/>
      <c r="AB24" s="33"/>
      <c r="AC24" s="8" t="s">
        <v>29</v>
      </c>
      <c r="AD24" s="54">
        <v>17.712634186622601</v>
      </c>
      <c r="AE24" s="10">
        <f t="shared" si="3"/>
        <v>0.177126341866226</v>
      </c>
    </row>
    <row r="25" spans="1:33" x14ac:dyDescent="0.25">
      <c r="A25" s="7" t="s">
        <v>96</v>
      </c>
      <c r="B25" s="7"/>
      <c r="C25" s="7" t="s">
        <v>560</v>
      </c>
      <c r="D25" s="8" t="s">
        <v>16</v>
      </c>
      <c r="E25" s="40" t="s">
        <v>103</v>
      </c>
      <c r="F25" s="8" t="s">
        <v>104</v>
      </c>
      <c r="G25" s="8">
        <v>2012</v>
      </c>
      <c r="H25" s="8">
        <v>2006</v>
      </c>
      <c r="I25" s="8" t="s">
        <v>105</v>
      </c>
      <c r="J25" s="8" t="s">
        <v>39</v>
      </c>
      <c r="K25" s="8">
        <v>491</v>
      </c>
      <c r="L25" s="8" t="s">
        <v>473</v>
      </c>
      <c r="M25" s="9">
        <v>0.72899999999999998</v>
      </c>
      <c r="N25" s="9">
        <f t="shared" si="0"/>
        <v>0.59499999999999997</v>
      </c>
      <c r="O25" s="9">
        <v>0.13400000000000001</v>
      </c>
      <c r="P25" s="9">
        <f t="shared" si="1"/>
        <v>0.27100000000000002</v>
      </c>
      <c r="Q25" s="9" t="s">
        <v>28</v>
      </c>
      <c r="R25" s="10">
        <v>0.72899999999999998</v>
      </c>
      <c r="S25" s="10">
        <v>0.13400000000000001</v>
      </c>
      <c r="T25" s="10">
        <f t="shared" si="2"/>
        <v>5.4402985074626864</v>
      </c>
      <c r="U25" s="20"/>
      <c r="V25" s="46"/>
      <c r="W25" s="51"/>
      <c r="X25" s="33"/>
      <c r="Y25" s="51"/>
      <c r="Z25" s="33"/>
      <c r="AA25" s="51"/>
      <c r="AB25" s="33"/>
      <c r="AC25" s="8" t="s">
        <v>29</v>
      </c>
      <c r="AD25" s="54">
        <v>20.272502064409601</v>
      </c>
      <c r="AE25" s="10">
        <f t="shared" si="3"/>
        <v>0.202725020644096</v>
      </c>
    </row>
    <row r="26" spans="1:33" x14ac:dyDescent="0.25">
      <c r="A26" s="7" t="s">
        <v>96</v>
      </c>
      <c r="B26" s="7"/>
      <c r="C26" s="7" t="s">
        <v>561</v>
      </c>
      <c r="D26" s="8" t="s">
        <v>16</v>
      </c>
      <c r="E26" s="40" t="s">
        <v>106</v>
      </c>
      <c r="F26" s="8" t="s">
        <v>107</v>
      </c>
      <c r="G26" s="8">
        <v>2010</v>
      </c>
      <c r="H26" s="8">
        <v>2006</v>
      </c>
      <c r="I26" s="8" t="s">
        <v>105</v>
      </c>
      <c r="J26" s="8" t="s">
        <v>39</v>
      </c>
      <c r="K26" s="8">
        <v>495</v>
      </c>
      <c r="L26" s="8" t="s">
        <v>474</v>
      </c>
      <c r="M26" s="9">
        <v>0.55000000000000004</v>
      </c>
      <c r="N26" s="9">
        <f t="shared" si="0"/>
        <v>0.42000000000000004</v>
      </c>
      <c r="O26" s="9">
        <v>0.13</v>
      </c>
      <c r="P26" s="9">
        <f t="shared" si="1"/>
        <v>0.44999999999999996</v>
      </c>
      <c r="Q26" s="9" t="s">
        <v>28</v>
      </c>
      <c r="R26" s="10">
        <v>0.55000000000000004</v>
      </c>
      <c r="S26" s="10">
        <v>0.13</v>
      </c>
      <c r="T26" s="10">
        <f t="shared" si="2"/>
        <v>4.2307692307692308</v>
      </c>
      <c r="U26" s="20"/>
      <c r="V26" s="46"/>
      <c r="W26" s="51"/>
      <c r="X26" s="33"/>
      <c r="Y26" s="51"/>
      <c r="Z26" s="33"/>
      <c r="AA26" s="51"/>
      <c r="AB26" s="33"/>
      <c r="AC26" s="8" t="s">
        <v>29</v>
      </c>
      <c r="AD26" s="54">
        <v>20.437654830718401</v>
      </c>
      <c r="AE26" s="10">
        <f t="shared" si="3"/>
        <v>0.20437654830718402</v>
      </c>
    </row>
    <row r="27" spans="1:33" x14ac:dyDescent="0.25">
      <c r="A27" s="7" t="s">
        <v>96</v>
      </c>
      <c r="B27" s="7"/>
      <c r="C27" s="7" t="s">
        <v>562</v>
      </c>
      <c r="D27" s="8" t="s">
        <v>16</v>
      </c>
      <c r="E27" s="8" t="s">
        <v>447</v>
      </c>
      <c r="F27" s="8" t="s">
        <v>108</v>
      </c>
      <c r="G27" s="8">
        <v>2004</v>
      </c>
      <c r="H27" s="8" t="s">
        <v>21</v>
      </c>
      <c r="I27" s="8" t="s">
        <v>109</v>
      </c>
      <c r="J27" s="8" t="s">
        <v>498</v>
      </c>
      <c r="K27" s="8">
        <v>171</v>
      </c>
      <c r="L27" s="8" t="s">
        <v>21</v>
      </c>
      <c r="M27" s="9">
        <v>0.7</v>
      </c>
      <c r="N27" s="9">
        <f t="shared" si="0"/>
        <v>0.51</v>
      </c>
      <c r="O27" s="9">
        <v>0.19</v>
      </c>
      <c r="P27" s="9">
        <f t="shared" si="1"/>
        <v>0.30000000000000004</v>
      </c>
      <c r="Q27" s="9" t="s">
        <v>28</v>
      </c>
      <c r="R27" s="10">
        <v>0.7</v>
      </c>
      <c r="S27" s="10">
        <v>0.19</v>
      </c>
      <c r="T27" s="10">
        <f t="shared" si="2"/>
        <v>3.6842105263157894</v>
      </c>
      <c r="U27" s="20"/>
      <c r="V27" s="46"/>
      <c r="W27" s="51"/>
      <c r="X27" s="33"/>
      <c r="Y27" s="51"/>
      <c r="Z27" s="33"/>
      <c r="AA27" s="51"/>
      <c r="AB27" s="33"/>
      <c r="AC27" s="9" t="s">
        <v>29</v>
      </c>
      <c r="AD27" s="54">
        <v>7.0602807597027297</v>
      </c>
      <c r="AE27" s="10">
        <f t="shared" si="3"/>
        <v>7.0602807597027292E-2</v>
      </c>
      <c r="AF27" s="9"/>
      <c r="AG27" s="8" t="s">
        <v>457</v>
      </c>
    </row>
    <row r="28" spans="1:33" s="30" customFormat="1" x14ac:dyDescent="0.25">
      <c r="A28" s="30" t="s">
        <v>110</v>
      </c>
      <c r="C28" s="30" t="s">
        <v>110</v>
      </c>
      <c r="D28" s="30" t="s">
        <v>501</v>
      </c>
      <c r="E28" s="30" t="s">
        <v>506</v>
      </c>
      <c r="F28" s="30" t="s">
        <v>507</v>
      </c>
      <c r="G28" s="30">
        <v>2019</v>
      </c>
      <c r="H28" s="30" t="s">
        <v>508</v>
      </c>
      <c r="I28" s="30" t="s">
        <v>509</v>
      </c>
      <c r="J28" s="30" t="s">
        <v>61</v>
      </c>
      <c r="K28" s="30">
        <v>97</v>
      </c>
      <c r="L28" s="30" t="s">
        <v>510</v>
      </c>
      <c r="M28" s="39">
        <v>0.56699999999999995</v>
      </c>
      <c r="N28" s="39">
        <f>M28-O28</f>
        <v>0.29899999999999993</v>
      </c>
      <c r="O28" s="39">
        <v>0.26800000000000002</v>
      </c>
      <c r="P28" s="39">
        <f>100%-M28</f>
        <v>0.43300000000000005</v>
      </c>
      <c r="Q28" s="30" t="s">
        <v>25</v>
      </c>
      <c r="R28" s="30">
        <v>0.56999999999999995</v>
      </c>
      <c r="S28" s="30">
        <v>0.27</v>
      </c>
      <c r="T28" s="43">
        <f t="shared" si="2"/>
        <v>2.1111111111111107</v>
      </c>
      <c r="V28" s="30" t="s">
        <v>110</v>
      </c>
      <c r="W28" s="55">
        <v>0.56699999999999995</v>
      </c>
      <c r="Y28" s="55">
        <v>0.26800000000000002</v>
      </c>
      <c r="AA28" s="55">
        <v>0.433</v>
      </c>
      <c r="AC28" s="30" t="s">
        <v>29</v>
      </c>
      <c r="AD28" s="50">
        <v>100</v>
      </c>
      <c r="AE28" s="44">
        <f t="shared" si="3"/>
        <v>1</v>
      </c>
    </row>
    <row r="29" spans="1:33" s="3" customFormat="1" x14ac:dyDescent="0.25">
      <c r="A29" s="2" t="s">
        <v>111</v>
      </c>
      <c r="B29" s="2"/>
      <c r="C29" s="2" t="s">
        <v>111</v>
      </c>
      <c r="D29" s="3" t="s">
        <v>16</v>
      </c>
      <c r="N29" s="4"/>
      <c r="P29" s="4"/>
      <c r="Q29" s="3" t="s">
        <v>54</v>
      </c>
      <c r="R29" s="5"/>
      <c r="S29" s="5"/>
      <c r="T29" s="5"/>
      <c r="U29" s="21"/>
      <c r="V29" s="38" t="s">
        <v>111</v>
      </c>
      <c r="W29" s="12"/>
      <c r="X29" s="12"/>
      <c r="Y29" s="12"/>
      <c r="Z29" s="12"/>
      <c r="AA29" s="12"/>
      <c r="AB29" s="12"/>
      <c r="AD29" s="5"/>
      <c r="AE29" s="5"/>
    </row>
    <row r="30" spans="1:33" x14ac:dyDescent="0.25">
      <c r="A30" s="7" t="s">
        <v>112</v>
      </c>
      <c r="B30" s="7"/>
      <c r="C30" s="7" t="s">
        <v>563</v>
      </c>
      <c r="D30" s="8" t="s">
        <v>16</v>
      </c>
      <c r="E30" s="8" t="s">
        <v>113</v>
      </c>
      <c r="F30" s="8" t="s">
        <v>114</v>
      </c>
      <c r="G30" s="8">
        <v>2017</v>
      </c>
      <c r="H30" s="8" t="s">
        <v>115</v>
      </c>
      <c r="I30" s="8" t="s">
        <v>496</v>
      </c>
      <c r="J30" s="8" t="s">
        <v>61</v>
      </c>
      <c r="K30" s="8">
        <v>564</v>
      </c>
      <c r="L30" s="8" t="s">
        <v>466</v>
      </c>
      <c r="M30" s="9">
        <v>0.245</v>
      </c>
      <c r="N30" s="9">
        <f t="shared" si="0"/>
        <v>0.23099999999999998</v>
      </c>
      <c r="O30" s="9">
        <v>1.4E-2</v>
      </c>
      <c r="P30" s="9">
        <f t="shared" si="1"/>
        <v>0.755</v>
      </c>
      <c r="Q30" s="9" t="s">
        <v>17</v>
      </c>
      <c r="R30" s="10">
        <v>0.245</v>
      </c>
      <c r="S30" s="10">
        <v>1.4E-2</v>
      </c>
      <c r="T30" s="10">
        <f t="shared" si="2"/>
        <v>17.5</v>
      </c>
      <c r="U30" s="20"/>
      <c r="V30" s="37" t="s">
        <v>112</v>
      </c>
      <c r="W30" s="33">
        <f>(M30*$AE$30)+(M31*$AE$31)</f>
        <v>0.21304123711340209</v>
      </c>
      <c r="X30" s="32"/>
      <c r="Y30" s="33">
        <f>(O30*$AE$30)+(O31*$AE$31)</f>
        <v>3.255670103092783E-2</v>
      </c>
      <c r="Z30" s="32"/>
      <c r="AA30" s="33">
        <f>(P30*$AE$30)+(P31*$AE$31)</f>
        <v>0.78695876288659794</v>
      </c>
      <c r="AB30" s="32"/>
      <c r="AC30" s="9" t="s">
        <v>29</v>
      </c>
      <c r="AD30" s="49">
        <v>48.4536082474227</v>
      </c>
      <c r="AE30" s="10">
        <f t="shared" si="3"/>
        <v>0.48453608247422703</v>
      </c>
      <c r="AF30" s="9"/>
    </row>
    <row r="31" spans="1:33" s="30" customFormat="1" x14ac:dyDescent="0.25">
      <c r="A31" s="30" t="s">
        <v>112</v>
      </c>
      <c r="C31" s="30" t="s">
        <v>564</v>
      </c>
      <c r="D31" s="30" t="s">
        <v>501</v>
      </c>
      <c r="E31" s="30" t="s">
        <v>511</v>
      </c>
      <c r="F31" s="30" t="s">
        <v>512</v>
      </c>
      <c r="G31" s="30">
        <v>2019</v>
      </c>
      <c r="H31" s="30" t="s">
        <v>21</v>
      </c>
      <c r="I31" s="30" t="s">
        <v>513</v>
      </c>
      <c r="J31" s="30" t="s">
        <v>514</v>
      </c>
      <c r="K31" s="30">
        <v>600</v>
      </c>
      <c r="L31" s="30" t="s">
        <v>515</v>
      </c>
      <c r="M31" s="39">
        <v>0.183</v>
      </c>
      <c r="N31" s="39">
        <f>M31-O31</f>
        <v>0.13300000000000001</v>
      </c>
      <c r="O31" s="39">
        <v>0.05</v>
      </c>
      <c r="P31" s="39">
        <f>100%-M31</f>
        <v>0.81699999999999995</v>
      </c>
      <c r="Q31" s="30" t="s">
        <v>17</v>
      </c>
      <c r="R31" s="30">
        <v>0.18</v>
      </c>
      <c r="S31" s="30">
        <v>0.05</v>
      </c>
      <c r="T31" s="30">
        <f t="shared" si="2"/>
        <v>3.5999999999999996</v>
      </c>
      <c r="V31" s="37"/>
      <c r="W31" s="33"/>
      <c r="Y31" s="33"/>
      <c r="AA31" s="33"/>
      <c r="AC31" s="30" t="s">
        <v>29</v>
      </c>
      <c r="AD31" s="50">
        <v>51.5463917525773</v>
      </c>
      <c r="AE31" s="44">
        <f t="shared" si="3"/>
        <v>0.51546391752577303</v>
      </c>
    </row>
    <row r="32" spans="1:33" x14ac:dyDescent="0.25">
      <c r="A32" s="7" t="s">
        <v>116</v>
      </c>
      <c r="B32" s="7"/>
      <c r="C32" s="7" t="s">
        <v>116</v>
      </c>
      <c r="D32" s="8" t="s">
        <v>16</v>
      </c>
      <c r="E32" s="8" t="s">
        <v>117</v>
      </c>
      <c r="F32" s="8" t="s">
        <v>118</v>
      </c>
      <c r="G32" s="8">
        <v>2013</v>
      </c>
      <c r="H32" s="8" t="s">
        <v>119</v>
      </c>
      <c r="I32" s="8" t="s">
        <v>120</v>
      </c>
      <c r="J32" s="8" t="s">
        <v>121</v>
      </c>
      <c r="K32" s="8">
        <v>1220</v>
      </c>
      <c r="L32" s="8" t="s">
        <v>475</v>
      </c>
      <c r="M32" s="9">
        <v>0.67300000000000004</v>
      </c>
      <c r="N32" s="9">
        <f t="shared" si="0"/>
        <v>0.59400000000000008</v>
      </c>
      <c r="O32" s="9">
        <v>7.9000000000000001E-2</v>
      </c>
      <c r="P32" s="9">
        <f t="shared" si="1"/>
        <v>0.32699999999999996</v>
      </c>
      <c r="Q32" s="9" t="s">
        <v>25</v>
      </c>
      <c r="R32" s="10">
        <v>0.67300000000000004</v>
      </c>
      <c r="S32" s="10">
        <v>7.9000000000000001E-2</v>
      </c>
      <c r="T32" s="10">
        <f t="shared" si="2"/>
        <v>8.5189873417721529</v>
      </c>
      <c r="U32" s="20"/>
      <c r="V32" s="36" t="s">
        <v>116</v>
      </c>
      <c r="W32" s="31">
        <v>0.67300000000000004</v>
      </c>
      <c r="X32" s="32"/>
      <c r="Y32" s="31">
        <v>7.9000000000000001E-2</v>
      </c>
      <c r="Z32" s="32"/>
      <c r="AA32" s="32">
        <f>100%-W32</f>
        <v>0.32699999999999996</v>
      </c>
      <c r="AB32" s="32"/>
      <c r="AC32" s="9" t="s">
        <v>29</v>
      </c>
      <c r="AD32" s="10">
        <v>100</v>
      </c>
      <c r="AE32" s="10">
        <f t="shared" si="3"/>
        <v>1</v>
      </c>
      <c r="AF32" s="9"/>
    </row>
    <row r="33" spans="1:33" x14ac:dyDescent="0.25">
      <c r="A33" s="7" t="s">
        <v>122</v>
      </c>
      <c r="B33" s="7"/>
      <c r="C33" s="7" t="s">
        <v>565</v>
      </c>
      <c r="D33" s="8" t="s">
        <v>16</v>
      </c>
      <c r="E33" s="8" t="s">
        <v>123</v>
      </c>
      <c r="F33" s="8" t="s">
        <v>124</v>
      </c>
      <c r="G33" s="8">
        <v>1998</v>
      </c>
      <c r="H33" s="8">
        <v>1995</v>
      </c>
      <c r="I33" s="8" t="s">
        <v>125</v>
      </c>
      <c r="J33" s="8" t="s">
        <v>126</v>
      </c>
      <c r="K33" s="8">
        <v>107</v>
      </c>
      <c r="L33" s="8" t="s">
        <v>426</v>
      </c>
      <c r="M33" s="9">
        <v>0.53</v>
      </c>
      <c r="N33" s="9">
        <f t="shared" si="0"/>
        <v>0.5</v>
      </c>
      <c r="O33" s="9">
        <v>0.03</v>
      </c>
      <c r="P33" s="9">
        <f t="shared" si="1"/>
        <v>0.47</v>
      </c>
      <c r="Q33" s="9" t="s">
        <v>54</v>
      </c>
      <c r="R33" s="10">
        <v>0.53</v>
      </c>
      <c r="S33" s="10">
        <v>0.03</v>
      </c>
      <c r="T33" s="10">
        <f t="shared" si="2"/>
        <v>17.666666666666668</v>
      </c>
      <c r="U33" s="20"/>
      <c r="V33" s="37" t="s">
        <v>122</v>
      </c>
      <c r="W33" s="33">
        <f>(M33*$AE$33)+(M34*$AE$34)</f>
        <v>0.35709999999999992</v>
      </c>
      <c r="X33" s="32"/>
      <c r="Y33" s="33">
        <f>(O33*$AE$33)+(O34*$AE$34)</f>
        <v>2.1687499999999998E-2</v>
      </c>
      <c r="Z33" s="32"/>
      <c r="AA33" s="33">
        <f>(P33*$AE$33)+(P34*$AE$34)</f>
        <v>0.64290000000000014</v>
      </c>
      <c r="AB33" s="32"/>
      <c r="AC33" s="9" t="s">
        <v>29</v>
      </c>
      <c r="AD33" s="49">
        <v>44.5833333333333</v>
      </c>
      <c r="AE33" s="10">
        <f t="shared" si="3"/>
        <v>0.44583333333333303</v>
      </c>
      <c r="AF33" s="9"/>
    </row>
    <row r="34" spans="1:33" s="30" customFormat="1" x14ac:dyDescent="0.25">
      <c r="A34" s="30" t="s">
        <v>122</v>
      </c>
      <c r="C34" s="30" t="s">
        <v>642</v>
      </c>
      <c r="D34" s="30" t="s">
        <v>501</v>
      </c>
      <c r="E34" s="30" t="s">
        <v>516</v>
      </c>
      <c r="F34" s="30" t="s">
        <v>517</v>
      </c>
      <c r="G34" s="30">
        <v>2019</v>
      </c>
      <c r="H34" s="30" t="s">
        <v>518</v>
      </c>
      <c r="I34" s="30" t="s">
        <v>122</v>
      </c>
      <c r="J34" s="30" t="s">
        <v>519</v>
      </c>
      <c r="K34" s="30">
        <v>133</v>
      </c>
      <c r="L34" s="30" t="s">
        <v>520</v>
      </c>
      <c r="M34" s="39">
        <v>0.218</v>
      </c>
      <c r="N34" s="39">
        <f>M34-O34</f>
        <v>0.20300000000000001</v>
      </c>
      <c r="O34" s="39">
        <v>1.4999999999999999E-2</v>
      </c>
      <c r="P34" s="39">
        <f>100%-M34</f>
        <v>0.78200000000000003</v>
      </c>
      <c r="Q34" s="30" t="s">
        <v>54</v>
      </c>
      <c r="R34" s="30">
        <v>0.2</v>
      </c>
      <c r="S34" s="30">
        <v>1.4999999999999999E-2</v>
      </c>
      <c r="T34" s="43">
        <f t="shared" si="2"/>
        <v>13.333333333333334</v>
      </c>
      <c r="V34" s="37"/>
      <c r="W34" s="33"/>
      <c r="Y34" s="33"/>
      <c r="AA34" s="33"/>
      <c r="AC34" s="30" t="s">
        <v>29</v>
      </c>
      <c r="AD34" s="50">
        <v>55.4166666666667</v>
      </c>
      <c r="AE34" s="44">
        <f t="shared" si="3"/>
        <v>0.55416666666666703</v>
      </c>
      <c r="AG34" s="30" t="s">
        <v>521</v>
      </c>
    </row>
    <row r="35" spans="1:33" x14ac:dyDescent="0.25">
      <c r="A35" s="7" t="s">
        <v>127</v>
      </c>
      <c r="B35" s="7"/>
      <c r="C35" s="7" t="s">
        <v>566</v>
      </c>
      <c r="D35" s="8" t="s">
        <v>16</v>
      </c>
      <c r="E35" s="8" t="s">
        <v>128</v>
      </c>
      <c r="F35" s="8" t="s">
        <v>129</v>
      </c>
      <c r="G35" s="8">
        <v>2008</v>
      </c>
      <c r="H35" s="8">
        <v>2007</v>
      </c>
      <c r="I35" s="8" t="s">
        <v>130</v>
      </c>
      <c r="J35" s="8" t="s">
        <v>131</v>
      </c>
      <c r="K35" s="8">
        <v>620</v>
      </c>
      <c r="L35" s="8" t="s">
        <v>132</v>
      </c>
      <c r="M35" s="9">
        <v>0.44800000000000001</v>
      </c>
      <c r="N35" s="9">
        <f t="shared" si="0"/>
        <v>0.39100000000000001</v>
      </c>
      <c r="O35" s="9">
        <v>5.7000000000000002E-2</v>
      </c>
      <c r="P35" s="9">
        <f t="shared" si="1"/>
        <v>0.55200000000000005</v>
      </c>
      <c r="Q35" s="9" t="s">
        <v>54</v>
      </c>
      <c r="R35" s="10">
        <v>0.44800000000000001</v>
      </c>
      <c r="S35" s="10">
        <v>5.7000000000000002E-2</v>
      </c>
      <c r="T35" s="10">
        <f t="shared" si="2"/>
        <v>7.8596491228070171</v>
      </c>
      <c r="U35" s="20"/>
      <c r="V35" s="37" t="s">
        <v>127</v>
      </c>
      <c r="W35" s="33">
        <f>(M35*$AE$35)+(M36*$AE$36)+(M37*$AE$37)+(M38*$AE$38)+(M39*$AE$39)</f>
        <v>0.36215016611295697</v>
      </c>
      <c r="X35" s="33"/>
      <c r="Y35" s="33">
        <f>(O35*$AE$35)+(O36*$AE$36)+(O37*$AE$37)+(O38*$AE$38)+(O39*$AE$39)</f>
        <v>5.0740863787375426E-2</v>
      </c>
      <c r="Z35" s="33"/>
      <c r="AA35" s="33">
        <f>(P35*$AE$35)+(P36*$AE$36)+(P37*$AE$37)+(P38*$AE$38)+(P39*$AE$39)</f>
        <v>0.6378498338870433</v>
      </c>
      <c r="AB35" s="33"/>
      <c r="AC35" s="9" t="s">
        <v>29</v>
      </c>
      <c r="AD35" s="49">
        <v>41.1960132890366</v>
      </c>
      <c r="AE35" s="10">
        <f t="shared" si="3"/>
        <v>0.41196013289036598</v>
      </c>
      <c r="AF35" s="9"/>
    </row>
    <row r="36" spans="1:33" x14ac:dyDescent="0.25">
      <c r="A36" s="7" t="s">
        <v>127</v>
      </c>
      <c r="B36" s="7"/>
      <c r="C36" s="7" t="s">
        <v>567</v>
      </c>
      <c r="D36" s="8" t="s">
        <v>16</v>
      </c>
      <c r="E36" s="8" t="s">
        <v>133</v>
      </c>
      <c r="F36" s="8" t="s">
        <v>134</v>
      </c>
      <c r="G36" s="8">
        <v>2016</v>
      </c>
      <c r="H36" s="8" t="s">
        <v>115</v>
      </c>
      <c r="I36" s="8" t="s">
        <v>135</v>
      </c>
      <c r="J36" s="8" t="s">
        <v>136</v>
      </c>
      <c r="K36" s="8">
        <v>156</v>
      </c>
      <c r="L36" s="8" t="s">
        <v>137</v>
      </c>
      <c r="M36" s="9">
        <v>0.39400000000000002</v>
      </c>
      <c r="N36" s="9">
        <f t="shared" si="0"/>
        <v>0.38100000000000001</v>
      </c>
      <c r="O36" s="9">
        <v>1.2999999999999999E-2</v>
      </c>
      <c r="P36" s="9">
        <f t="shared" si="1"/>
        <v>0.60599999999999998</v>
      </c>
      <c r="Q36" s="9" t="s">
        <v>54</v>
      </c>
      <c r="R36" s="10">
        <v>0.39400000000000002</v>
      </c>
      <c r="S36" s="10">
        <v>1.2999999999999999E-2</v>
      </c>
      <c r="T36" s="10">
        <f t="shared" si="2"/>
        <v>30.30769230769231</v>
      </c>
      <c r="U36" s="20"/>
      <c r="V36" s="37"/>
      <c r="W36" s="33"/>
      <c r="X36" s="33"/>
      <c r="Y36" s="33"/>
      <c r="Z36" s="33"/>
      <c r="AA36" s="33"/>
      <c r="AB36" s="33"/>
      <c r="AC36" s="9" t="s">
        <v>29</v>
      </c>
      <c r="AD36" s="49">
        <v>10.3654485049834</v>
      </c>
      <c r="AE36" s="10">
        <f t="shared" si="3"/>
        <v>0.103654485049834</v>
      </c>
      <c r="AF36" s="9"/>
    </row>
    <row r="37" spans="1:33" x14ac:dyDescent="0.25">
      <c r="A37" s="7" t="s">
        <v>127</v>
      </c>
      <c r="B37" s="7" t="s">
        <v>500</v>
      </c>
      <c r="C37" s="7" t="s">
        <v>568</v>
      </c>
      <c r="D37" s="11" t="s">
        <v>16</v>
      </c>
      <c r="E37" s="8" t="s">
        <v>138</v>
      </c>
      <c r="F37" s="8" t="s">
        <v>139</v>
      </c>
      <c r="G37" s="8">
        <v>2011</v>
      </c>
      <c r="H37" s="8" t="s">
        <v>21</v>
      </c>
      <c r="I37" s="8" t="s">
        <v>130</v>
      </c>
      <c r="J37" s="8" t="s">
        <v>136</v>
      </c>
      <c r="K37" s="8">
        <v>126</v>
      </c>
      <c r="L37" s="8" t="s">
        <v>140</v>
      </c>
      <c r="M37" s="9">
        <v>0.47599999999999998</v>
      </c>
      <c r="N37" s="9">
        <f t="shared" si="0"/>
        <v>0.41299999999999998</v>
      </c>
      <c r="O37" s="9">
        <v>6.3E-2</v>
      </c>
      <c r="P37" s="9">
        <f t="shared" si="1"/>
        <v>0.52400000000000002</v>
      </c>
      <c r="Q37" s="9" t="s">
        <v>54</v>
      </c>
      <c r="R37" s="10">
        <v>0.47599999999999998</v>
      </c>
      <c r="S37" s="10">
        <v>6.3E-2</v>
      </c>
      <c r="T37" s="10">
        <f t="shared" si="2"/>
        <v>7.5555555555555554</v>
      </c>
      <c r="U37" s="20"/>
      <c r="V37" s="37"/>
      <c r="W37" s="33"/>
      <c r="X37" s="33"/>
      <c r="Y37" s="33"/>
      <c r="Z37" s="33"/>
      <c r="AA37" s="33"/>
      <c r="AB37" s="33"/>
      <c r="AC37" s="9" t="s">
        <v>29</v>
      </c>
      <c r="AD37" s="49">
        <v>8.3720930232558093</v>
      </c>
      <c r="AE37" s="10">
        <f t="shared" si="3"/>
        <v>8.3720930232558097E-2</v>
      </c>
      <c r="AF37" s="9"/>
    </row>
    <row r="38" spans="1:33" x14ac:dyDescent="0.25">
      <c r="A38" s="7" t="s">
        <v>127</v>
      </c>
      <c r="B38" s="7" t="s">
        <v>500</v>
      </c>
      <c r="C38" s="7" t="s">
        <v>569</v>
      </c>
      <c r="D38" s="11" t="s">
        <v>16</v>
      </c>
      <c r="E38" s="8" t="s">
        <v>138</v>
      </c>
      <c r="F38" s="8" t="s">
        <v>139</v>
      </c>
      <c r="G38" s="8">
        <v>2011</v>
      </c>
      <c r="H38" s="8" t="s">
        <v>21</v>
      </c>
      <c r="I38" s="8" t="s">
        <v>130</v>
      </c>
      <c r="J38" s="8" t="s">
        <v>141</v>
      </c>
      <c r="K38" s="8">
        <v>126</v>
      </c>
      <c r="L38" s="8" t="s">
        <v>142</v>
      </c>
      <c r="M38" s="9">
        <v>0.317</v>
      </c>
      <c r="N38" s="9">
        <f t="shared" si="0"/>
        <v>0.309</v>
      </c>
      <c r="O38" s="9">
        <v>8.0000000000000002E-3</v>
      </c>
      <c r="P38" s="9">
        <f t="shared" si="1"/>
        <v>0.68300000000000005</v>
      </c>
      <c r="Q38" s="9" t="s">
        <v>54</v>
      </c>
      <c r="R38" s="10">
        <v>0.317</v>
      </c>
      <c r="S38" s="10">
        <v>8.0000000000000002E-3</v>
      </c>
      <c r="T38" s="10">
        <f t="shared" si="2"/>
        <v>39.625</v>
      </c>
      <c r="U38" s="20"/>
      <c r="V38" s="37"/>
      <c r="W38" s="33"/>
      <c r="X38" s="33"/>
      <c r="Y38" s="33"/>
      <c r="Z38" s="33"/>
      <c r="AA38" s="33"/>
      <c r="AB38" s="33"/>
      <c r="AC38" s="9" t="s">
        <v>29</v>
      </c>
      <c r="AD38" s="49">
        <v>8.3720930232558093</v>
      </c>
      <c r="AE38" s="10">
        <f t="shared" si="3"/>
        <v>8.3720930232558097E-2</v>
      </c>
      <c r="AF38" s="9"/>
    </row>
    <row r="39" spans="1:33" x14ac:dyDescent="0.25">
      <c r="A39" s="7" t="s">
        <v>127</v>
      </c>
      <c r="B39" s="7"/>
      <c r="C39" s="7" t="s">
        <v>570</v>
      </c>
      <c r="D39" s="8" t="s">
        <v>16</v>
      </c>
      <c r="E39" s="8" t="s">
        <v>448</v>
      </c>
      <c r="F39" s="8" t="s">
        <v>143</v>
      </c>
      <c r="G39" s="8">
        <v>2017</v>
      </c>
      <c r="H39" s="8">
        <v>2014</v>
      </c>
      <c r="I39" s="8" t="s">
        <v>135</v>
      </c>
      <c r="J39" s="8" t="s">
        <v>39</v>
      </c>
      <c r="K39" s="8">
        <v>477</v>
      </c>
      <c r="L39" s="8" t="s">
        <v>418</v>
      </c>
      <c r="M39" s="9">
        <v>0.222</v>
      </c>
      <c r="N39" s="9">
        <f t="shared" si="0"/>
        <v>0.159</v>
      </c>
      <c r="O39" s="9">
        <v>6.3E-2</v>
      </c>
      <c r="P39" s="9">
        <f t="shared" si="1"/>
        <v>0.77800000000000002</v>
      </c>
      <c r="Q39" s="9" t="s">
        <v>54</v>
      </c>
      <c r="R39" s="10">
        <v>0.222</v>
      </c>
      <c r="S39" s="10">
        <v>6.3E-2</v>
      </c>
      <c r="T39" s="10">
        <f t="shared" si="2"/>
        <v>3.5238095238095237</v>
      </c>
      <c r="U39" s="20"/>
      <c r="V39" s="37"/>
      <c r="W39" s="33"/>
      <c r="X39" s="33"/>
      <c r="Y39" s="33"/>
      <c r="Z39" s="33"/>
      <c r="AA39" s="33"/>
      <c r="AB39" s="33"/>
      <c r="AC39" s="9" t="s">
        <v>29</v>
      </c>
      <c r="AD39" s="49">
        <v>31.694352159468401</v>
      </c>
      <c r="AE39" s="10">
        <f t="shared" si="3"/>
        <v>0.31694352159468403</v>
      </c>
      <c r="AF39" s="9"/>
    </row>
    <row r="40" spans="1:33" x14ac:dyDescent="0.25">
      <c r="A40" s="7" t="s">
        <v>144</v>
      </c>
      <c r="B40" s="7"/>
      <c r="C40" s="7" t="s">
        <v>571</v>
      </c>
      <c r="D40" s="8" t="s">
        <v>16</v>
      </c>
      <c r="E40" s="8" t="s">
        <v>145</v>
      </c>
      <c r="F40" s="8" t="s">
        <v>146</v>
      </c>
      <c r="G40" s="8">
        <v>2006</v>
      </c>
      <c r="H40" s="8" t="s">
        <v>147</v>
      </c>
      <c r="I40" s="8" t="s">
        <v>148</v>
      </c>
      <c r="J40" s="8" t="s">
        <v>149</v>
      </c>
      <c r="K40" s="8">
        <v>311</v>
      </c>
      <c r="L40" s="8" t="s">
        <v>476</v>
      </c>
      <c r="M40" s="9">
        <v>0.86799999999999999</v>
      </c>
      <c r="N40" s="9">
        <f t="shared" si="0"/>
        <v>0.78200000000000003</v>
      </c>
      <c r="O40" s="9">
        <v>8.5999999999999993E-2</v>
      </c>
      <c r="P40" s="9">
        <f t="shared" si="1"/>
        <v>0.13200000000000001</v>
      </c>
      <c r="Q40" s="9" t="s">
        <v>25</v>
      </c>
      <c r="R40" s="10">
        <v>0.86799999999999999</v>
      </c>
      <c r="S40" s="10">
        <v>8.5999999999999993E-2</v>
      </c>
      <c r="T40" s="10">
        <f t="shared" si="2"/>
        <v>10.093023255813954</v>
      </c>
      <c r="U40" s="20"/>
      <c r="V40" s="37" t="s">
        <v>144</v>
      </c>
      <c r="W40" s="33">
        <f>(M40*$AE$40)+(M41*$AE$41)+(M42*$AE$42)</f>
        <v>0.66330256410256327</v>
      </c>
      <c r="X40" s="33"/>
      <c r="Y40" s="33">
        <f>(O40*$AE$40)+(O41*$AE$41)+(O42*$AE$42)</f>
        <v>9.0043589743589642E-2</v>
      </c>
      <c r="Z40" s="33"/>
      <c r="AA40" s="33">
        <f>(P40*$AE$40)+(P41*$AE$41)+(P42*$AE$42)</f>
        <v>0.33669743589743562</v>
      </c>
      <c r="AB40" s="33"/>
      <c r="AC40" s="9" t="s">
        <v>29</v>
      </c>
      <c r="AD40" s="49">
        <v>19.935897435897399</v>
      </c>
      <c r="AE40" s="10">
        <f t="shared" si="3"/>
        <v>0.19935897435897398</v>
      </c>
      <c r="AF40" s="9"/>
    </row>
    <row r="41" spans="1:33" x14ac:dyDescent="0.25">
      <c r="A41" s="7" t="s">
        <v>144</v>
      </c>
      <c r="B41" s="7"/>
      <c r="C41" s="7" t="s">
        <v>572</v>
      </c>
      <c r="D41" s="8" t="s">
        <v>16</v>
      </c>
      <c r="E41" s="8" t="s">
        <v>150</v>
      </c>
      <c r="F41" s="8" t="s">
        <v>151</v>
      </c>
      <c r="G41" s="8">
        <v>2016</v>
      </c>
      <c r="H41" s="8" t="s">
        <v>152</v>
      </c>
      <c r="I41" s="8" t="s">
        <v>153</v>
      </c>
      <c r="J41" s="8" t="s">
        <v>39</v>
      </c>
      <c r="K41" s="8">
        <v>762</v>
      </c>
      <c r="L41" s="8" t="s">
        <v>420</v>
      </c>
      <c r="M41" s="9">
        <v>0.80300000000000005</v>
      </c>
      <c r="N41" s="9">
        <f t="shared" si="0"/>
        <v>0.71000000000000008</v>
      </c>
      <c r="O41" s="9">
        <v>9.2999999999999999E-2</v>
      </c>
      <c r="P41" s="9">
        <f t="shared" si="1"/>
        <v>0.19699999999999995</v>
      </c>
      <c r="Q41" s="9" t="s">
        <v>25</v>
      </c>
      <c r="R41" s="10">
        <v>0.80300000000000005</v>
      </c>
      <c r="S41" s="10">
        <v>9.2999999999999999E-2</v>
      </c>
      <c r="T41" s="10">
        <f t="shared" si="2"/>
        <v>8.634408602150538</v>
      </c>
      <c r="U41" s="20"/>
      <c r="V41" s="37"/>
      <c r="W41" s="33"/>
      <c r="X41" s="33"/>
      <c r="Y41" s="33"/>
      <c r="Z41" s="33"/>
      <c r="AA41" s="33"/>
      <c r="AB41" s="33"/>
      <c r="AC41" s="9" t="s">
        <v>29</v>
      </c>
      <c r="AD41" s="49">
        <v>48.846153846153797</v>
      </c>
      <c r="AE41" s="10">
        <f t="shared" si="3"/>
        <v>0.48846153846153795</v>
      </c>
      <c r="AF41" s="9"/>
    </row>
    <row r="42" spans="1:33" x14ac:dyDescent="0.25">
      <c r="A42" s="7" t="s">
        <v>144</v>
      </c>
      <c r="B42" s="7"/>
      <c r="C42" s="7" t="s">
        <v>573</v>
      </c>
      <c r="D42" s="8" t="s">
        <v>16</v>
      </c>
      <c r="E42" s="8" t="s">
        <v>154</v>
      </c>
      <c r="F42" s="8" t="s">
        <v>155</v>
      </c>
      <c r="G42" s="8">
        <v>2018</v>
      </c>
      <c r="H42" s="8" t="s">
        <v>156</v>
      </c>
      <c r="I42" s="8" t="s">
        <v>157</v>
      </c>
      <c r="J42" s="8" t="s">
        <v>39</v>
      </c>
      <c r="K42" s="8">
        <v>487</v>
      </c>
      <c r="L42" s="8" t="s">
        <v>467</v>
      </c>
      <c r="M42" s="9">
        <v>0.314</v>
      </c>
      <c r="N42" s="9">
        <f t="shared" si="0"/>
        <v>0.22600000000000001</v>
      </c>
      <c r="O42" s="9">
        <v>8.7999999999999995E-2</v>
      </c>
      <c r="P42" s="9">
        <f t="shared" si="1"/>
        <v>0.68599999999999994</v>
      </c>
      <c r="Q42" s="9" t="s">
        <v>25</v>
      </c>
      <c r="R42" s="10">
        <v>0.314</v>
      </c>
      <c r="S42" s="10">
        <v>8.7999999999999995E-2</v>
      </c>
      <c r="T42" s="10">
        <f t="shared" si="2"/>
        <v>3.5681818181818183</v>
      </c>
      <c r="U42" s="20"/>
      <c r="V42" s="37"/>
      <c r="W42" s="33"/>
      <c r="X42" s="33"/>
      <c r="Y42" s="33"/>
      <c r="Z42" s="33"/>
      <c r="AA42" s="33"/>
      <c r="AB42" s="33"/>
      <c r="AC42" s="9" t="s">
        <v>29</v>
      </c>
      <c r="AD42" s="49">
        <v>31.217948717948701</v>
      </c>
      <c r="AE42" s="10">
        <f t="shared" si="3"/>
        <v>0.31217948717948701</v>
      </c>
      <c r="AF42" s="9"/>
    </row>
    <row r="43" spans="1:33" x14ac:dyDescent="0.25">
      <c r="A43" s="7" t="s">
        <v>158</v>
      </c>
      <c r="B43" s="7" t="s">
        <v>500</v>
      </c>
      <c r="C43" s="7" t="s">
        <v>575</v>
      </c>
      <c r="D43" s="11" t="s">
        <v>16</v>
      </c>
      <c r="E43" s="8" t="s">
        <v>449</v>
      </c>
      <c r="F43" s="8" t="s">
        <v>159</v>
      </c>
      <c r="G43" s="8">
        <v>2014</v>
      </c>
      <c r="H43" s="8" t="s">
        <v>78</v>
      </c>
      <c r="I43" s="8" t="s">
        <v>160</v>
      </c>
      <c r="J43" s="8" t="s">
        <v>161</v>
      </c>
      <c r="K43" s="8">
        <v>278</v>
      </c>
      <c r="L43" s="8" t="s">
        <v>21</v>
      </c>
      <c r="M43" s="9">
        <v>0.27400000000000002</v>
      </c>
      <c r="N43" s="9">
        <f t="shared" si="0"/>
        <v>0.26600000000000001</v>
      </c>
      <c r="O43" s="9">
        <v>8.0000000000000002E-3</v>
      </c>
      <c r="P43" s="9">
        <f t="shared" si="1"/>
        <v>0.72599999999999998</v>
      </c>
      <c r="Q43" s="9" t="s">
        <v>28</v>
      </c>
      <c r="R43" s="10">
        <v>0.27400000000000002</v>
      </c>
      <c r="S43" s="10">
        <v>8.0000000000000002E-3</v>
      </c>
      <c r="T43" s="10">
        <f t="shared" si="2"/>
        <v>34.25</v>
      </c>
      <c r="U43" s="20"/>
      <c r="V43" s="37" t="s">
        <v>158</v>
      </c>
      <c r="W43" s="33">
        <f>(M43*$AE$43)+(M44*$AE$44)</f>
        <v>0.45441168658698539</v>
      </c>
      <c r="X43" s="33"/>
      <c r="Y43" s="33">
        <f>(O43*$AE$43)+(O44*$AE$44)</f>
        <v>8.1173970783532501E-2</v>
      </c>
      <c r="Z43" s="33"/>
      <c r="AA43" s="33">
        <f>(P43*$AE$43)+(P44*$AE$44)</f>
        <v>0.54558831341301461</v>
      </c>
      <c r="AB43" s="33"/>
      <c r="AC43" s="9" t="s">
        <v>29</v>
      </c>
      <c r="AD43" s="49">
        <v>36.9189907038513</v>
      </c>
      <c r="AE43" s="10">
        <f t="shared" si="3"/>
        <v>0.36918990703851301</v>
      </c>
      <c r="AF43" s="9"/>
    </row>
    <row r="44" spans="1:33" x14ac:dyDescent="0.25">
      <c r="A44" s="7" t="s">
        <v>158</v>
      </c>
      <c r="B44" s="7" t="s">
        <v>500</v>
      </c>
      <c r="C44" s="7" t="s">
        <v>576</v>
      </c>
      <c r="D44" s="11" t="s">
        <v>16</v>
      </c>
      <c r="E44" s="8" t="s">
        <v>449</v>
      </c>
      <c r="F44" s="8" t="s">
        <v>159</v>
      </c>
      <c r="G44" s="8">
        <v>2014</v>
      </c>
      <c r="H44" s="8" t="s">
        <v>78</v>
      </c>
      <c r="I44" s="8" t="s">
        <v>160</v>
      </c>
      <c r="J44" s="8" t="s">
        <v>162</v>
      </c>
      <c r="K44" s="8">
        <v>475</v>
      </c>
      <c r="L44" s="8" t="s">
        <v>21</v>
      </c>
      <c r="M44" s="9">
        <v>0.56000000000000005</v>
      </c>
      <c r="N44" s="9">
        <f t="shared" si="0"/>
        <v>0.43600000000000005</v>
      </c>
      <c r="O44" s="9">
        <v>0.124</v>
      </c>
      <c r="P44" s="9">
        <f t="shared" si="1"/>
        <v>0.43999999999999995</v>
      </c>
      <c r="Q44" s="9" t="s">
        <v>28</v>
      </c>
      <c r="R44" s="10">
        <v>0.56000000000000005</v>
      </c>
      <c r="S44" s="10">
        <v>0.124</v>
      </c>
      <c r="T44" s="10">
        <f t="shared" si="2"/>
        <v>4.5161290322580649</v>
      </c>
      <c r="U44" s="20"/>
      <c r="V44" s="37"/>
      <c r="W44" s="33"/>
      <c r="X44" s="33"/>
      <c r="Y44" s="33"/>
      <c r="Z44" s="33"/>
      <c r="AA44" s="33"/>
      <c r="AB44" s="33"/>
      <c r="AC44" s="9" t="s">
        <v>29</v>
      </c>
      <c r="AD44" s="49">
        <v>63.0810092961487</v>
      </c>
      <c r="AE44" s="10">
        <f t="shared" si="3"/>
        <v>0.63081009296148705</v>
      </c>
      <c r="AF44" s="9"/>
    </row>
    <row r="45" spans="1:33" s="3" customFormat="1" x14ac:dyDescent="0.25">
      <c r="A45" s="2" t="s">
        <v>163</v>
      </c>
      <c r="B45" s="2"/>
      <c r="C45" s="2" t="s">
        <v>163</v>
      </c>
      <c r="D45" s="3" t="s">
        <v>16</v>
      </c>
      <c r="M45" s="4"/>
      <c r="N45" s="4"/>
      <c r="O45" s="4"/>
      <c r="P45" s="4"/>
      <c r="Q45" s="4" t="s">
        <v>28</v>
      </c>
      <c r="R45" s="5"/>
      <c r="S45" s="5"/>
      <c r="T45" s="5"/>
      <c r="U45" s="20"/>
      <c r="V45" s="38" t="s">
        <v>163</v>
      </c>
      <c r="W45" s="12"/>
      <c r="X45" s="12"/>
      <c r="Y45" s="12"/>
      <c r="Z45" s="12"/>
      <c r="AA45" s="12"/>
      <c r="AB45" s="12"/>
      <c r="AC45" s="4"/>
      <c r="AD45" s="5"/>
      <c r="AE45" s="5"/>
      <c r="AF45" s="4"/>
    </row>
    <row r="46" spans="1:33" s="3" customFormat="1" x14ac:dyDescent="0.25">
      <c r="A46" s="2" t="s">
        <v>164</v>
      </c>
      <c r="B46" s="2"/>
      <c r="C46" s="2" t="s">
        <v>164</v>
      </c>
      <c r="D46" s="3" t="s">
        <v>16</v>
      </c>
      <c r="N46" s="4"/>
      <c r="P46" s="4"/>
      <c r="Q46" s="3" t="s">
        <v>28</v>
      </c>
      <c r="R46" s="5"/>
      <c r="S46" s="5"/>
      <c r="T46" s="5"/>
      <c r="U46" s="21"/>
      <c r="V46" s="38" t="s">
        <v>164</v>
      </c>
      <c r="W46" s="12"/>
      <c r="X46" s="12"/>
      <c r="Y46" s="12"/>
      <c r="Z46" s="12"/>
      <c r="AA46" s="12"/>
      <c r="AB46" s="12"/>
      <c r="AD46" s="5"/>
      <c r="AE46" s="5"/>
    </row>
    <row r="47" spans="1:33" x14ac:dyDescent="0.25">
      <c r="A47" s="7" t="s">
        <v>165</v>
      </c>
      <c r="B47" s="7"/>
      <c r="C47" s="7" t="s">
        <v>165</v>
      </c>
      <c r="D47" s="8" t="s">
        <v>16</v>
      </c>
      <c r="E47" s="8" t="s">
        <v>166</v>
      </c>
      <c r="F47" s="8" t="s">
        <v>167</v>
      </c>
      <c r="G47" s="8">
        <v>2014</v>
      </c>
      <c r="H47" s="8">
        <v>2011</v>
      </c>
      <c r="I47" s="8" t="s">
        <v>168</v>
      </c>
      <c r="J47" s="8" t="s">
        <v>39</v>
      </c>
      <c r="K47" s="8">
        <v>576</v>
      </c>
      <c r="L47" s="8" t="s">
        <v>469</v>
      </c>
      <c r="M47" s="9">
        <v>0.94699999999999995</v>
      </c>
      <c r="N47" s="9">
        <f t="shared" si="0"/>
        <v>0.78399999999999992</v>
      </c>
      <c r="O47" s="9">
        <v>0.16300000000000001</v>
      </c>
      <c r="P47" s="9">
        <f t="shared" si="1"/>
        <v>5.3000000000000047E-2</v>
      </c>
      <c r="Q47" s="9" t="s">
        <v>28</v>
      </c>
      <c r="R47" s="10">
        <v>0.94699999999999995</v>
      </c>
      <c r="S47" s="10">
        <v>0.16300000000000001</v>
      </c>
      <c r="T47" s="10">
        <f t="shared" si="2"/>
        <v>5.8098159509202452</v>
      </c>
      <c r="U47" s="20"/>
      <c r="V47" s="36" t="s">
        <v>165</v>
      </c>
      <c r="W47" s="31">
        <v>0.94699999999999995</v>
      </c>
      <c r="X47" s="32"/>
      <c r="Y47" s="31">
        <v>0.16300000000000001</v>
      </c>
      <c r="Z47" s="32"/>
      <c r="AA47" s="32">
        <f>100%-W47</f>
        <v>5.3000000000000047E-2</v>
      </c>
      <c r="AB47" s="32"/>
      <c r="AC47" s="9" t="s">
        <v>29</v>
      </c>
      <c r="AD47" s="10">
        <v>100</v>
      </c>
      <c r="AE47" s="10">
        <f t="shared" si="3"/>
        <v>1</v>
      </c>
      <c r="AF47" s="9"/>
    </row>
    <row r="48" spans="1:33" x14ac:dyDescent="0.25">
      <c r="A48" s="7" t="s">
        <v>169</v>
      </c>
      <c r="B48" s="7"/>
      <c r="C48" s="7" t="s">
        <v>577</v>
      </c>
      <c r="D48" s="8" t="s">
        <v>16</v>
      </c>
      <c r="E48" s="8" t="s">
        <v>170</v>
      </c>
      <c r="F48" s="8" t="s">
        <v>171</v>
      </c>
      <c r="G48" s="8">
        <v>2016</v>
      </c>
      <c r="H48" s="8">
        <v>2007</v>
      </c>
      <c r="I48" s="8" t="s">
        <v>160</v>
      </c>
      <c r="J48" s="8" t="s">
        <v>80</v>
      </c>
      <c r="K48" s="8">
        <v>1091</v>
      </c>
      <c r="L48" s="8" t="s">
        <v>427</v>
      </c>
      <c r="M48" s="9">
        <v>0.315</v>
      </c>
      <c r="N48" s="9">
        <f t="shared" si="0"/>
        <v>0.29399999999999998</v>
      </c>
      <c r="O48" s="9">
        <v>2.1000000000000001E-2</v>
      </c>
      <c r="P48" s="9">
        <f t="shared" si="1"/>
        <v>0.68500000000000005</v>
      </c>
      <c r="Q48" s="9" t="s">
        <v>54</v>
      </c>
      <c r="R48" s="10">
        <v>0.315</v>
      </c>
      <c r="S48" s="10">
        <v>2.1000000000000001E-2</v>
      </c>
      <c r="T48" s="10">
        <f t="shared" si="2"/>
        <v>15</v>
      </c>
      <c r="U48" s="20"/>
      <c r="V48" s="37" t="s">
        <v>169</v>
      </c>
      <c r="W48" s="33">
        <f>(M48*$AE$48)+(M49*$AE$49)</f>
        <v>0.32279702970297031</v>
      </c>
      <c r="X48" s="33"/>
      <c r="Y48" s="33">
        <f>(O48*$AE$48)+(O49*$AE$49)</f>
        <v>4.016769801980196E-2</v>
      </c>
      <c r="Z48" s="33"/>
      <c r="AA48" s="33">
        <f>(P48*$AE$48)+(P49*$AE$49)</f>
        <v>0.67720297029702969</v>
      </c>
      <c r="AB48" s="33"/>
      <c r="AC48" s="9" t="s">
        <v>29</v>
      </c>
      <c r="AD48" s="49">
        <v>67.512376237623798</v>
      </c>
      <c r="AE48" s="10">
        <f t="shared" si="3"/>
        <v>0.67512376237623795</v>
      </c>
      <c r="AF48" s="9"/>
    </row>
    <row r="49" spans="1:33" x14ac:dyDescent="0.25">
      <c r="A49" s="7" t="s">
        <v>169</v>
      </c>
      <c r="B49" s="7"/>
      <c r="C49" s="7" t="s">
        <v>578</v>
      </c>
      <c r="D49" s="8" t="s">
        <v>16</v>
      </c>
      <c r="E49" s="8" t="s">
        <v>172</v>
      </c>
      <c r="F49" s="8" t="s">
        <v>173</v>
      </c>
      <c r="G49" s="8">
        <v>2017</v>
      </c>
      <c r="H49" s="8">
        <v>2014</v>
      </c>
      <c r="I49" s="8" t="s">
        <v>174</v>
      </c>
      <c r="J49" s="8" t="s">
        <v>175</v>
      </c>
      <c r="K49" s="8">
        <v>525</v>
      </c>
      <c r="L49" s="8" t="s">
        <v>21</v>
      </c>
      <c r="M49" s="9">
        <v>0.33900000000000002</v>
      </c>
      <c r="N49" s="9">
        <f t="shared" si="0"/>
        <v>0.25900000000000001</v>
      </c>
      <c r="O49" s="9">
        <v>0.08</v>
      </c>
      <c r="P49" s="9">
        <f t="shared" si="1"/>
        <v>0.66100000000000003</v>
      </c>
      <c r="Q49" s="9" t="s">
        <v>54</v>
      </c>
      <c r="R49" s="10">
        <v>0.33900000000000002</v>
      </c>
      <c r="S49" s="10">
        <v>0.08</v>
      </c>
      <c r="T49" s="10">
        <f t="shared" si="2"/>
        <v>4.2374999999999998</v>
      </c>
      <c r="U49" s="20"/>
      <c r="V49" s="37"/>
      <c r="W49" s="33"/>
      <c r="X49" s="33"/>
      <c r="Y49" s="33"/>
      <c r="Z49" s="33"/>
      <c r="AA49" s="33"/>
      <c r="AB49" s="33"/>
      <c r="AC49" s="9" t="s">
        <v>29</v>
      </c>
      <c r="AD49" s="49">
        <v>32.487623762376202</v>
      </c>
      <c r="AE49" s="10">
        <f t="shared" si="3"/>
        <v>0.324876237623762</v>
      </c>
      <c r="AF49" s="9"/>
    </row>
    <row r="50" spans="1:33" x14ac:dyDescent="0.25">
      <c r="A50" s="7" t="s">
        <v>176</v>
      </c>
      <c r="B50" s="7"/>
      <c r="C50" s="7" t="s">
        <v>176</v>
      </c>
      <c r="D50" s="8" t="s">
        <v>16</v>
      </c>
      <c r="E50" s="8" t="s">
        <v>177</v>
      </c>
      <c r="F50" s="8" t="s">
        <v>178</v>
      </c>
      <c r="G50" s="8">
        <v>2010</v>
      </c>
      <c r="H50" s="8">
        <v>2007</v>
      </c>
      <c r="I50" s="8" t="s">
        <v>179</v>
      </c>
      <c r="J50" s="8" t="s">
        <v>39</v>
      </c>
      <c r="K50" s="8">
        <v>205</v>
      </c>
      <c r="L50" s="8" t="s">
        <v>477</v>
      </c>
      <c r="M50" s="9">
        <v>0.35499999999999998</v>
      </c>
      <c r="N50" s="9">
        <f t="shared" si="0"/>
        <v>0.3</v>
      </c>
      <c r="O50" s="9">
        <v>5.5E-2</v>
      </c>
      <c r="P50" s="9">
        <f t="shared" si="1"/>
        <v>0.64500000000000002</v>
      </c>
      <c r="Q50" s="9" t="s">
        <v>40</v>
      </c>
      <c r="R50" s="10">
        <v>0.35499999999999998</v>
      </c>
      <c r="S50" s="10">
        <v>5.5E-2</v>
      </c>
      <c r="T50" s="10">
        <f t="shared" si="2"/>
        <v>6.4545454545454541</v>
      </c>
      <c r="U50" s="20"/>
      <c r="V50" s="36" t="s">
        <v>176</v>
      </c>
      <c r="W50" s="32">
        <v>0.35499999999999998</v>
      </c>
      <c r="X50" s="32"/>
      <c r="Y50" s="32">
        <v>5.5E-2</v>
      </c>
      <c r="Z50" s="32"/>
      <c r="AA50" s="32">
        <f>100%-W50</f>
        <v>0.64500000000000002</v>
      </c>
      <c r="AB50" s="32"/>
      <c r="AC50" s="9" t="s">
        <v>29</v>
      </c>
      <c r="AD50" s="10">
        <v>100</v>
      </c>
      <c r="AE50" s="10">
        <f t="shared" si="3"/>
        <v>1</v>
      </c>
      <c r="AF50" s="9"/>
    </row>
    <row r="51" spans="1:33" s="3" customFormat="1" x14ac:dyDescent="0.25">
      <c r="A51" s="2" t="s">
        <v>180</v>
      </c>
      <c r="B51" s="2"/>
      <c r="C51" s="2" t="s">
        <v>180</v>
      </c>
      <c r="D51" s="3" t="s">
        <v>16</v>
      </c>
      <c r="N51" s="4"/>
      <c r="P51" s="4"/>
      <c r="Q51" s="3" t="s">
        <v>28</v>
      </c>
      <c r="R51" s="5"/>
      <c r="S51" s="5"/>
      <c r="T51" s="5"/>
      <c r="U51" s="21"/>
      <c r="V51" s="38" t="s">
        <v>180</v>
      </c>
      <c r="W51" s="12"/>
      <c r="X51" s="12"/>
      <c r="Y51" s="12"/>
      <c r="Z51" s="12"/>
      <c r="AA51" s="12"/>
      <c r="AB51" s="12"/>
      <c r="AD51" s="5"/>
      <c r="AE51" s="5"/>
    </row>
    <row r="52" spans="1:33" x14ac:dyDescent="0.25">
      <c r="A52" s="7" t="s">
        <v>181</v>
      </c>
      <c r="B52" s="7"/>
      <c r="C52" s="7" t="s">
        <v>579</v>
      </c>
      <c r="D52" s="8" t="s">
        <v>16</v>
      </c>
      <c r="E52" s="8" t="s">
        <v>182</v>
      </c>
      <c r="F52" s="8" t="s">
        <v>183</v>
      </c>
      <c r="G52" s="8">
        <v>2014</v>
      </c>
      <c r="H52" s="8" t="s">
        <v>184</v>
      </c>
      <c r="I52" s="8" t="s">
        <v>497</v>
      </c>
      <c r="J52" s="8" t="s">
        <v>61</v>
      </c>
      <c r="K52" s="8">
        <v>601</v>
      </c>
      <c r="L52" s="8" t="s">
        <v>185</v>
      </c>
      <c r="M52" s="9">
        <v>8.5000000000000006E-2</v>
      </c>
      <c r="N52" s="9">
        <f t="shared" si="0"/>
        <v>6.7000000000000004E-2</v>
      </c>
      <c r="O52" s="9">
        <v>1.7999999999999999E-2</v>
      </c>
      <c r="P52" s="9">
        <f t="shared" si="1"/>
        <v>0.91500000000000004</v>
      </c>
      <c r="Q52" s="9" t="s">
        <v>17</v>
      </c>
      <c r="R52" s="10">
        <v>8.5000000000000006E-2</v>
      </c>
      <c r="S52" s="10">
        <v>1.7999999999999999E-2</v>
      </c>
      <c r="T52" s="10">
        <f t="shared" si="2"/>
        <v>4.7222222222222232</v>
      </c>
      <c r="U52" s="20"/>
      <c r="V52" s="37" t="s">
        <v>181</v>
      </c>
      <c r="W52" s="33">
        <f>(M52*$AE$52)+(M53*$AE$53)</f>
        <v>0.1569975794251135</v>
      </c>
      <c r="X52" s="33"/>
      <c r="Y52" s="33">
        <f>(O52*$AE$52)+(O53*$AE$53)</f>
        <v>1.2272919818456881E-2</v>
      </c>
      <c r="Z52" s="33"/>
      <c r="AA52" s="33">
        <f>(P52*$AE$52)+(P53*$AE$53)</f>
        <v>0.8430024205748865</v>
      </c>
      <c r="AB52" s="33"/>
      <c r="AC52" s="9" t="s">
        <v>29</v>
      </c>
      <c r="AD52" s="49">
        <v>18.1845688350983</v>
      </c>
      <c r="AE52" s="10">
        <f t="shared" si="3"/>
        <v>0.181845688350983</v>
      </c>
      <c r="AF52" s="9"/>
    </row>
    <row r="53" spans="1:33" x14ac:dyDescent="0.25">
      <c r="A53" s="7" t="s">
        <v>181</v>
      </c>
      <c r="B53" s="7"/>
      <c r="C53" s="7" t="s">
        <v>580</v>
      </c>
      <c r="D53" s="8" t="s">
        <v>16</v>
      </c>
      <c r="E53" s="8" t="s">
        <v>186</v>
      </c>
      <c r="F53" s="8" t="s">
        <v>187</v>
      </c>
      <c r="G53" s="8">
        <v>2013</v>
      </c>
      <c r="H53" s="8">
        <v>2011</v>
      </c>
      <c r="I53" s="8" t="s">
        <v>188</v>
      </c>
      <c r="J53" s="8" t="s">
        <v>61</v>
      </c>
      <c r="K53" s="8">
        <v>2704</v>
      </c>
      <c r="L53" s="8" t="s">
        <v>189</v>
      </c>
      <c r="M53" s="9">
        <v>0.17299999999999999</v>
      </c>
      <c r="N53" s="9">
        <f t="shared" si="0"/>
        <v>0.16199999999999998</v>
      </c>
      <c r="O53" s="9">
        <v>1.0999999999999999E-2</v>
      </c>
      <c r="P53" s="9">
        <f t="shared" si="1"/>
        <v>0.82699999999999996</v>
      </c>
      <c r="Q53" s="9" t="s">
        <v>17</v>
      </c>
      <c r="R53" s="10">
        <v>0.17299999999999999</v>
      </c>
      <c r="S53" s="10">
        <v>1.0999999999999999E-2</v>
      </c>
      <c r="T53" s="10">
        <f t="shared" si="2"/>
        <v>15.727272727272727</v>
      </c>
      <c r="U53" s="20"/>
      <c r="V53" s="37"/>
      <c r="W53" s="33"/>
      <c r="X53" s="33"/>
      <c r="Y53" s="33"/>
      <c r="Z53" s="33"/>
      <c r="AA53" s="33"/>
      <c r="AB53" s="33"/>
      <c r="AC53" s="9" t="s">
        <v>29</v>
      </c>
      <c r="AD53" s="49">
        <v>81.815431164901696</v>
      </c>
      <c r="AE53" s="10">
        <f t="shared" si="3"/>
        <v>0.81815431164901697</v>
      </c>
      <c r="AF53" s="9"/>
    </row>
    <row r="54" spans="1:33" x14ac:dyDescent="0.25">
      <c r="A54" s="7" t="s">
        <v>190</v>
      </c>
      <c r="B54" s="7"/>
      <c r="C54" s="7" t="s">
        <v>190</v>
      </c>
      <c r="D54" s="8" t="s">
        <v>56</v>
      </c>
      <c r="E54" s="8" t="s">
        <v>191</v>
      </c>
      <c r="F54" s="8" t="s">
        <v>192</v>
      </c>
      <c r="G54" s="8">
        <v>2010</v>
      </c>
      <c r="H54" s="8" t="s">
        <v>21</v>
      </c>
      <c r="I54" s="8" t="s">
        <v>193</v>
      </c>
      <c r="J54" s="8" t="s">
        <v>194</v>
      </c>
      <c r="K54" s="8">
        <v>563</v>
      </c>
      <c r="L54" s="8" t="s">
        <v>478</v>
      </c>
      <c r="M54" s="9">
        <v>0.65500000000000003</v>
      </c>
      <c r="N54" s="9">
        <f t="shared" si="0"/>
        <v>0.57000000000000006</v>
      </c>
      <c r="O54" s="9">
        <v>8.5000000000000006E-2</v>
      </c>
      <c r="P54" s="9">
        <f t="shared" si="1"/>
        <v>0.34499999999999997</v>
      </c>
      <c r="Q54" s="9" t="s">
        <v>54</v>
      </c>
      <c r="R54" s="10">
        <v>0.65500000000000003</v>
      </c>
      <c r="S54" s="10">
        <v>8.5000000000000006E-2</v>
      </c>
      <c r="T54" s="10">
        <f t="shared" si="2"/>
        <v>7.7058823529411766</v>
      </c>
      <c r="U54" s="20"/>
      <c r="V54" s="36" t="s">
        <v>190</v>
      </c>
      <c r="W54" s="31">
        <v>0.65500000000000003</v>
      </c>
      <c r="X54" s="32"/>
      <c r="Y54" s="31">
        <v>8.5000000000000006E-2</v>
      </c>
      <c r="Z54" s="32"/>
      <c r="AA54" s="32">
        <f>100%-W54</f>
        <v>0.34499999999999997</v>
      </c>
      <c r="AB54" s="32"/>
      <c r="AC54" s="9" t="s">
        <v>29</v>
      </c>
      <c r="AD54" s="10">
        <v>100</v>
      </c>
      <c r="AE54" s="10">
        <f t="shared" si="3"/>
        <v>1</v>
      </c>
      <c r="AF54" s="9"/>
    </row>
    <row r="55" spans="1:33" x14ac:dyDescent="0.25">
      <c r="A55" s="7" t="s">
        <v>195</v>
      </c>
      <c r="B55" s="7"/>
      <c r="C55" s="7" t="s">
        <v>195</v>
      </c>
      <c r="D55" s="8" t="s">
        <v>16</v>
      </c>
      <c r="E55" s="8" t="s">
        <v>196</v>
      </c>
      <c r="F55" s="8" t="s">
        <v>197</v>
      </c>
      <c r="G55" s="8">
        <v>2014</v>
      </c>
      <c r="H55" s="8" t="s">
        <v>198</v>
      </c>
      <c r="I55" s="8" t="s">
        <v>199</v>
      </c>
      <c r="J55" s="8" t="s">
        <v>200</v>
      </c>
      <c r="K55" s="8">
        <v>2369</v>
      </c>
      <c r="L55" s="8" t="s">
        <v>479</v>
      </c>
      <c r="M55" s="9">
        <v>0.48299999999999998</v>
      </c>
      <c r="N55" s="9">
        <f t="shared" si="0"/>
        <v>0.433</v>
      </c>
      <c r="O55" s="9">
        <v>0.05</v>
      </c>
      <c r="P55" s="9">
        <f t="shared" si="1"/>
        <v>0.51700000000000002</v>
      </c>
      <c r="Q55" s="8" t="s">
        <v>54</v>
      </c>
      <c r="R55" s="10">
        <v>0.48299999999999998</v>
      </c>
      <c r="S55" s="10">
        <v>0.05</v>
      </c>
      <c r="T55" s="10">
        <f t="shared" si="2"/>
        <v>9.6599999999999984</v>
      </c>
      <c r="U55" s="21"/>
      <c r="V55" s="36" t="s">
        <v>195</v>
      </c>
      <c r="W55" s="31">
        <v>0.48299999999999998</v>
      </c>
      <c r="X55" s="32"/>
      <c r="Y55" s="14">
        <v>0.05</v>
      </c>
      <c r="Z55" s="32"/>
      <c r="AA55" s="32">
        <f>100%-W55</f>
        <v>0.51700000000000002</v>
      </c>
      <c r="AB55" s="32"/>
      <c r="AC55" s="8" t="s">
        <v>29</v>
      </c>
      <c r="AD55" s="10">
        <v>100</v>
      </c>
      <c r="AE55" s="10">
        <f t="shared" si="3"/>
        <v>1</v>
      </c>
      <c r="AF55" s="13"/>
    </row>
    <row r="56" spans="1:33" s="3" customFormat="1" x14ac:dyDescent="0.25">
      <c r="A56" s="2" t="s">
        <v>201</v>
      </c>
      <c r="B56" s="2"/>
      <c r="C56" s="2" t="s">
        <v>201</v>
      </c>
      <c r="D56" s="3" t="s">
        <v>16</v>
      </c>
      <c r="N56" s="4"/>
      <c r="P56" s="4"/>
      <c r="Q56" s="3" t="s">
        <v>28</v>
      </c>
      <c r="R56" s="5"/>
      <c r="S56" s="5"/>
      <c r="T56" s="5"/>
      <c r="U56" s="21"/>
      <c r="V56" s="38" t="s">
        <v>201</v>
      </c>
      <c r="W56" s="12"/>
      <c r="X56" s="12"/>
      <c r="Y56" s="12"/>
      <c r="Z56" s="12"/>
      <c r="AA56" s="12"/>
      <c r="AB56" s="12"/>
      <c r="AD56" s="5"/>
      <c r="AE56" s="5"/>
    </row>
    <row r="57" spans="1:33" x14ac:dyDescent="0.25">
      <c r="A57" s="7" t="s">
        <v>202</v>
      </c>
      <c r="B57" s="7" t="s">
        <v>500</v>
      </c>
      <c r="C57" s="7" t="s">
        <v>581</v>
      </c>
      <c r="D57" s="11" t="s">
        <v>16</v>
      </c>
      <c r="E57" s="8" t="s">
        <v>203</v>
      </c>
      <c r="F57" s="8" t="s">
        <v>204</v>
      </c>
      <c r="G57" s="8">
        <v>2012</v>
      </c>
      <c r="H57" s="8" t="s">
        <v>184</v>
      </c>
      <c r="I57" s="8" t="s">
        <v>205</v>
      </c>
      <c r="J57" s="8" t="s">
        <v>33</v>
      </c>
      <c r="K57" s="8">
        <v>1020</v>
      </c>
      <c r="L57" s="8" t="s">
        <v>206</v>
      </c>
      <c r="M57" s="9">
        <v>0.66300000000000003</v>
      </c>
      <c r="N57" s="9">
        <f t="shared" si="0"/>
        <v>0.55600000000000005</v>
      </c>
      <c r="O57" s="9">
        <v>0.107</v>
      </c>
      <c r="P57" s="9">
        <f t="shared" si="1"/>
        <v>0.33699999999999997</v>
      </c>
      <c r="Q57" s="9" t="s">
        <v>28</v>
      </c>
      <c r="R57" s="10">
        <v>0.66300000000000003</v>
      </c>
      <c r="S57" s="10">
        <v>0.107</v>
      </c>
      <c r="T57" s="10">
        <f t="shared" si="2"/>
        <v>6.1962616822429908</v>
      </c>
      <c r="U57" s="20"/>
      <c r="V57" s="37" t="s">
        <v>202</v>
      </c>
      <c r="W57" s="33">
        <f>(M57*$AE$57)+(M58*$AE$58)</f>
        <v>0.71208036622583937</v>
      </c>
      <c r="X57" s="33"/>
      <c r="Y57" s="33">
        <f>(O57*$AE$57)+(O58*$AE$58)</f>
        <v>0.14356968463886063</v>
      </c>
      <c r="Z57" s="33"/>
      <c r="AA57" s="33">
        <f>(P57*$AE$57)+(P58*$AE$58)</f>
        <v>0.28791963377416074</v>
      </c>
      <c r="AB57" s="33"/>
      <c r="AC57" s="9" t="s">
        <v>29</v>
      </c>
      <c r="AD57" s="49">
        <v>51.881993896235997</v>
      </c>
      <c r="AE57" s="10">
        <f t="shared" si="3"/>
        <v>0.51881993896236001</v>
      </c>
      <c r="AF57" s="9"/>
    </row>
    <row r="58" spans="1:33" x14ac:dyDescent="0.25">
      <c r="A58" s="7" t="s">
        <v>202</v>
      </c>
      <c r="B58" s="7" t="s">
        <v>500</v>
      </c>
      <c r="C58" s="7" t="s">
        <v>581</v>
      </c>
      <c r="D58" s="11" t="s">
        <v>16</v>
      </c>
      <c r="E58" s="8" t="s">
        <v>203</v>
      </c>
      <c r="F58" s="8" t="s">
        <v>204</v>
      </c>
      <c r="G58" s="8">
        <v>2012</v>
      </c>
      <c r="H58" s="8" t="s">
        <v>184</v>
      </c>
      <c r="I58" s="8" t="s">
        <v>205</v>
      </c>
      <c r="J58" s="8" t="s">
        <v>207</v>
      </c>
      <c r="K58" s="8">
        <v>946</v>
      </c>
      <c r="L58" s="8" t="s">
        <v>208</v>
      </c>
      <c r="M58" s="9">
        <v>0.76500000000000001</v>
      </c>
      <c r="N58" s="9">
        <f t="shared" si="0"/>
        <v>0.58200000000000007</v>
      </c>
      <c r="O58" s="9">
        <v>0.183</v>
      </c>
      <c r="P58" s="9">
        <f t="shared" si="1"/>
        <v>0.23499999999999999</v>
      </c>
      <c r="Q58" s="9" t="s">
        <v>28</v>
      </c>
      <c r="R58" s="10">
        <v>0.76500000000000001</v>
      </c>
      <c r="S58" s="10">
        <v>0.183</v>
      </c>
      <c r="T58" s="10">
        <f t="shared" si="2"/>
        <v>4.1803278688524594</v>
      </c>
      <c r="U58" s="20"/>
      <c r="V58" s="37"/>
      <c r="W58" s="33"/>
      <c r="X58" s="33"/>
      <c r="Y58" s="33"/>
      <c r="Z58" s="33"/>
      <c r="AA58" s="33"/>
      <c r="AB58" s="33"/>
      <c r="AC58" s="9" t="s">
        <v>29</v>
      </c>
      <c r="AD58" s="49">
        <v>48.118006103764003</v>
      </c>
      <c r="AE58" s="10">
        <f t="shared" si="3"/>
        <v>0.48118006103764005</v>
      </c>
      <c r="AF58" s="9"/>
    </row>
    <row r="59" spans="1:33" s="3" customFormat="1" x14ac:dyDescent="0.25">
      <c r="A59" s="2" t="s">
        <v>209</v>
      </c>
      <c r="B59" s="2"/>
      <c r="C59" s="2" t="s">
        <v>209</v>
      </c>
      <c r="D59" s="3" t="s">
        <v>56</v>
      </c>
      <c r="N59" s="4"/>
      <c r="P59" s="4"/>
      <c r="Q59" s="3" t="s">
        <v>54</v>
      </c>
      <c r="R59" s="5"/>
      <c r="S59" s="5"/>
      <c r="T59" s="5"/>
      <c r="U59" s="21"/>
      <c r="V59" s="38" t="s">
        <v>209</v>
      </c>
      <c r="W59" s="12"/>
      <c r="X59" s="12"/>
      <c r="Y59" s="12"/>
      <c r="Z59" s="12"/>
      <c r="AA59" s="12"/>
      <c r="AB59" s="12"/>
      <c r="AD59" s="5"/>
      <c r="AE59" s="5"/>
    </row>
    <row r="60" spans="1:33" s="3" customFormat="1" x14ac:dyDescent="0.25">
      <c r="A60" s="2" t="s">
        <v>210</v>
      </c>
      <c r="B60" s="2"/>
      <c r="C60" s="2" t="s">
        <v>210</v>
      </c>
      <c r="D60" s="3" t="s">
        <v>56</v>
      </c>
      <c r="N60" s="4"/>
      <c r="P60" s="4"/>
      <c r="Q60" s="3" t="s">
        <v>54</v>
      </c>
      <c r="R60" s="5"/>
      <c r="S60" s="5"/>
      <c r="T60" s="5"/>
      <c r="U60" s="21"/>
      <c r="V60" s="38" t="s">
        <v>210</v>
      </c>
      <c r="W60" s="12"/>
      <c r="X60" s="12"/>
      <c r="Y60" s="12"/>
      <c r="Z60" s="12"/>
      <c r="AA60" s="12"/>
      <c r="AB60" s="12"/>
      <c r="AD60" s="5"/>
      <c r="AE60" s="5"/>
    </row>
    <row r="61" spans="1:33" x14ac:dyDescent="0.25">
      <c r="A61" s="7" t="s">
        <v>211</v>
      </c>
      <c r="B61" s="7"/>
      <c r="C61" s="7" t="s">
        <v>582</v>
      </c>
      <c r="D61" s="8" t="s">
        <v>16</v>
      </c>
      <c r="E61" s="8" t="s">
        <v>212</v>
      </c>
      <c r="F61" s="8" t="s">
        <v>213</v>
      </c>
      <c r="G61" s="8">
        <v>2008</v>
      </c>
      <c r="H61" s="8">
        <v>2000</v>
      </c>
      <c r="I61" s="8" t="s">
        <v>214</v>
      </c>
      <c r="J61" s="8" t="s">
        <v>61</v>
      </c>
      <c r="K61" s="8">
        <v>420</v>
      </c>
      <c r="L61" s="8" t="s">
        <v>215</v>
      </c>
      <c r="M61" s="9">
        <v>0.28000000000000003</v>
      </c>
      <c r="N61" s="9">
        <f t="shared" si="0"/>
        <v>0.27</v>
      </c>
      <c r="O61" s="9">
        <v>0.01</v>
      </c>
      <c r="P61" s="9">
        <f t="shared" si="1"/>
        <v>0.72</v>
      </c>
      <c r="Q61" s="9" t="s">
        <v>17</v>
      </c>
      <c r="R61" s="10">
        <v>0.28000000000000003</v>
      </c>
      <c r="S61" s="10">
        <v>0.01</v>
      </c>
      <c r="T61" s="10">
        <f t="shared" si="2"/>
        <v>28.000000000000004</v>
      </c>
      <c r="U61" s="20"/>
      <c r="V61" s="37" t="s">
        <v>211</v>
      </c>
      <c r="W61" s="33">
        <f>(M61*$AE$61)+(M62*$AE$62)</f>
        <v>0.23875986842105257</v>
      </c>
      <c r="X61" s="33"/>
      <c r="Y61" s="33">
        <f>(O61*$AE$61)+(O62*$AE$62)</f>
        <v>1.5236842105263156E-2</v>
      </c>
      <c r="Z61" s="33"/>
      <c r="AA61" s="33">
        <f>(P61*$AE$61)+(P62*$AE$62)</f>
        <v>0.76124013157894721</v>
      </c>
      <c r="AB61" s="33"/>
      <c r="AC61" s="9" t="s">
        <v>29</v>
      </c>
      <c r="AD61" s="49">
        <v>34.539473684210499</v>
      </c>
      <c r="AE61" s="10">
        <f t="shared" si="3"/>
        <v>0.34539473684210498</v>
      </c>
      <c r="AF61" s="9"/>
    </row>
    <row r="62" spans="1:33" x14ac:dyDescent="0.25">
      <c r="A62" s="7" t="s">
        <v>211</v>
      </c>
      <c r="B62" s="7"/>
      <c r="C62" s="7" t="s">
        <v>583</v>
      </c>
      <c r="D62" s="8" t="s">
        <v>16</v>
      </c>
      <c r="E62" s="8" t="s">
        <v>216</v>
      </c>
      <c r="F62" s="8" t="s">
        <v>217</v>
      </c>
      <c r="G62" s="8">
        <v>2011</v>
      </c>
      <c r="H62" s="8">
        <v>2007</v>
      </c>
      <c r="I62" s="8" t="s">
        <v>218</v>
      </c>
      <c r="J62" s="8" t="s">
        <v>219</v>
      </c>
      <c r="K62" s="8">
        <v>796</v>
      </c>
      <c r="L62" s="8" t="s">
        <v>21</v>
      </c>
      <c r="M62" s="9">
        <v>0.217</v>
      </c>
      <c r="N62" s="9">
        <f t="shared" si="0"/>
        <v>0.19900000000000001</v>
      </c>
      <c r="O62" s="9">
        <v>1.7999999999999999E-2</v>
      </c>
      <c r="P62" s="9">
        <f t="shared" si="1"/>
        <v>0.78300000000000003</v>
      </c>
      <c r="Q62" s="9" t="s">
        <v>17</v>
      </c>
      <c r="R62" s="10">
        <v>0.217</v>
      </c>
      <c r="S62" s="10">
        <v>1.7999999999999999E-2</v>
      </c>
      <c r="T62" s="10">
        <f t="shared" si="2"/>
        <v>12.055555555555557</v>
      </c>
      <c r="U62" s="20"/>
      <c r="V62" s="37"/>
      <c r="W62" s="33"/>
      <c r="X62" s="33"/>
      <c r="Y62" s="33"/>
      <c r="Z62" s="33"/>
      <c r="AA62" s="33"/>
      <c r="AB62" s="33"/>
      <c r="AC62" s="9" t="s">
        <v>29</v>
      </c>
      <c r="AD62" s="49">
        <v>65.460526315789494</v>
      </c>
      <c r="AE62" s="10">
        <f t="shared" si="3"/>
        <v>0.65460526315789491</v>
      </c>
      <c r="AF62" s="9"/>
    </row>
    <row r="63" spans="1:33" x14ac:dyDescent="0.25">
      <c r="A63" s="7" t="s">
        <v>220</v>
      </c>
      <c r="B63" s="7"/>
      <c r="C63" s="7" t="s">
        <v>584</v>
      </c>
      <c r="D63" s="8" t="s">
        <v>16</v>
      </c>
      <c r="E63" s="8" t="s">
        <v>221</v>
      </c>
      <c r="F63" s="8" t="s">
        <v>222</v>
      </c>
      <c r="G63" s="8">
        <v>2007</v>
      </c>
      <c r="H63" s="8">
        <v>2004</v>
      </c>
      <c r="I63" s="8" t="s">
        <v>223</v>
      </c>
      <c r="J63" s="8" t="s">
        <v>224</v>
      </c>
      <c r="K63" s="8">
        <v>1578</v>
      </c>
      <c r="L63" s="8" t="s">
        <v>480</v>
      </c>
      <c r="M63" s="9">
        <v>0.64500000000000002</v>
      </c>
      <c r="N63" s="9">
        <f t="shared" si="0"/>
        <v>0.55200000000000005</v>
      </c>
      <c r="O63" s="9">
        <v>9.2999999999999999E-2</v>
      </c>
      <c r="P63" s="9">
        <f t="shared" si="1"/>
        <v>0.35499999999999998</v>
      </c>
      <c r="Q63" s="9" t="s">
        <v>54</v>
      </c>
      <c r="R63" s="10">
        <v>0.64500000000000002</v>
      </c>
      <c r="S63" s="10">
        <v>9.2999999999999999E-2</v>
      </c>
      <c r="T63" s="10">
        <f t="shared" si="2"/>
        <v>6.935483870967742</v>
      </c>
      <c r="U63" s="20"/>
      <c r="V63" s="37" t="s">
        <v>220</v>
      </c>
      <c r="W63" s="33">
        <f>(M63*$AE$63)+(M64*$AE$64)</f>
        <v>0.65093129770992375</v>
      </c>
      <c r="X63" s="32"/>
      <c r="Y63" s="33">
        <f>(O63*$AE$63)+(O64*$AE$64)</f>
        <v>9.2505725190839688E-2</v>
      </c>
      <c r="Z63" s="32"/>
      <c r="AA63" s="33">
        <f>(P63*$AE$63)+(P64*$AE$64)</f>
        <v>0.3490687022900763</v>
      </c>
      <c r="AB63" s="32"/>
      <c r="AC63" s="9" t="s">
        <v>29</v>
      </c>
      <c r="AD63" s="49">
        <v>75.286259541984705</v>
      </c>
      <c r="AE63" s="10">
        <f t="shared" si="3"/>
        <v>0.75286259541984701</v>
      </c>
      <c r="AF63" s="9"/>
    </row>
    <row r="64" spans="1:33" s="30" customFormat="1" x14ac:dyDescent="0.25">
      <c r="A64" s="30" t="s">
        <v>220</v>
      </c>
      <c r="C64" s="30" t="s">
        <v>585</v>
      </c>
      <c r="D64" s="30" t="s">
        <v>501</v>
      </c>
      <c r="E64" s="30" t="s">
        <v>522</v>
      </c>
      <c r="F64" s="30" t="s">
        <v>523</v>
      </c>
      <c r="G64" s="30">
        <v>2018</v>
      </c>
      <c r="H64" s="30">
        <v>2012</v>
      </c>
      <c r="I64" s="30" t="s">
        <v>524</v>
      </c>
      <c r="J64" s="30" t="s">
        <v>525</v>
      </c>
      <c r="K64" s="30">
        <v>518</v>
      </c>
      <c r="L64" s="30" t="s">
        <v>526</v>
      </c>
      <c r="M64" s="39">
        <v>0.66900000000000004</v>
      </c>
      <c r="N64" s="29">
        <f>M64-O64</f>
        <v>0.57800000000000007</v>
      </c>
      <c r="O64" s="39">
        <v>9.0999999999999998E-2</v>
      </c>
      <c r="P64" s="39">
        <f>100%-M64</f>
        <v>0.33099999999999996</v>
      </c>
      <c r="Q64" s="30" t="s">
        <v>54</v>
      </c>
      <c r="R64" s="30">
        <v>0.67</v>
      </c>
      <c r="S64" s="30">
        <v>0.09</v>
      </c>
      <c r="T64" s="44">
        <f t="shared" si="2"/>
        <v>7.4444444444444455</v>
      </c>
      <c r="V64" s="37"/>
      <c r="W64" s="33"/>
      <c r="Y64" s="33"/>
      <c r="AA64" s="33"/>
      <c r="AC64" s="30" t="s">
        <v>29</v>
      </c>
      <c r="AD64" s="50">
        <v>24.713740458015302</v>
      </c>
      <c r="AE64" s="44">
        <f t="shared" si="3"/>
        <v>0.24713740458015301</v>
      </c>
      <c r="AG64" s="30" t="s">
        <v>527</v>
      </c>
    </row>
    <row r="65" spans="1:33" x14ac:dyDescent="0.25">
      <c r="A65" s="7" t="s">
        <v>225</v>
      </c>
      <c r="B65" s="7"/>
      <c r="C65" s="7" t="s">
        <v>225</v>
      </c>
      <c r="D65" s="8" t="s">
        <v>16</v>
      </c>
      <c r="E65" s="8" t="s">
        <v>226</v>
      </c>
      <c r="F65" s="8" t="s">
        <v>227</v>
      </c>
      <c r="G65" s="8">
        <v>1995</v>
      </c>
      <c r="H65" s="8" t="s">
        <v>21</v>
      </c>
      <c r="I65" s="8" t="s">
        <v>228</v>
      </c>
      <c r="J65" s="8" t="s">
        <v>229</v>
      </c>
      <c r="K65" s="8">
        <v>106</v>
      </c>
      <c r="L65" s="8" t="s">
        <v>21</v>
      </c>
      <c r="M65" s="9">
        <v>0.61</v>
      </c>
      <c r="N65" s="9">
        <f t="shared" si="0"/>
        <v>0.43</v>
      </c>
      <c r="O65" s="9">
        <v>0.18</v>
      </c>
      <c r="P65" s="9">
        <f t="shared" si="1"/>
        <v>0.39</v>
      </c>
      <c r="Q65" s="13" t="s">
        <v>40</v>
      </c>
      <c r="R65" s="10">
        <v>0.61</v>
      </c>
      <c r="S65" s="10">
        <v>0.18</v>
      </c>
      <c r="T65" s="10">
        <f t="shared" si="2"/>
        <v>3.3888888888888888</v>
      </c>
      <c r="U65" s="22"/>
      <c r="V65" s="36" t="s">
        <v>225</v>
      </c>
      <c r="W65" s="14">
        <v>0.61</v>
      </c>
      <c r="X65" s="32"/>
      <c r="Y65" s="14">
        <v>0.18</v>
      </c>
      <c r="Z65" s="32"/>
      <c r="AA65" s="32">
        <f>100%-W65</f>
        <v>0.39</v>
      </c>
      <c r="AB65" s="32"/>
      <c r="AC65" s="8" t="s">
        <v>450</v>
      </c>
      <c r="AD65" s="10">
        <v>100</v>
      </c>
      <c r="AE65" s="10">
        <f t="shared" si="3"/>
        <v>1</v>
      </c>
      <c r="AF65" s="9"/>
    </row>
    <row r="66" spans="1:33" x14ac:dyDescent="0.25">
      <c r="A66" s="7" t="s">
        <v>230</v>
      </c>
      <c r="B66" s="7"/>
      <c r="C66" s="7" t="s">
        <v>230</v>
      </c>
      <c r="D66" s="8" t="s">
        <v>16</v>
      </c>
      <c r="E66" s="8" t="s">
        <v>231</v>
      </c>
      <c r="F66" s="19" t="s">
        <v>232</v>
      </c>
      <c r="G66" s="8">
        <v>2012</v>
      </c>
      <c r="H66" s="8">
        <v>2009</v>
      </c>
      <c r="I66" s="8" t="s">
        <v>233</v>
      </c>
      <c r="J66" s="8" t="s">
        <v>61</v>
      </c>
      <c r="K66" s="8">
        <v>207</v>
      </c>
      <c r="L66" s="8" t="s">
        <v>21</v>
      </c>
      <c r="M66" s="9">
        <v>0.92</v>
      </c>
      <c r="N66" s="9">
        <f t="shared" si="0"/>
        <v>0.76700000000000002</v>
      </c>
      <c r="O66" s="9">
        <v>0.153</v>
      </c>
      <c r="P66" s="9">
        <f t="shared" si="1"/>
        <v>7.999999999999996E-2</v>
      </c>
      <c r="Q66" s="9" t="s">
        <v>28</v>
      </c>
      <c r="R66" s="10">
        <v>0.92</v>
      </c>
      <c r="S66" s="10">
        <v>0.153</v>
      </c>
      <c r="T66" s="10">
        <f t="shared" si="2"/>
        <v>6.0130718954248366</v>
      </c>
      <c r="U66" s="20"/>
      <c r="V66" s="36" t="s">
        <v>230</v>
      </c>
      <c r="W66" s="31">
        <v>0.92</v>
      </c>
      <c r="X66" s="32"/>
      <c r="Y66" s="31">
        <v>0.153</v>
      </c>
      <c r="Z66" s="32"/>
      <c r="AA66" s="32">
        <f>100%-W66</f>
        <v>7.999999999999996E-2</v>
      </c>
      <c r="AB66" s="32"/>
      <c r="AC66" s="8" t="s">
        <v>29</v>
      </c>
      <c r="AD66" s="10">
        <v>100</v>
      </c>
      <c r="AE66" s="10">
        <f t="shared" si="3"/>
        <v>1</v>
      </c>
      <c r="AF66" s="9"/>
    </row>
    <row r="67" spans="1:33" x14ac:dyDescent="0.25">
      <c r="A67" s="7" t="s">
        <v>234</v>
      </c>
      <c r="B67" s="7"/>
      <c r="C67" s="7" t="s">
        <v>586</v>
      </c>
      <c r="D67" s="8" t="s">
        <v>16</v>
      </c>
      <c r="E67" s="8" t="s">
        <v>235</v>
      </c>
      <c r="F67" s="16" t="s">
        <v>236</v>
      </c>
      <c r="G67" s="16">
        <v>2017</v>
      </c>
      <c r="H67" s="8" t="s">
        <v>21</v>
      </c>
      <c r="I67" s="8" t="s">
        <v>237</v>
      </c>
      <c r="J67" s="8" t="s">
        <v>33</v>
      </c>
      <c r="K67" s="8">
        <v>160</v>
      </c>
      <c r="L67" s="8" t="s">
        <v>21</v>
      </c>
      <c r="M67" s="9">
        <v>0.38200000000000001</v>
      </c>
      <c r="N67" s="9">
        <f t="shared" si="0"/>
        <v>0.313</v>
      </c>
      <c r="O67" s="9">
        <v>6.9000000000000006E-2</v>
      </c>
      <c r="P67" s="9">
        <f t="shared" si="1"/>
        <v>0.61799999999999999</v>
      </c>
      <c r="Q67" s="9" t="s">
        <v>28</v>
      </c>
      <c r="R67" s="10">
        <v>0.38200000000000001</v>
      </c>
      <c r="S67" s="10">
        <v>6.9000000000000006E-2</v>
      </c>
      <c r="T67" s="10">
        <f t="shared" si="2"/>
        <v>5.5362318840579707</v>
      </c>
      <c r="U67" s="20"/>
      <c r="V67" s="37" t="s">
        <v>234</v>
      </c>
      <c r="W67" s="33">
        <f>(M67*$AE$67)+(M68*$AE$68)+(M69*$AE$69)+(M70*$AE$70)+(M71*$AE$71)+(M72*$AE$72)+(M73*$AE$73)+(M74*$AE$74)+(M75*$AE$75)+(M76*$AE$76)+(M77*$AE$77)</f>
        <v>0.59577146401985104</v>
      </c>
      <c r="X67" s="33"/>
      <c r="Y67" s="33">
        <f>(O67*$AE$67)+(O68*$AE$68)+(O69*$AE$69)+(O70*$AE$70)+(O71*$AE$71)+(O72*$AE$72)+(O73*$AE$73)+(O74*$AE$74)+(O75*$AE$75)+(O76*$AE$76)+(O77*$AE$77)</f>
        <v>0.11568188585607941</v>
      </c>
      <c r="Z67" s="33"/>
      <c r="AA67" s="33">
        <f>(P67*$AE$67)+(P68*$AE$68)+(P69*$AE$69)+(P70*$AE$70)+(P71*$AE$71)+(P72*$AE$72)+(P73*$AE$73)+(P74*$AE$74)+(P75*$AE$75)+(P76*$AE$76)+(P77*$AE$77)</f>
        <v>0.40422853598014885</v>
      </c>
      <c r="AB67" s="33"/>
      <c r="AC67" s="8" t="s">
        <v>29</v>
      </c>
      <c r="AD67" s="49">
        <v>3.97022332506203</v>
      </c>
      <c r="AE67" s="10">
        <f t="shared" si="3"/>
        <v>3.9702233250620299E-2</v>
      </c>
    </row>
    <row r="68" spans="1:33" x14ac:dyDescent="0.25">
      <c r="A68" s="7" t="s">
        <v>238</v>
      </c>
      <c r="B68" s="7" t="s">
        <v>500</v>
      </c>
      <c r="C68" s="7" t="s">
        <v>587</v>
      </c>
      <c r="D68" s="11" t="s">
        <v>16</v>
      </c>
      <c r="E68" s="8" t="s">
        <v>239</v>
      </c>
      <c r="F68" s="17" t="s">
        <v>240</v>
      </c>
      <c r="G68" s="17">
        <v>12858922</v>
      </c>
      <c r="H68" s="8" t="s">
        <v>21</v>
      </c>
      <c r="I68" s="8" t="s">
        <v>241</v>
      </c>
      <c r="J68" s="8" t="s">
        <v>242</v>
      </c>
      <c r="K68" s="8">
        <v>167</v>
      </c>
      <c r="L68" s="8" t="s">
        <v>428</v>
      </c>
      <c r="M68" s="9">
        <v>0.61699999999999999</v>
      </c>
      <c r="N68" s="9">
        <f t="shared" si="0"/>
        <v>0.36</v>
      </c>
      <c r="O68" s="9">
        <v>0.25700000000000001</v>
      </c>
      <c r="P68" s="9">
        <f t="shared" si="1"/>
        <v>0.38300000000000001</v>
      </c>
      <c r="Q68" s="9" t="s">
        <v>28</v>
      </c>
      <c r="R68" s="10">
        <v>0.61699999999999999</v>
      </c>
      <c r="S68" s="10">
        <v>0.25700000000000001</v>
      </c>
      <c r="T68" s="10">
        <f t="shared" si="2"/>
        <v>2.4007782101167314</v>
      </c>
      <c r="U68" s="20"/>
      <c r="V68" s="37"/>
      <c r="W68" s="33"/>
      <c r="X68" s="33"/>
      <c r="Y68" s="33"/>
      <c r="Z68" s="33"/>
      <c r="AA68" s="33"/>
      <c r="AB68" s="33"/>
      <c r="AC68" s="8" t="s">
        <v>29</v>
      </c>
      <c r="AD68" s="49">
        <v>4.1439205955335003</v>
      </c>
      <c r="AE68" s="10">
        <f t="shared" ref="AE68:AE128" si="4">AD68/100</f>
        <v>4.1439205955335005E-2</v>
      </c>
    </row>
    <row r="69" spans="1:33" x14ac:dyDescent="0.25">
      <c r="A69" s="7" t="s">
        <v>238</v>
      </c>
      <c r="B69" s="7" t="s">
        <v>500</v>
      </c>
      <c r="C69" s="7" t="s">
        <v>588</v>
      </c>
      <c r="D69" s="11" t="s">
        <v>16</v>
      </c>
      <c r="E69" s="8" t="s">
        <v>239</v>
      </c>
      <c r="F69" s="17" t="s">
        <v>240</v>
      </c>
      <c r="G69" s="17">
        <v>12858922</v>
      </c>
      <c r="H69" s="8" t="s">
        <v>21</v>
      </c>
      <c r="I69" s="8" t="s">
        <v>241</v>
      </c>
      <c r="J69" s="8" t="s">
        <v>243</v>
      </c>
      <c r="K69" s="8">
        <v>193</v>
      </c>
      <c r="L69" s="8" t="s">
        <v>428</v>
      </c>
      <c r="M69" s="9">
        <v>0.53400000000000003</v>
      </c>
      <c r="N69" s="9">
        <f t="shared" si="0"/>
        <v>0.38400000000000001</v>
      </c>
      <c r="O69" s="9">
        <v>0.15</v>
      </c>
      <c r="P69" s="9">
        <f t="shared" si="1"/>
        <v>0.46599999999999997</v>
      </c>
      <c r="Q69" s="9" t="s">
        <v>28</v>
      </c>
      <c r="R69" s="10">
        <v>0.53400000000000003</v>
      </c>
      <c r="S69" s="10">
        <v>0.15</v>
      </c>
      <c r="T69" s="10">
        <f t="shared" si="2"/>
        <v>3.5600000000000005</v>
      </c>
      <c r="U69" s="20"/>
      <c r="V69" s="37"/>
      <c r="W69" s="33"/>
      <c r="X69" s="33"/>
      <c r="Y69" s="33"/>
      <c r="Z69" s="33"/>
      <c r="AA69" s="33"/>
      <c r="AB69" s="33"/>
      <c r="AC69" s="8" t="s">
        <v>29</v>
      </c>
      <c r="AD69" s="49">
        <v>4.7890818858560804</v>
      </c>
      <c r="AE69" s="10">
        <f t="shared" si="4"/>
        <v>4.7890818858560807E-2</v>
      </c>
    </row>
    <row r="70" spans="1:33" x14ac:dyDescent="0.25">
      <c r="A70" s="7" t="s">
        <v>238</v>
      </c>
      <c r="B70" s="7"/>
      <c r="C70" s="7" t="s">
        <v>589</v>
      </c>
      <c r="D70" s="8" t="s">
        <v>16</v>
      </c>
      <c r="E70" s="8" t="s">
        <v>244</v>
      </c>
      <c r="F70" s="8" t="s">
        <v>245</v>
      </c>
      <c r="G70" s="8">
        <v>2017</v>
      </c>
      <c r="H70" s="8" t="s">
        <v>246</v>
      </c>
      <c r="I70" s="8" t="s">
        <v>495</v>
      </c>
      <c r="J70" s="8" t="s">
        <v>33</v>
      </c>
      <c r="K70" s="8">
        <v>272</v>
      </c>
      <c r="L70" s="8" t="s">
        <v>21</v>
      </c>
      <c r="M70" s="9">
        <v>0.441</v>
      </c>
      <c r="N70" s="9">
        <f t="shared" si="0"/>
        <v>0.38600000000000001</v>
      </c>
      <c r="O70" s="9">
        <v>5.5E-2</v>
      </c>
      <c r="P70" s="9">
        <f t="shared" si="1"/>
        <v>0.55899999999999994</v>
      </c>
      <c r="Q70" s="9" t="s">
        <v>28</v>
      </c>
      <c r="R70" s="10">
        <v>0.441</v>
      </c>
      <c r="S70" s="10">
        <v>5.5E-2</v>
      </c>
      <c r="T70" s="10">
        <f t="shared" si="2"/>
        <v>8.0181818181818176</v>
      </c>
      <c r="U70" s="20"/>
      <c r="V70" s="37"/>
      <c r="W70" s="33"/>
      <c r="X70" s="33"/>
      <c r="Y70" s="33"/>
      <c r="Z70" s="33"/>
      <c r="AA70" s="33"/>
      <c r="AB70" s="33"/>
      <c r="AC70" s="8" t="s">
        <v>29</v>
      </c>
      <c r="AD70" s="49">
        <v>6.7493796526054597</v>
      </c>
      <c r="AE70" s="10">
        <f t="shared" si="4"/>
        <v>6.7493796526054597E-2</v>
      </c>
    </row>
    <row r="71" spans="1:33" x14ac:dyDescent="0.25">
      <c r="A71" s="7" t="s">
        <v>238</v>
      </c>
      <c r="B71" s="7"/>
      <c r="C71" s="7" t="s">
        <v>590</v>
      </c>
      <c r="D71" s="8" t="s">
        <v>16</v>
      </c>
      <c r="E71" s="8" t="s">
        <v>247</v>
      </c>
      <c r="F71" s="8" t="s">
        <v>248</v>
      </c>
      <c r="G71" s="8">
        <v>2007</v>
      </c>
      <c r="H71" s="8">
        <v>2005</v>
      </c>
      <c r="I71" s="8" t="s">
        <v>241</v>
      </c>
      <c r="J71" s="8" t="s">
        <v>84</v>
      </c>
      <c r="K71" s="8">
        <v>231</v>
      </c>
      <c r="L71" s="8" t="s">
        <v>481</v>
      </c>
      <c r="M71" s="9">
        <v>0.26</v>
      </c>
      <c r="N71" s="9">
        <f t="shared" ref="N71:N125" si="5">M71-O71</f>
        <v>0.221</v>
      </c>
      <c r="O71" s="9">
        <v>3.9E-2</v>
      </c>
      <c r="P71" s="9">
        <f t="shared" si="1"/>
        <v>0.74</v>
      </c>
      <c r="Q71" s="9" t="s">
        <v>28</v>
      </c>
      <c r="R71" s="10">
        <v>0.26</v>
      </c>
      <c r="S71" s="10">
        <v>3.9E-2</v>
      </c>
      <c r="T71" s="10">
        <f t="shared" si="2"/>
        <v>6.666666666666667</v>
      </c>
      <c r="U71" s="20"/>
      <c r="V71" s="37"/>
      <c r="W71" s="33"/>
      <c r="X71" s="33"/>
      <c r="Y71" s="33"/>
      <c r="Z71" s="33"/>
      <c r="AA71" s="33"/>
      <c r="AB71" s="33"/>
      <c r="AC71" s="8" t="s">
        <v>29</v>
      </c>
      <c r="AD71" s="49">
        <v>5.7320099255583097</v>
      </c>
      <c r="AE71" s="10">
        <f t="shared" si="4"/>
        <v>5.7320099255583096E-2</v>
      </c>
    </row>
    <row r="72" spans="1:33" x14ac:dyDescent="0.25">
      <c r="A72" s="7" t="s">
        <v>238</v>
      </c>
      <c r="B72" s="7"/>
      <c r="C72" s="7" t="s">
        <v>591</v>
      </c>
      <c r="D72" s="8" t="s">
        <v>16</v>
      </c>
      <c r="E72" s="8" t="s">
        <v>249</v>
      </c>
      <c r="F72" s="8" t="s">
        <v>250</v>
      </c>
      <c r="G72" s="8">
        <v>2016</v>
      </c>
      <c r="H72" s="8" t="s">
        <v>251</v>
      </c>
      <c r="I72" s="8" t="s">
        <v>101</v>
      </c>
      <c r="J72" s="8" t="s">
        <v>80</v>
      </c>
      <c r="K72" s="8">
        <v>965</v>
      </c>
      <c r="L72" s="8" t="s">
        <v>482</v>
      </c>
      <c r="M72" s="9">
        <v>0.54600000000000004</v>
      </c>
      <c r="N72" s="9">
        <f t="shared" si="5"/>
        <v>0.42400000000000004</v>
      </c>
      <c r="O72" s="9">
        <v>0.122</v>
      </c>
      <c r="P72" s="9">
        <f t="shared" ref="P72:P128" si="6">100%-M72</f>
        <v>0.45399999999999996</v>
      </c>
      <c r="Q72" s="9" t="s">
        <v>28</v>
      </c>
      <c r="R72" s="10">
        <v>0.54600000000000004</v>
      </c>
      <c r="S72" s="10">
        <v>0.122</v>
      </c>
      <c r="T72" s="10">
        <f t="shared" ref="T72:T128" si="7">R72/S72</f>
        <v>4.4754098360655741</v>
      </c>
      <c r="U72" s="20"/>
      <c r="V72" s="37"/>
      <c r="W72" s="33"/>
      <c r="X72" s="33"/>
      <c r="Y72" s="33"/>
      <c r="Z72" s="33"/>
      <c r="AA72" s="33"/>
      <c r="AB72" s="33"/>
      <c r="AC72" s="8" t="s">
        <v>29</v>
      </c>
      <c r="AD72" s="49">
        <v>23.945409429280399</v>
      </c>
      <c r="AE72" s="10">
        <f t="shared" si="4"/>
        <v>0.23945409429280398</v>
      </c>
    </row>
    <row r="73" spans="1:33" x14ac:dyDescent="0.25">
      <c r="A73" s="7" t="s">
        <v>238</v>
      </c>
      <c r="B73" s="7"/>
      <c r="C73" s="7" t="s">
        <v>592</v>
      </c>
      <c r="D73" s="8" t="s">
        <v>16</v>
      </c>
      <c r="E73" s="8" t="s">
        <v>252</v>
      </c>
      <c r="F73" s="8" t="s">
        <v>253</v>
      </c>
      <c r="G73" s="8">
        <v>2012</v>
      </c>
      <c r="H73" s="8" t="s">
        <v>21</v>
      </c>
      <c r="I73" s="8" t="s">
        <v>21</v>
      </c>
      <c r="J73" s="8" t="s">
        <v>61</v>
      </c>
      <c r="K73" s="8">
        <v>88</v>
      </c>
      <c r="L73" s="8" t="s">
        <v>21</v>
      </c>
      <c r="M73" s="9">
        <v>0.56000000000000005</v>
      </c>
      <c r="N73" s="9">
        <f t="shared" si="5"/>
        <v>0.43000000000000005</v>
      </c>
      <c r="O73" s="9">
        <v>0.13</v>
      </c>
      <c r="P73" s="9">
        <f t="shared" si="6"/>
        <v>0.43999999999999995</v>
      </c>
      <c r="Q73" s="9" t="s">
        <v>28</v>
      </c>
      <c r="R73" s="10">
        <v>0.56000000000000005</v>
      </c>
      <c r="S73" s="10">
        <v>0.13</v>
      </c>
      <c r="T73" s="10">
        <f t="shared" si="7"/>
        <v>4.3076923076923084</v>
      </c>
      <c r="U73" s="20"/>
      <c r="V73" s="37"/>
      <c r="W73" s="33"/>
      <c r="X73" s="33"/>
      <c r="Y73" s="33"/>
      <c r="Z73" s="33"/>
      <c r="AA73" s="33"/>
      <c r="AB73" s="33"/>
      <c r="AC73" s="8" t="s">
        <v>29</v>
      </c>
      <c r="AD73" s="49">
        <v>2.1836228287841202</v>
      </c>
      <c r="AE73" s="10">
        <f t="shared" si="4"/>
        <v>2.1836228287841201E-2</v>
      </c>
    </row>
    <row r="74" spans="1:33" x14ac:dyDescent="0.25">
      <c r="A74" s="7" t="s">
        <v>238</v>
      </c>
      <c r="B74" s="7" t="s">
        <v>500</v>
      </c>
      <c r="C74" s="7" t="s">
        <v>593</v>
      </c>
      <c r="D74" s="11" t="s">
        <v>16</v>
      </c>
      <c r="E74" s="8" t="s">
        <v>254</v>
      </c>
      <c r="F74" s="8" t="s">
        <v>255</v>
      </c>
      <c r="G74" s="8">
        <v>2002</v>
      </c>
      <c r="H74" s="8" t="s">
        <v>21</v>
      </c>
      <c r="I74" s="8" t="s">
        <v>241</v>
      </c>
      <c r="J74" s="8" t="s">
        <v>256</v>
      </c>
      <c r="K74" s="8">
        <v>100</v>
      </c>
      <c r="L74" s="8" t="s">
        <v>21</v>
      </c>
      <c r="M74" s="9">
        <v>0.45</v>
      </c>
      <c r="N74" s="9">
        <f t="shared" si="5"/>
        <v>0.25</v>
      </c>
      <c r="O74" s="9">
        <v>0.2</v>
      </c>
      <c r="P74" s="9">
        <f t="shared" si="6"/>
        <v>0.55000000000000004</v>
      </c>
      <c r="Q74" s="13" t="s">
        <v>28</v>
      </c>
      <c r="R74" s="10">
        <v>0.45</v>
      </c>
      <c r="S74" s="10">
        <v>0.2</v>
      </c>
      <c r="T74" s="10">
        <f t="shared" si="7"/>
        <v>2.25</v>
      </c>
      <c r="U74" s="22"/>
      <c r="V74" s="37"/>
      <c r="W74" s="33"/>
      <c r="X74" s="33"/>
      <c r="Y74" s="33"/>
      <c r="Z74" s="33"/>
      <c r="AA74" s="33"/>
      <c r="AB74" s="33"/>
      <c r="AC74" s="8" t="s">
        <v>29</v>
      </c>
      <c r="AD74" s="49">
        <v>2.4813895781637698</v>
      </c>
      <c r="AE74" s="10">
        <f t="shared" si="4"/>
        <v>2.4813895781637698E-2</v>
      </c>
    </row>
    <row r="75" spans="1:33" x14ac:dyDescent="0.25">
      <c r="A75" s="7" t="s">
        <v>234</v>
      </c>
      <c r="B75" s="7" t="s">
        <v>500</v>
      </c>
      <c r="C75" s="7" t="s">
        <v>594</v>
      </c>
      <c r="D75" s="11" t="s">
        <v>16</v>
      </c>
      <c r="E75" s="8" t="s">
        <v>254</v>
      </c>
      <c r="F75" s="8" t="s">
        <v>255</v>
      </c>
      <c r="G75" s="8">
        <v>2002</v>
      </c>
      <c r="H75" s="8" t="s">
        <v>21</v>
      </c>
      <c r="I75" s="8" t="s">
        <v>241</v>
      </c>
      <c r="J75" s="8" t="s">
        <v>257</v>
      </c>
      <c r="K75" s="8">
        <v>80</v>
      </c>
      <c r="L75" s="8" t="s">
        <v>21</v>
      </c>
      <c r="M75" s="9">
        <v>0.56999999999999995</v>
      </c>
      <c r="N75" s="9">
        <f t="shared" si="5"/>
        <v>0.39499999999999996</v>
      </c>
      <c r="O75" s="9">
        <v>0.17499999999999999</v>
      </c>
      <c r="P75" s="9">
        <f t="shared" si="6"/>
        <v>0.43000000000000005</v>
      </c>
      <c r="Q75" s="13" t="s">
        <v>28</v>
      </c>
      <c r="R75" s="10">
        <v>0.56999999999999995</v>
      </c>
      <c r="S75" s="10">
        <v>0.17499999999999999</v>
      </c>
      <c r="T75" s="10">
        <f t="shared" si="7"/>
        <v>3.2571428571428571</v>
      </c>
      <c r="U75" s="22"/>
      <c r="V75" s="37"/>
      <c r="W75" s="33"/>
      <c r="X75" s="33"/>
      <c r="Y75" s="33"/>
      <c r="Z75" s="33"/>
      <c r="AA75" s="33"/>
      <c r="AB75" s="33"/>
      <c r="AC75" s="8" t="s">
        <v>29</v>
      </c>
      <c r="AD75" s="49">
        <v>1.9851116625310199</v>
      </c>
      <c r="AE75" s="10">
        <f t="shared" si="4"/>
        <v>1.9851116625310198E-2</v>
      </c>
    </row>
    <row r="76" spans="1:33" x14ac:dyDescent="0.25">
      <c r="A76" s="7" t="s">
        <v>238</v>
      </c>
      <c r="B76" s="7"/>
      <c r="C76" s="7" t="s">
        <v>595</v>
      </c>
      <c r="D76" s="8" t="s">
        <v>16</v>
      </c>
      <c r="E76" s="8" t="s">
        <v>258</v>
      </c>
      <c r="F76" s="8" t="s">
        <v>259</v>
      </c>
      <c r="G76" s="8">
        <v>2014</v>
      </c>
      <c r="H76" s="8" t="s">
        <v>260</v>
      </c>
      <c r="I76" s="8" t="s">
        <v>261</v>
      </c>
      <c r="J76" s="8" t="s">
        <v>80</v>
      </c>
      <c r="K76" s="8">
        <v>1535</v>
      </c>
      <c r="L76" s="8" t="s">
        <v>21</v>
      </c>
      <c r="M76" s="9">
        <v>0.83</v>
      </c>
      <c r="N76" s="9">
        <f t="shared" si="5"/>
        <v>0.71</v>
      </c>
      <c r="O76" s="9">
        <v>0.12</v>
      </c>
      <c r="P76" s="9">
        <f t="shared" si="6"/>
        <v>0.17000000000000004</v>
      </c>
      <c r="Q76" s="9" t="s">
        <v>28</v>
      </c>
      <c r="R76" s="10">
        <v>0.83</v>
      </c>
      <c r="S76" s="10">
        <v>0.12</v>
      </c>
      <c r="T76" s="10">
        <f t="shared" si="7"/>
        <v>6.916666666666667</v>
      </c>
      <c r="U76" s="20"/>
      <c r="V76" s="37"/>
      <c r="W76" s="33"/>
      <c r="X76" s="33"/>
      <c r="Y76" s="33"/>
      <c r="Z76" s="33"/>
      <c r="AA76" s="33"/>
      <c r="AB76" s="33"/>
      <c r="AC76" s="9" t="s">
        <v>29</v>
      </c>
      <c r="AD76" s="49">
        <v>38.089330024813897</v>
      </c>
      <c r="AE76" s="10">
        <f t="shared" si="4"/>
        <v>0.38089330024813894</v>
      </c>
      <c r="AF76" s="9"/>
    </row>
    <row r="77" spans="1:33" s="30" customFormat="1" x14ac:dyDescent="0.25">
      <c r="A77" s="30" t="s">
        <v>238</v>
      </c>
      <c r="C77" s="45" t="s">
        <v>596</v>
      </c>
      <c r="D77" s="30" t="s">
        <v>501</v>
      </c>
      <c r="E77" s="30" t="s">
        <v>528</v>
      </c>
      <c r="F77" s="30" t="s">
        <v>529</v>
      </c>
      <c r="G77" s="30">
        <v>2018</v>
      </c>
      <c r="H77" s="30" t="s">
        <v>21</v>
      </c>
      <c r="I77" s="30" t="s">
        <v>495</v>
      </c>
      <c r="J77" s="41" t="s">
        <v>530</v>
      </c>
      <c r="K77" s="30">
        <v>239</v>
      </c>
      <c r="L77" s="30" t="s">
        <v>21</v>
      </c>
      <c r="M77" s="39">
        <v>5.3999999999999999E-2</v>
      </c>
      <c r="N77" s="39">
        <f>M77-O77</f>
        <v>3.9999999999999966E-3</v>
      </c>
      <c r="O77" s="39">
        <v>0.05</v>
      </c>
      <c r="P77" s="39">
        <f>100%-M77</f>
        <v>0.94599999999999995</v>
      </c>
      <c r="Q77" s="30" t="s">
        <v>28</v>
      </c>
      <c r="R77" s="43">
        <v>5.3999999999999999E-2</v>
      </c>
      <c r="S77" s="30">
        <v>0.05</v>
      </c>
      <c r="T77" s="30">
        <f t="shared" si="7"/>
        <v>1.0799999999999998</v>
      </c>
      <c r="V77" s="37"/>
      <c r="W77" s="33"/>
      <c r="Y77" s="33"/>
      <c r="AA77" s="33"/>
      <c r="AC77" s="30" t="s">
        <v>29</v>
      </c>
      <c r="AD77" s="50">
        <v>5.9305210918114204</v>
      </c>
      <c r="AE77" s="44">
        <f t="shared" si="4"/>
        <v>5.9305210918114207E-2</v>
      </c>
      <c r="AG77" s="30" t="s">
        <v>531</v>
      </c>
    </row>
    <row r="78" spans="1:33" x14ac:dyDescent="0.25">
      <c r="A78" s="7" t="s">
        <v>262</v>
      </c>
      <c r="B78" s="7" t="s">
        <v>500</v>
      </c>
      <c r="C78" s="7" t="s">
        <v>597</v>
      </c>
      <c r="D78" s="11" t="s">
        <v>56</v>
      </c>
      <c r="E78" s="8" t="s">
        <v>263</v>
      </c>
      <c r="F78" s="8" t="s">
        <v>264</v>
      </c>
      <c r="G78" s="8">
        <v>2000</v>
      </c>
      <c r="H78" s="8" t="s">
        <v>265</v>
      </c>
      <c r="I78" s="8" t="s">
        <v>266</v>
      </c>
      <c r="J78" s="8" t="s">
        <v>413</v>
      </c>
      <c r="K78" s="8">
        <v>1455</v>
      </c>
      <c r="L78" s="8" t="s">
        <v>21</v>
      </c>
      <c r="M78" s="9">
        <v>6.3500000000000001E-2</v>
      </c>
      <c r="N78" s="9">
        <f t="shared" si="5"/>
        <v>5.7200000000000001E-2</v>
      </c>
      <c r="O78" s="9">
        <v>6.3E-3</v>
      </c>
      <c r="P78" s="9">
        <f t="shared" si="6"/>
        <v>0.9365</v>
      </c>
      <c r="Q78" s="9" t="s">
        <v>54</v>
      </c>
      <c r="R78" s="10">
        <v>6.3500000000000001E-2</v>
      </c>
      <c r="S78" s="10">
        <v>6.3E-3</v>
      </c>
      <c r="T78" s="10">
        <f t="shared" si="7"/>
        <v>10.079365079365079</v>
      </c>
      <c r="U78" s="20"/>
      <c r="V78" s="37" t="s">
        <v>262</v>
      </c>
      <c r="W78" s="33">
        <f>(M78*$AE$78)+(M79*$AE$79)</f>
        <v>6.5847266881028918E-2</v>
      </c>
      <c r="X78" s="33"/>
      <c r="Y78" s="33">
        <f>(O78*$AE$78)+(O79*$AE$79)</f>
        <v>7.18102893890675E-3</v>
      </c>
      <c r="Z78" s="33"/>
      <c r="AA78" s="33">
        <f>(P78*$AE$78)+(P79*$AE$79)</f>
        <v>0.93415273311897074</v>
      </c>
      <c r="AB78" s="33"/>
      <c r="AC78" s="9" t="s">
        <v>29</v>
      </c>
      <c r="AD78" s="49">
        <v>93.569131832797396</v>
      </c>
      <c r="AE78" s="10">
        <f t="shared" si="4"/>
        <v>0.93569131832797392</v>
      </c>
      <c r="AF78" s="9"/>
    </row>
    <row r="79" spans="1:33" x14ac:dyDescent="0.25">
      <c r="A79" s="7" t="s">
        <v>262</v>
      </c>
      <c r="B79" s="7" t="s">
        <v>500</v>
      </c>
      <c r="C79" s="7" t="s">
        <v>598</v>
      </c>
      <c r="D79" s="11" t="s">
        <v>56</v>
      </c>
      <c r="E79" s="8" t="s">
        <v>263</v>
      </c>
      <c r="F79" s="8" t="s">
        <v>264</v>
      </c>
      <c r="G79" s="8">
        <v>2000</v>
      </c>
      <c r="H79" s="8" t="s">
        <v>265</v>
      </c>
      <c r="I79" s="8" t="s">
        <v>266</v>
      </c>
      <c r="J79" s="8" t="s">
        <v>267</v>
      </c>
      <c r="K79" s="8">
        <v>100</v>
      </c>
      <c r="L79" s="8" t="s">
        <v>21</v>
      </c>
      <c r="M79" s="9">
        <v>0.1</v>
      </c>
      <c r="N79" s="9">
        <f t="shared" si="5"/>
        <v>0.08</v>
      </c>
      <c r="O79" s="9">
        <v>0.02</v>
      </c>
      <c r="P79" s="9">
        <f t="shared" si="6"/>
        <v>0.9</v>
      </c>
      <c r="Q79" s="9" t="s">
        <v>54</v>
      </c>
      <c r="R79" s="10">
        <v>0.1</v>
      </c>
      <c r="S79" s="10">
        <v>0.02</v>
      </c>
      <c r="T79" s="10">
        <f t="shared" si="7"/>
        <v>5</v>
      </c>
      <c r="U79" s="20"/>
      <c r="V79" s="37"/>
      <c r="W79" s="33"/>
      <c r="X79" s="33"/>
      <c r="Y79" s="33"/>
      <c r="Z79" s="33"/>
      <c r="AA79" s="33"/>
      <c r="AB79" s="33"/>
      <c r="AC79" s="9" t="s">
        <v>29</v>
      </c>
      <c r="AD79" s="49">
        <v>6.4308681672025703</v>
      </c>
      <c r="AE79" s="10">
        <f t="shared" si="4"/>
        <v>6.4308681672025705E-2</v>
      </c>
      <c r="AF79" s="9"/>
    </row>
    <row r="80" spans="1:33" x14ac:dyDescent="0.25">
      <c r="A80" s="7" t="s">
        <v>268</v>
      </c>
      <c r="B80" s="7"/>
      <c r="C80" s="7" t="s">
        <v>599</v>
      </c>
      <c r="D80" s="8" t="s">
        <v>16</v>
      </c>
      <c r="E80" s="8" t="s">
        <v>269</v>
      </c>
      <c r="F80" s="8" t="s">
        <v>270</v>
      </c>
      <c r="G80" s="8">
        <v>2013</v>
      </c>
      <c r="H80" s="8" t="s">
        <v>271</v>
      </c>
      <c r="I80" s="8" t="s">
        <v>272</v>
      </c>
      <c r="J80" s="8" t="s">
        <v>39</v>
      </c>
      <c r="K80" s="8">
        <v>418</v>
      </c>
      <c r="L80" s="8" t="s">
        <v>429</v>
      </c>
      <c r="M80" s="9">
        <v>0.48199999999999998</v>
      </c>
      <c r="N80" s="9">
        <f t="shared" si="5"/>
        <v>0.43</v>
      </c>
      <c r="O80" s="9">
        <v>5.1999999999999998E-2</v>
      </c>
      <c r="P80" s="9">
        <f t="shared" si="6"/>
        <v>0.51800000000000002</v>
      </c>
      <c r="Q80" s="9" t="s">
        <v>54</v>
      </c>
      <c r="R80" s="10">
        <v>0.48199999999999998</v>
      </c>
      <c r="S80" s="10">
        <v>5.1999999999999998E-2</v>
      </c>
      <c r="T80" s="10">
        <f t="shared" si="7"/>
        <v>9.2692307692307701</v>
      </c>
      <c r="U80" s="20"/>
      <c r="V80" s="37" t="s">
        <v>268</v>
      </c>
      <c r="W80" s="33">
        <f>(M80*$AE$80)+(M81*$AE$81)</f>
        <v>0.32380980980980967</v>
      </c>
      <c r="X80" s="33"/>
      <c r="Y80" s="33">
        <f>(O80*$AE$80)+(O81*$AE$81)</f>
        <v>4.5602602602602599E-2</v>
      </c>
      <c r="Z80" s="33"/>
      <c r="AA80" s="33">
        <f>(P80*$AE$80)+(P81*$AE$81)</f>
        <v>0.67619019019019033</v>
      </c>
      <c r="AB80" s="33"/>
      <c r="AC80" s="9" t="s">
        <v>29</v>
      </c>
      <c r="AD80" s="49">
        <v>41.841841841841799</v>
      </c>
      <c r="AE80" s="10">
        <f t="shared" si="4"/>
        <v>0.41841841841841798</v>
      </c>
      <c r="AF80" s="9"/>
    </row>
    <row r="81" spans="1:33" x14ac:dyDescent="0.25">
      <c r="A81" s="7" t="s">
        <v>268</v>
      </c>
      <c r="B81" s="7"/>
      <c r="C81" s="7" t="s">
        <v>600</v>
      </c>
      <c r="D81" s="8" t="s">
        <v>16</v>
      </c>
      <c r="E81" s="8" t="s">
        <v>273</v>
      </c>
      <c r="F81" s="8" t="s">
        <v>274</v>
      </c>
      <c r="G81" s="8">
        <v>2017</v>
      </c>
      <c r="H81" s="8">
        <v>2014</v>
      </c>
      <c r="I81" s="8" t="s">
        <v>160</v>
      </c>
      <c r="J81" s="8" t="s">
        <v>224</v>
      </c>
      <c r="K81" s="8">
        <v>581</v>
      </c>
      <c r="L81" s="8" t="s">
        <v>21</v>
      </c>
      <c r="M81" s="9">
        <v>0.21</v>
      </c>
      <c r="N81" s="9">
        <f t="shared" si="5"/>
        <v>0.16899999999999998</v>
      </c>
      <c r="O81" s="9">
        <v>4.1000000000000002E-2</v>
      </c>
      <c r="P81" s="9">
        <f t="shared" si="6"/>
        <v>0.79</v>
      </c>
      <c r="Q81" s="9" t="s">
        <v>54</v>
      </c>
      <c r="R81" s="10">
        <v>0.21</v>
      </c>
      <c r="S81" s="10">
        <v>4.1000000000000002E-2</v>
      </c>
      <c r="T81" s="10">
        <f t="shared" si="7"/>
        <v>5.1219512195121943</v>
      </c>
      <c r="U81" s="20"/>
      <c r="V81" s="37"/>
      <c r="W81" s="33"/>
      <c r="X81" s="33"/>
      <c r="Y81" s="33"/>
      <c r="Z81" s="33"/>
      <c r="AA81" s="33"/>
      <c r="AB81" s="33"/>
      <c r="AC81" s="9" t="s">
        <v>29</v>
      </c>
      <c r="AD81" s="49">
        <v>58.158158158158201</v>
      </c>
      <c r="AE81" s="10">
        <f t="shared" si="4"/>
        <v>0.58158158158158202</v>
      </c>
      <c r="AF81" s="9"/>
    </row>
    <row r="82" spans="1:33" s="3" customFormat="1" x14ac:dyDescent="0.25">
      <c r="A82" s="2" t="s">
        <v>275</v>
      </c>
      <c r="B82" s="2"/>
      <c r="C82" s="2" t="s">
        <v>275</v>
      </c>
      <c r="D82" s="3" t="s">
        <v>56</v>
      </c>
      <c r="N82" s="4"/>
      <c r="P82" s="4"/>
      <c r="Q82" s="3" t="s">
        <v>25</v>
      </c>
      <c r="R82" s="5"/>
      <c r="S82" s="5"/>
      <c r="T82" s="5"/>
      <c r="U82" s="21"/>
      <c r="V82" s="38" t="s">
        <v>275</v>
      </c>
      <c r="W82" s="12"/>
      <c r="X82" s="12"/>
      <c r="Y82" s="12"/>
      <c r="Z82" s="12"/>
      <c r="AA82" s="12"/>
      <c r="AB82" s="12"/>
      <c r="AD82" s="5"/>
      <c r="AE82" s="5"/>
    </row>
    <row r="83" spans="1:33" x14ac:dyDescent="0.25">
      <c r="A83" s="7" t="s">
        <v>276</v>
      </c>
      <c r="B83" s="7"/>
      <c r="C83" s="7" t="s">
        <v>601</v>
      </c>
      <c r="D83" s="8" t="s">
        <v>16</v>
      </c>
      <c r="E83" s="8" t="s">
        <v>277</v>
      </c>
      <c r="F83" s="8" t="s">
        <v>278</v>
      </c>
      <c r="G83" s="8">
        <v>2016</v>
      </c>
      <c r="H83" s="8" t="s">
        <v>279</v>
      </c>
      <c r="I83" s="8" t="s">
        <v>280</v>
      </c>
      <c r="J83" s="8" t="s">
        <v>39</v>
      </c>
      <c r="K83" s="42" t="s">
        <v>460</v>
      </c>
      <c r="L83" s="8" t="s">
        <v>281</v>
      </c>
      <c r="M83" s="9">
        <v>0.76139999999999997</v>
      </c>
      <c r="N83" s="9">
        <f t="shared" si="5"/>
        <v>0.6734</v>
      </c>
      <c r="O83" s="9">
        <v>8.7999999999999995E-2</v>
      </c>
      <c r="P83" s="9">
        <f t="shared" si="6"/>
        <v>0.23860000000000003</v>
      </c>
      <c r="Q83" s="9" t="s">
        <v>28</v>
      </c>
      <c r="R83" s="10">
        <v>0.76139999999999997</v>
      </c>
      <c r="S83" s="10">
        <v>8.7999999999999995E-2</v>
      </c>
      <c r="T83" s="10">
        <f t="shared" si="7"/>
        <v>8.6522727272727273</v>
      </c>
      <c r="U83" s="20"/>
      <c r="V83" s="37" t="s">
        <v>276</v>
      </c>
      <c r="W83" s="33">
        <f>(M83*AE83)+(M84*AE84)</f>
        <v>0.8156961864406771</v>
      </c>
      <c r="X83" s="33"/>
      <c r="Y83" s="33">
        <f>(O83*0.56)+(O84*0.44)</f>
        <v>0.1232</v>
      </c>
      <c r="Z83" s="33"/>
      <c r="AA83" s="33">
        <f>(P83*AE83)+(P84*AE84)</f>
        <v>0.18430381355932185</v>
      </c>
      <c r="AB83" s="33"/>
      <c r="AC83" s="9" t="s">
        <v>29</v>
      </c>
      <c r="AD83" s="49">
        <v>23.093220338982999</v>
      </c>
      <c r="AE83" s="10">
        <f t="shared" si="4"/>
        <v>0.23093220338982998</v>
      </c>
      <c r="AF83" s="47">
        <v>56.212303980699602</v>
      </c>
      <c r="AG83" s="42" t="s">
        <v>461</v>
      </c>
    </row>
    <row r="84" spans="1:33" x14ac:dyDescent="0.25">
      <c r="A84" s="7" t="s">
        <v>276</v>
      </c>
      <c r="B84" s="7"/>
      <c r="C84" s="7" t="s">
        <v>602</v>
      </c>
      <c r="D84" s="8" t="s">
        <v>16</v>
      </c>
      <c r="E84" s="8" t="s">
        <v>282</v>
      </c>
      <c r="F84" s="8" t="s">
        <v>283</v>
      </c>
      <c r="G84" s="8">
        <v>2008</v>
      </c>
      <c r="H84" s="8" t="s">
        <v>284</v>
      </c>
      <c r="I84" s="8" t="s">
        <v>280</v>
      </c>
      <c r="J84" s="8" t="s">
        <v>39</v>
      </c>
      <c r="K84" s="8">
        <v>363</v>
      </c>
      <c r="L84" s="8" t="s">
        <v>285</v>
      </c>
      <c r="M84" s="9">
        <v>0.83199999999999996</v>
      </c>
      <c r="N84" s="9">
        <f t="shared" si="5"/>
        <v>0.66399999999999992</v>
      </c>
      <c r="O84" s="9">
        <v>0.16800000000000001</v>
      </c>
      <c r="P84" s="9">
        <f t="shared" si="6"/>
        <v>0.16800000000000004</v>
      </c>
      <c r="Q84" s="9" t="s">
        <v>28</v>
      </c>
      <c r="R84" s="10">
        <v>0.83199999999999996</v>
      </c>
      <c r="S84" s="10">
        <v>0.16800000000000001</v>
      </c>
      <c r="T84" s="10">
        <f t="shared" si="7"/>
        <v>4.9523809523809517</v>
      </c>
      <c r="U84" s="20"/>
      <c r="V84" s="37"/>
      <c r="W84" s="33"/>
      <c r="X84" s="33"/>
      <c r="Y84" s="33"/>
      <c r="Z84" s="33"/>
      <c r="AA84" s="33"/>
      <c r="AB84" s="33"/>
      <c r="AC84" s="9" t="s">
        <v>29</v>
      </c>
      <c r="AD84" s="49">
        <v>76.906779661016898</v>
      </c>
      <c r="AE84" s="10">
        <f t="shared" si="4"/>
        <v>0.769067796610169</v>
      </c>
      <c r="AF84" s="47">
        <v>43.787696019300398</v>
      </c>
    </row>
    <row r="85" spans="1:33" s="3" customFormat="1" x14ac:dyDescent="0.25">
      <c r="A85" s="2" t="s">
        <v>286</v>
      </c>
      <c r="B85" s="2"/>
      <c r="C85" s="2" t="s">
        <v>286</v>
      </c>
      <c r="D85" s="3" t="s">
        <v>56</v>
      </c>
      <c r="M85" s="4"/>
      <c r="N85" s="4"/>
      <c r="P85" s="4"/>
      <c r="Q85" s="3" t="s">
        <v>54</v>
      </c>
      <c r="R85" s="5"/>
      <c r="S85" s="5"/>
      <c r="T85" s="5"/>
      <c r="U85" s="21"/>
      <c r="V85" s="38" t="s">
        <v>286</v>
      </c>
      <c r="W85" s="12"/>
      <c r="X85" s="12"/>
      <c r="Y85" s="12"/>
      <c r="Z85" s="12"/>
      <c r="AA85" s="12"/>
      <c r="AB85" s="12"/>
      <c r="AD85" s="5"/>
      <c r="AE85" s="5"/>
    </row>
    <row r="86" spans="1:33" s="30" customFormat="1" x14ac:dyDescent="0.25">
      <c r="A86" s="30" t="s">
        <v>287</v>
      </c>
      <c r="C86" s="30" t="s">
        <v>603</v>
      </c>
      <c r="D86" s="30" t="s">
        <v>501</v>
      </c>
      <c r="E86" s="30" t="s">
        <v>532</v>
      </c>
      <c r="F86" s="30" t="s">
        <v>533</v>
      </c>
      <c r="G86" s="30">
        <v>2018</v>
      </c>
      <c r="H86" s="30">
        <v>2017</v>
      </c>
      <c r="I86" s="30" t="s">
        <v>534</v>
      </c>
      <c r="J86" s="30" t="s">
        <v>61</v>
      </c>
      <c r="K86" s="30">
        <v>447</v>
      </c>
      <c r="L86" s="30" t="s">
        <v>21</v>
      </c>
      <c r="M86" s="39">
        <v>0.28799999999999998</v>
      </c>
      <c r="N86" s="29">
        <f t="shared" si="5"/>
        <v>0.20099999999999998</v>
      </c>
      <c r="O86" s="39">
        <v>8.6999999999999994E-2</v>
      </c>
      <c r="P86" s="29">
        <f t="shared" si="6"/>
        <v>0.71199999999999997</v>
      </c>
      <c r="Q86" s="30" t="s">
        <v>28</v>
      </c>
      <c r="R86" s="30">
        <v>0.28999999999999998</v>
      </c>
      <c r="S86" s="43">
        <v>8.6999999999999994E-2</v>
      </c>
      <c r="T86" s="44">
        <f t="shared" si="7"/>
        <v>3.3333333333333335</v>
      </c>
      <c r="V86" s="53" t="s">
        <v>287</v>
      </c>
      <c r="W86" s="52">
        <f>(M86*$AE$86)+(M87*$AE$87)</f>
        <v>0.2382963525835865</v>
      </c>
      <c r="Y86" s="52">
        <f>(O86*$AE$86)+(O87*$AE$87)</f>
        <v>9.1168693009118534E-2</v>
      </c>
      <c r="AA86" s="52">
        <f>(P86*$AE$86)+(P87*$AE$87)</f>
        <v>0.76170364741641339</v>
      </c>
      <c r="AC86" s="30" t="s">
        <v>29</v>
      </c>
      <c r="AD86" s="50">
        <v>67.933130699088096</v>
      </c>
      <c r="AE86" s="44">
        <f t="shared" si="4"/>
        <v>0.67933130699088096</v>
      </c>
    </row>
    <row r="87" spans="1:33" s="30" customFormat="1" x14ac:dyDescent="0.25">
      <c r="A87" s="30" t="s">
        <v>287</v>
      </c>
      <c r="C87" s="30" t="s">
        <v>604</v>
      </c>
      <c r="D87" s="30" t="s">
        <v>501</v>
      </c>
      <c r="E87" s="30" t="s">
        <v>535</v>
      </c>
      <c r="F87" s="30" t="s">
        <v>536</v>
      </c>
      <c r="G87" s="30">
        <v>2018</v>
      </c>
      <c r="H87" s="30">
        <v>2017</v>
      </c>
      <c r="I87" s="30" t="s">
        <v>534</v>
      </c>
      <c r="J87" s="30" t="s">
        <v>61</v>
      </c>
      <c r="K87" s="30">
        <v>211</v>
      </c>
      <c r="L87" s="30" t="s">
        <v>537</v>
      </c>
      <c r="M87" s="39">
        <v>0.13300000000000001</v>
      </c>
      <c r="N87" s="29">
        <f t="shared" si="5"/>
        <v>3.3000000000000002E-2</v>
      </c>
      <c r="O87" s="39">
        <v>0.1</v>
      </c>
      <c r="P87" s="29">
        <f t="shared" si="6"/>
        <v>0.86699999999999999</v>
      </c>
      <c r="Q87" s="30" t="s">
        <v>28</v>
      </c>
      <c r="R87" s="43">
        <v>0.13300000000000001</v>
      </c>
      <c r="S87" s="43">
        <v>0.1</v>
      </c>
      <c r="T87" s="44">
        <f t="shared" si="7"/>
        <v>1.33</v>
      </c>
      <c r="V87" s="53"/>
      <c r="W87" s="52"/>
      <c r="Y87" s="52"/>
      <c r="AA87" s="52"/>
      <c r="AC87" s="30" t="s">
        <v>29</v>
      </c>
      <c r="AD87" s="50">
        <v>32.066869300911897</v>
      </c>
      <c r="AE87" s="44">
        <f t="shared" si="4"/>
        <v>0.32066869300911899</v>
      </c>
    </row>
    <row r="88" spans="1:33" x14ac:dyDescent="0.25">
      <c r="A88" s="7" t="s">
        <v>288</v>
      </c>
      <c r="B88" s="7"/>
      <c r="C88" s="7" t="s">
        <v>605</v>
      </c>
      <c r="D88" s="8" t="s">
        <v>16</v>
      </c>
      <c r="E88" s="8" t="s">
        <v>289</v>
      </c>
      <c r="F88" s="19" t="s">
        <v>290</v>
      </c>
      <c r="G88" s="8">
        <v>2000</v>
      </c>
      <c r="H88" s="8">
        <v>1995</v>
      </c>
      <c r="I88" s="8" t="s">
        <v>291</v>
      </c>
      <c r="J88" s="8" t="s">
        <v>224</v>
      </c>
      <c r="K88" s="8">
        <v>115</v>
      </c>
      <c r="L88" s="8" t="s">
        <v>21</v>
      </c>
      <c r="M88" s="9">
        <v>0.47799999999999998</v>
      </c>
      <c r="N88" s="9">
        <f t="shared" si="5"/>
        <v>0.28699999999999998</v>
      </c>
      <c r="O88" s="9">
        <v>0.191</v>
      </c>
      <c r="P88" s="9">
        <f t="shared" si="6"/>
        <v>0.52200000000000002</v>
      </c>
      <c r="Q88" s="9" t="s">
        <v>54</v>
      </c>
      <c r="R88" s="10">
        <v>0.47799999999999998</v>
      </c>
      <c r="S88" s="10">
        <v>0.191</v>
      </c>
      <c r="T88" s="10">
        <f t="shared" si="7"/>
        <v>2.5026178010471201</v>
      </c>
      <c r="U88" s="20"/>
      <c r="V88" s="37" t="s">
        <v>288</v>
      </c>
      <c r="W88" s="33">
        <f>(M88*$AE$88)+(M89*$AE$89)</f>
        <v>0.5454470588235294</v>
      </c>
      <c r="X88" s="33"/>
      <c r="Y88" s="33">
        <f>(O88*0.094)+(O89*0.906)</f>
        <v>0.14117000000000002</v>
      </c>
      <c r="Z88" s="33"/>
      <c r="AA88" s="33">
        <f>(P88*$AE$88)+(P89*$AE$89)</f>
        <v>0.45455294117647055</v>
      </c>
      <c r="AB88" s="33"/>
      <c r="AC88" s="9" t="s">
        <v>29</v>
      </c>
      <c r="AD88" s="49">
        <v>13.5294117647059</v>
      </c>
      <c r="AE88" s="10">
        <f t="shared" si="4"/>
        <v>0.13529411764705901</v>
      </c>
      <c r="AF88" s="47">
        <v>9.3954248366013093</v>
      </c>
      <c r="AG88" s="8" t="s">
        <v>451</v>
      </c>
    </row>
    <row r="89" spans="1:33" x14ac:dyDescent="0.25">
      <c r="A89" s="7" t="s">
        <v>288</v>
      </c>
      <c r="B89" s="7"/>
      <c r="C89" s="7" t="s">
        <v>606</v>
      </c>
      <c r="D89" s="8" t="s">
        <v>16</v>
      </c>
      <c r="E89" s="8" t="s">
        <v>292</v>
      </c>
      <c r="F89" s="8" t="s">
        <v>293</v>
      </c>
      <c r="G89" s="8">
        <v>2012</v>
      </c>
      <c r="H89" s="8" t="s">
        <v>294</v>
      </c>
      <c r="I89" s="8" t="s">
        <v>295</v>
      </c>
      <c r="J89" s="8" t="s">
        <v>296</v>
      </c>
      <c r="K89" s="8" t="s">
        <v>297</v>
      </c>
      <c r="L89" s="8" t="s">
        <v>21</v>
      </c>
      <c r="M89" s="9">
        <v>0.55600000000000005</v>
      </c>
      <c r="N89" s="9">
        <f t="shared" si="5"/>
        <v>0.42000000000000004</v>
      </c>
      <c r="O89" s="9">
        <v>0.13600000000000001</v>
      </c>
      <c r="P89" s="9">
        <f t="shared" si="6"/>
        <v>0.44399999999999995</v>
      </c>
      <c r="Q89" s="9" t="s">
        <v>54</v>
      </c>
      <c r="R89" s="10">
        <v>0.55600000000000005</v>
      </c>
      <c r="S89" s="10">
        <v>0.13600000000000001</v>
      </c>
      <c r="T89" s="10">
        <f t="shared" si="7"/>
        <v>4.0882352941176467</v>
      </c>
      <c r="U89" s="20"/>
      <c r="V89" s="37"/>
      <c r="W89" s="33"/>
      <c r="X89" s="33"/>
      <c r="Y89" s="33"/>
      <c r="Z89" s="33"/>
      <c r="AA89" s="33"/>
      <c r="AB89" s="33"/>
      <c r="AC89" s="9" t="s">
        <v>29</v>
      </c>
      <c r="AD89" s="49">
        <v>86.470588235294102</v>
      </c>
      <c r="AE89" s="10">
        <f t="shared" si="4"/>
        <v>0.86470588235294099</v>
      </c>
      <c r="AF89" s="47">
        <v>90.604575163398707</v>
      </c>
      <c r="AG89" s="8" t="s">
        <v>462</v>
      </c>
    </row>
    <row r="90" spans="1:33" x14ac:dyDescent="0.25">
      <c r="A90" s="7" t="s">
        <v>298</v>
      </c>
      <c r="B90" s="7"/>
      <c r="C90" s="7" t="s">
        <v>607</v>
      </c>
      <c r="D90" s="8" t="s">
        <v>16</v>
      </c>
      <c r="E90" s="8" t="s">
        <v>299</v>
      </c>
      <c r="F90" s="8" t="s">
        <v>300</v>
      </c>
      <c r="G90" s="8">
        <v>2016</v>
      </c>
      <c r="H90" s="8" t="s">
        <v>301</v>
      </c>
      <c r="I90" s="8" t="s">
        <v>302</v>
      </c>
      <c r="J90" s="8" t="s">
        <v>61</v>
      </c>
      <c r="K90" s="8">
        <v>333</v>
      </c>
      <c r="L90" s="8" t="s">
        <v>483</v>
      </c>
      <c r="M90" s="9">
        <v>0.38600000000000001</v>
      </c>
      <c r="N90" s="9">
        <f t="shared" si="5"/>
        <v>0.29000000000000004</v>
      </c>
      <c r="O90" s="9">
        <v>9.6000000000000002E-2</v>
      </c>
      <c r="P90" s="9">
        <f t="shared" si="6"/>
        <v>0.61399999999999999</v>
      </c>
      <c r="Q90" s="9" t="s">
        <v>40</v>
      </c>
      <c r="R90" s="10">
        <v>0.38600000000000001</v>
      </c>
      <c r="S90" s="10">
        <v>9.6000000000000002E-2</v>
      </c>
      <c r="T90" s="10">
        <f t="shared" si="7"/>
        <v>4.020833333333333</v>
      </c>
      <c r="U90" s="20"/>
      <c r="V90" s="37" t="s">
        <v>298</v>
      </c>
      <c r="W90" s="33">
        <f>(M90*$AE$90)+(M91*$AE$91)+(M92*$AE$92)+(M93*$AE$93)+(M94*$AE$94)+(M95*$AE$95)+(M96*$AE$96)+(M97*$AE$97)+(M98*$AE$98)+(M99*$AE$99)</f>
        <v>0.39713599999999993</v>
      </c>
      <c r="X90" s="33"/>
      <c r="Y90" s="33">
        <f>(O90*$AE$90)+(O91*$AE$91)+(O92*$AE$92)+(O93*$AE$93)+(O94*$AE$94)+(O95*$AE$95)+(O96*$AE$96)+(O97*$AE$97)+(O98*$AE$98)+(O99*$AE$99)</f>
        <v>9.7619428571428607E-2</v>
      </c>
      <c r="Z90" s="33"/>
      <c r="AA90" s="33">
        <f>(P90*$AE$90)+(P91*$AE$91)+(P92*$AE$92)+(P93*$AE$93)+(P94*$AE$94)+(P95*$AE$95)+(P96*$AE$96)+(P97*$AE$97)+(P98*$AE$98)+(P99*$AE$99)</f>
        <v>0.60286399999999951</v>
      </c>
      <c r="AB90" s="33"/>
      <c r="AC90" s="8" t="s">
        <v>29</v>
      </c>
      <c r="AD90" s="49">
        <v>9.5142857142857107</v>
      </c>
      <c r="AE90" s="10">
        <f t="shared" si="4"/>
        <v>9.5142857142857112E-2</v>
      </c>
      <c r="AF90" s="47"/>
    </row>
    <row r="91" spans="1:33" x14ac:dyDescent="0.25">
      <c r="A91" s="7" t="s">
        <v>298</v>
      </c>
      <c r="B91" s="7" t="s">
        <v>500</v>
      </c>
      <c r="C91" s="7" t="s">
        <v>608</v>
      </c>
      <c r="D91" s="11" t="s">
        <v>16</v>
      </c>
      <c r="E91" s="8" t="s">
        <v>303</v>
      </c>
      <c r="F91" s="8" t="s">
        <v>304</v>
      </c>
      <c r="G91" s="8">
        <v>2012</v>
      </c>
      <c r="H91" s="8" t="s">
        <v>305</v>
      </c>
      <c r="I91" s="8" t="s">
        <v>306</v>
      </c>
      <c r="J91" s="8" t="s">
        <v>307</v>
      </c>
      <c r="K91" s="8">
        <v>200</v>
      </c>
      <c r="L91" s="8" t="s">
        <v>430</v>
      </c>
      <c r="M91" s="9">
        <v>3.5000000000000003E-2</v>
      </c>
      <c r="N91" s="9">
        <f t="shared" si="5"/>
        <v>1.5000000000000003E-2</v>
      </c>
      <c r="O91" s="9">
        <v>0.02</v>
      </c>
      <c r="P91" s="9">
        <f t="shared" si="6"/>
        <v>0.96499999999999997</v>
      </c>
      <c r="Q91" s="13" t="s">
        <v>40</v>
      </c>
      <c r="R91" s="10">
        <v>3.5000000000000003E-2</v>
      </c>
      <c r="S91" s="10">
        <v>0.02</v>
      </c>
      <c r="T91" s="10">
        <f t="shared" si="7"/>
        <v>1.7500000000000002</v>
      </c>
      <c r="U91" s="22"/>
      <c r="V91" s="37"/>
      <c r="W91" s="33"/>
      <c r="X91" s="33"/>
      <c r="Y91" s="33"/>
      <c r="Z91" s="33"/>
      <c r="AA91" s="33"/>
      <c r="AB91" s="33"/>
      <c r="AC91" s="8" t="s">
        <v>29</v>
      </c>
      <c r="AD91" s="49">
        <v>5.71428571428571</v>
      </c>
      <c r="AE91" s="10">
        <f t="shared" si="4"/>
        <v>5.7142857142857099E-2</v>
      </c>
      <c r="AF91" s="47"/>
    </row>
    <row r="92" spans="1:33" x14ac:dyDescent="0.25">
      <c r="A92" s="7" t="s">
        <v>298</v>
      </c>
      <c r="B92" s="7" t="s">
        <v>500</v>
      </c>
      <c r="C92" s="7" t="s">
        <v>609</v>
      </c>
      <c r="D92" s="11" t="s">
        <v>16</v>
      </c>
      <c r="E92" s="8" t="s">
        <v>303</v>
      </c>
      <c r="F92" s="8" t="s">
        <v>304</v>
      </c>
      <c r="G92" s="8">
        <v>2012</v>
      </c>
      <c r="H92" s="8" t="s">
        <v>305</v>
      </c>
      <c r="I92" s="8" t="s">
        <v>306</v>
      </c>
      <c r="J92" s="8" t="s">
        <v>39</v>
      </c>
      <c r="K92" s="8">
        <v>200</v>
      </c>
      <c r="L92" s="8" t="s">
        <v>431</v>
      </c>
      <c r="M92" s="9">
        <v>0.16</v>
      </c>
      <c r="N92" s="9">
        <f t="shared" si="5"/>
        <v>9.5000000000000001E-2</v>
      </c>
      <c r="O92" s="9">
        <v>6.5000000000000002E-2</v>
      </c>
      <c r="P92" s="9">
        <f t="shared" si="6"/>
        <v>0.84</v>
      </c>
      <c r="Q92" s="9" t="s">
        <v>40</v>
      </c>
      <c r="R92" s="10">
        <v>0.16</v>
      </c>
      <c r="S92" s="10">
        <v>6.5000000000000002E-2</v>
      </c>
      <c r="T92" s="10">
        <f t="shared" si="7"/>
        <v>2.4615384615384617</v>
      </c>
      <c r="U92" s="20"/>
      <c r="V92" s="37"/>
      <c r="W92" s="33"/>
      <c r="X92" s="33"/>
      <c r="Y92" s="33"/>
      <c r="Z92" s="33"/>
      <c r="AA92" s="33"/>
      <c r="AB92" s="33"/>
      <c r="AC92" s="8" t="s">
        <v>29</v>
      </c>
      <c r="AD92" s="49">
        <v>5.71428571428571</v>
      </c>
      <c r="AE92" s="10">
        <f t="shared" si="4"/>
        <v>5.7142857142857099E-2</v>
      </c>
      <c r="AF92" s="47"/>
    </row>
    <row r="93" spans="1:33" x14ac:dyDescent="0.25">
      <c r="A93" s="7" t="s">
        <v>298</v>
      </c>
      <c r="B93" s="7"/>
      <c r="C93" s="7" t="s">
        <v>610</v>
      </c>
      <c r="D93" s="8" t="s">
        <v>16</v>
      </c>
      <c r="E93" s="8" t="s">
        <v>308</v>
      </c>
      <c r="F93" s="8" t="s">
        <v>309</v>
      </c>
      <c r="G93" s="8">
        <v>2009</v>
      </c>
      <c r="H93" s="8" t="s">
        <v>21</v>
      </c>
      <c r="I93" s="8" t="s">
        <v>310</v>
      </c>
      <c r="J93" s="8" t="s">
        <v>311</v>
      </c>
      <c r="K93" s="8">
        <v>502</v>
      </c>
      <c r="L93" s="8" t="s">
        <v>432</v>
      </c>
      <c r="M93" s="9">
        <v>0.154</v>
      </c>
      <c r="N93" s="9">
        <f t="shared" si="5"/>
        <v>0.106</v>
      </c>
      <c r="O93" s="9">
        <v>4.8000000000000001E-2</v>
      </c>
      <c r="P93" s="9">
        <f t="shared" si="6"/>
        <v>0.84599999999999997</v>
      </c>
      <c r="Q93" s="9" t="s">
        <v>40</v>
      </c>
      <c r="R93" s="10">
        <v>0.154</v>
      </c>
      <c r="S93" s="10">
        <v>4.8000000000000001E-2</v>
      </c>
      <c r="T93" s="10">
        <f t="shared" si="7"/>
        <v>3.208333333333333</v>
      </c>
      <c r="U93" s="20"/>
      <c r="V93" s="37"/>
      <c r="W93" s="33"/>
      <c r="X93" s="33"/>
      <c r="Y93" s="33"/>
      <c r="Z93" s="33"/>
      <c r="AA93" s="33"/>
      <c r="AB93" s="33"/>
      <c r="AC93" s="8" t="s">
        <v>29</v>
      </c>
      <c r="AD93" s="49">
        <v>14.342857142857101</v>
      </c>
      <c r="AE93" s="10">
        <f t="shared" si="4"/>
        <v>0.14342857142857102</v>
      </c>
      <c r="AF93" s="47"/>
    </row>
    <row r="94" spans="1:33" x14ac:dyDescent="0.25">
      <c r="A94" s="7" t="s">
        <v>298</v>
      </c>
      <c r="B94" s="7" t="s">
        <v>500</v>
      </c>
      <c r="C94" s="7" t="s">
        <v>611</v>
      </c>
      <c r="D94" s="11" t="s">
        <v>16</v>
      </c>
      <c r="E94" s="8" t="s">
        <v>312</v>
      </c>
      <c r="F94" s="8" t="s">
        <v>313</v>
      </c>
      <c r="G94" s="8">
        <v>2006</v>
      </c>
      <c r="H94" s="8" t="s">
        <v>314</v>
      </c>
      <c r="I94" s="8" t="s">
        <v>494</v>
      </c>
      <c r="J94" s="8" t="s">
        <v>39</v>
      </c>
      <c r="K94" s="8">
        <v>167</v>
      </c>
      <c r="L94" s="8" t="s">
        <v>21</v>
      </c>
      <c r="M94" s="9">
        <v>0.85</v>
      </c>
      <c r="N94" s="9">
        <f t="shared" si="5"/>
        <v>0.498</v>
      </c>
      <c r="O94" s="9">
        <v>0.35199999999999998</v>
      </c>
      <c r="P94" s="9">
        <f t="shared" si="6"/>
        <v>0.15000000000000002</v>
      </c>
      <c r="Q94" s="9" t="s">
        <v>40</v>
      </c>
      <c r="R94" s="10">
        <v>0.85</v>
      </c>
      <c r="S94" s="10">
        <v>0.35199999999999998</v>
      </c>
      <c r="T94" s="10">
        <f t="shared" si="7"/>
        <v>2.4147727272727275</v>
      </c>
      <c r="U94" s="20"/>
      <c r="V94" s="37"/>
      <c r="W94" s="33"/>
      <c r="X94" s="33"/>
      <c r="Y94" s="33"/>
      <c r="Z94" s="33"/>
      <c r="AA94" s="33"/>
      <c r="AB94" s="33"/>
      <c r="AC94" s="8" t="s">
        <v>29</v>
      </c>
      <c r="AD94" s="49">
        <v>4.7714285714285696</v>
      </c>
      <c r="AE94" s="10">
        <f t="shared" si="4"/>
        <v>4.7714285714285695E-2</v>
      </c>
      <c r="AF94" s="47"/>
    </row>
    <row r="95" spans="1:33" x14ac:dyDescent="0.25">
      <c r="A95" s="7" t="s">
        <v>298</v>
      </c>
      <c r="B95" s="7" t="s">
        <v>500</v>
      </c>
      <c r="C95" s="7" t="s">
        <v>612</v>
      </c>
      <c r="D95" s="11" t="s">
        <v>16</v>
      </c>
      <c r="E95" s="8" t="s">
        <v>312</v>
      </c>
      <c r="F95" s="8" t="s">
        <v>313</v>
      </c>
      <c r="G95" s="8">
        <v>2006</v>
      </c>
      <c r="H95" s="8" t="s">
        <v>314</v>
      </c>
      <c r="I95" s="8" t="s">
        <v>494</v>
      </c>
      <c r="J95" s="8" t="s">
        <v>307</v>
      </c>
      <c r="K95" s="8">
        <v>128</v>
      </c>
      <c r="L95" s="8" t="s">
        <v>21</v>
      </c>
      <c r="M95" s="9">
        <v>0.82</v>
      </c>
      <c r="N95" s="9">
        <f t="shared" si="5"/>
        <v>0.65799999999999992</v>
      </c>
      <c r="O95" s="9">
        <v>0.16200000000000001</v>
      </c>
      <c r="P95" s="9">
        <f t="shared" si="6"/>
        <v>0.18000000000000005</v>
      </c>
      <c r="Q95" s="9" t="s">
        <v>40</v>
      </c>
      <c r="R95" s="10">
        <v>0.82</v>
      </c>
      <c r="S95" s="10">
        <v>0.16200000000000001</v>
      </c>
      <c r="T95" s="10">
        <f t="shared" si="7"/>
        <v>5.0617283950617278</v>
      </c>
      <c r="U95" s="20"/>
      <c r="V95" s="37"/>
      <c r="W95" s="33"/>
      <c r="X95" s="33"/>
      <c r="Y95" s="33"/>
      <c r="Z95" s="33"/>
      <c r="AA95" s="33"/>
      <c r="AB95" s="33"/>
      <c r="AC95" s="8" t="s">
        <v>29</v>
      </c>
      <c r="AD95" s="49">
        <v>3.6571428571428601</v>
      </c>
      <c r="AE95" s="10">
        <f t="shared" si="4"/>
        <v>3.6571428571428602E-2</v>
      </c>
      <c r="AF95" s="47"/>
    </row>
    <row r="96" spans="1:33" x14ac:dyDescent="0.25">
      <c r="A96" s="7" t="s">
        <v>298</v>
      </c>
      <c r="B96" s="7"/>
      <c r="C96" s="7" t="s">
        <v>613</v>
      </c>
      <c r="D96" s="8" t="s">
        <v>16</v>
      </c>
      <c r="E96" s="8" t="s">
        <v>315</v>
      </c>
      <c r="F96" s="8" t="s">
        <v>316</v>
      </c>
      <c r="G96" s="8">
        <v>2013</v>
      </c>
      <c r="H96" s="8">
        <v>2008</v>
      </c>
      <c r="I96" s="8" t="s">
        <v>317</v>
      </c>
      <c r="J96" s="8" t="s">
        <v>39</v>
      </c>
      <c r="K96" s="8">
        <v>380</v>
      </c>
      <c r="L96" s="8" t="s">
        <v>21</v>
      </c>
      <c r="M96" s="9">
        <v>0.6</v>
      </c>
      <c r="N96" s="9">
        <f t="shared" si="5"/>
        <v>0.39999999999999997</v>
      </c>
      <c r="O96" s="9">
        <v>0.2</v>
      </c>
      <c r="P96" s="9">
        <f t="shared" si="6"/>
        <v>0.4</v>
      </c>
      <c r="Q96" s="13" t="s">
        <v>40</v>
      </c>
      <c r="R96" s="10">
        <v>0.6</v>
      </c>
      <c r="S96" s="10">
        <v>0.2</v>
      </c>
      <c r="T96" s="10">
        <f t="shared" si="7"/>
        <v>2.9999999999999996</v>
      </c>
      <c r="U96" s="22"/>
      <c r="V96" s="37"/>
      <c r="W96" s="33"/>
      <c r="X96" s="33"/>
      <c r="Y96" s="33"/>
      <c r="Z96" s="33"/>
      <c r="AA96" s="33"/>
      <c r="AB96" s="33"/>
      <c r="AC96" s="8" t="s">
        <v>29</v>
      </c>
      <c r="AD96" s="49">
        <v>10.8571428571429</v>
      </c>
      <c r="AE96" s="10">
        <f t="shared" si="4"/>
        <v>0.108571428571429</v>
      </c>
      <c r="AF96" s="47"/>
    </row>
    <row r="97" spans="1:33" x14ac:dyDescent="0.25">
      <c r="A97" s="7" t="s">
        <v>298</v>
      </c>
      <c r="B97" s="7"/>
      <c r="C97" s="7" t="s">
        <v>614</v>
      </c>
      <c r="D97" s="8" t="s">
        <v>16</v>
      </c>
      <c r="E97" s="8" t="s">
        <v>318</v>
      </c>
      <c r="F97" s="8" t="s">
        <v>319</v>
      </c>
      <c r="G97" s="8">
        <v>1995</v>
      </c>
      <c r="H97" s="8" t="s">
        <v>21</v>
      </c>
      <c r="I97" s="8" t="s">
        <v>320</v>
      </c>
      <c r="J97" s="8" t="s">
        <v>229</v>
      </c>
      <c r="K97" s="8">
        <v>400</v>
      </c>
      <c r="L97" s="8" t="s">
        <v>21</v>
      </c>
      <c r="M97" s="9">
        <v>0.56999999999999995</v>
      </c>
      <c r="N97" s="9">
        <f t="shared" si="5"/>
        <v>0.502</v>
      </c>
      <c r="O97" s="9">
        <v>6.8000000000000005E-2</v>
      </c>
      <c r="P97" s="9">
        <f t="shared" si="6"/>
        <v>0.43000000000000005</v>
      </c>
      <c r="Q97" s="9" t="s">
        <v>40</v>
      </c>
      <c r="R97" s="10">
        <v>0.56999999999999995</v>
      </c>
      <c r="S97" s="10">
        <v>6.8000000000000005E-2</v>
      </c>
      <c r="T97" s="10">
        <f t="shared" si="7"/>
        <v>8.3823529411764692</v>
      </c>
      <c r="U97" s="20"/>
      <c r="V97" s="37"/>
      <c r="W97" s="33"/>
      <c r="X97" s="33"/>
      <c r="Y97" s="33"/>
      <c r="Z97" s="33"/>
      <c r="AA97" s="33"/>
      <c r="AB97" s="33"/>
      <c r="AC97" s="8" t="s">
        <v>29</v>
      </c>
      <c r="AD97" s="49">
        <v>11.4285714285714</v>
      </c>
      <c r="AE97" s="10">
        <f t="shared" si="4"/>
        <v>0.114285714285714</v>
      </c>
      <c r="AF97" s="47"/>
    </row>
    <row r="98" spans="1:33" x14ac:dyDescent="0.25">
      <c r="A98" s="7" t="s">
        <v>298</v>
      </c>
      <c r="B98" s="7"/>
      <c r="C98" s="7" t="s">
        <v>615</v>
      </c>
      <c r="D98" s="8" t="s">
        <v>16</v>
      </c>
      <c r="E98" s="8" t="s">
        <v>321</v>
      </c>
      <c r="F98" s="8" t="s">
        <v>322</v>
      </c>
      <c r="G98" s="8">
        <v>2009</v>
      </c>
      <c r="H98" s="8" t="s">
        <v>323</v>
      </c>
      <c r="I98" s="8" t="s">
        <v>324</v>
      </c>
      <c r="J98" s="8" t="s">
        <v>39</v>
      </c>
      <c r="K98" s="8">
        <v>192</v>
      </c>
      <c r="L98" s="8" t="s">
        <v>325</v>
      </c>
      <c r="M98" s="26">
        <v>0.38</v>
      </c>
      <c r="N98" s="9">
        <f t="shared" si="5"/>
        <v>0.151</v>
      </c>
      <c r="O98" s="9">
        <v>0.22900000000000001</v>
      </c>
      <c r="P98" s="9">
        <f t="shared" si="6"/>
        <v>0.62</v>
      </c>
      <c r="Q98" s="9" t="s">
        <v>40</v>
      </c>
      <c r="R98" s="27">
        <v>0.38</v>
      </c>
      <c r="S98" s="10">
        <v>0.22900000000000001</v>
      </c>
      <c r="T98" s="10">
        <f t="shared" si="7"/>
        <v>1.6593886462882095</v>
      </c>
      <c r="U98" s="20"/>
      <c r="V98" s="37"/>
      <c r="W98" s="33"/>
      <c r="X98" s="33"/>
      <c r="Y98" s="33"/>
      <c r="Z98" s="33"/>
      <c r="AA98" s="33"/>
      <c r="AB98" s="33"/>
      <c r="AC98" s="8" t="s">
        <v>29</v>
      </c>
      <c r="AD98" s="49">
        <v>5.4857142857142902</v>
      </c>
      <c r="AE98" s="10">
        <f t="shared" si="4"/>
        <v>5.4857142857142903E-2</v>
      </c>
      <c r="AF98" s="47"/>
    </row>
    <row r="99" spans="1:33" x14ac:dyDescent="0.25">
      <c r="A99" s="7" t="s">
        <v>298</v>
      </c>
      <c r="B99" s="7"/>
      <c r="C99" s="7" t="s">
        <v>616</v>
      </c>
      <c r="D99" s="8" t="s">
        <v>16</v>
      </c>
      <c r="E99" s="8" t="s">
        <v>326</v>
      </c>
      <c r="F99" s="8" t="s">
        <v>327</v>
      </c>
      <c r="G99" s="8">
        <v>2012</v>
      </c>
      <c r="H99" s="8">
        <v>2002</v>
      </c>
      <c r="I99" s="8" t="s">
        <v>328</v>
      </c>
      <c r="J99" s="8" t="s">
        <v>39</v>
      </c>
      <c r="K99" s="8">
        <v>998</v>
      </c>
      <c r="L99" s="8" t="s">
        <v>433</v>
      </c>
      <c r="M99" s="9">
        <v>0.37</v>
      </c>
      <c r="N99" s="9">
        <f t="shared" si="5"/>
        <v>0.32800000000000001</v>
      </c>
      <c r="O99" s="9">
        <v>4.2000000000000003E-2</v>
      </c>
      <c r="P99" s="9">
        <f t="shared" si="6"/>
        <v>0.63</v>
      </c>
      <c r="Q99" s="9" t="s">
        <v>40</v>
      </c>
      <c r="R99" s="10">
        <v>0.37</v>
      </c>
      <c r="S99" s="10">
        <v>4.2000000000000003E-2</v>
      </c>
      <c r="T99" s="10">
        <f t="shared" si="7"/>
        <v>8.8095238095238084</v>
      </c>
      <c r="U99" s="20"/>
      <c r="V99" s="37"/>
      <c r="W99" s="33"/>
      <c r="X99" s="33"/>
      <c r="Y99" s="33"/>
      <c r="Z99" s="33"/>
      <c r="AA99" s="33"/>
      <c r="AB99" s="33"/>
      <c r="AC99" s="9" t="s">
        <v>29</v>
      </c>
      <c r="AD99" s="49">
        <v>28.514285714285698</v>
      </c>
      <c r="AE99" s="10">
        <f t="shared" si="4"/>
        <v>0.28514285714285698</v>
      </c>
      <c r="AF99" s="47"/>
    </row>
    <row r="100" spans="1:33" s="3" customFormat="1" x14ac:dyDescent="0.25">
      <c r="A100" s="2" t="s">
        <v>329</v>
      </c>
      <c r="B100" s="2"/>
      <c r="C100" s="2" t="s">
        <v>329</v>
      </c>
      <c r="D100" s="3" t="s">
        <v>330</v>
      </c>
      <c r="N100" s="4"/>
      <c r="P100" s="4"/>
      <c r="Q100" s="3" t="s">
        <v>54</v>
      </c>
      <c r="R100" s="5"/>
      <c r="S100" s="5"/>
      <c r="T100" s="5"/>
      <c r="U100" s="21"/>
      <c r="V100" s="38" t="s">
        <v>329</v>
      </c>
      <c r="W100" s="12"/>
      <c r="X100" s="12"/>
      <c r="Y100" s="12"/>
      <c r="Z100" s="12"/>
      <c r="AA100" s="12"/>
      <c r="AB100" s="12"/>
      <c r="AD100" s="5"/>
      <c r="AE100" s="5"/>
    </row>
    <row r="101" spans="1:33" s="3" customFormat="1" x14ac:dyDescent="0.25">
      <c r="A101" s="2" t="s">
        <v>331</v>
      </c>
      <c r="B101" s="2"/>
      <c r="C101" s="2" t="s">
        <v>331</v>
      </c>
      <c r="D101" s="3" t="s">
        <v>56</v>
      </c>
      <c r="N101" s="4"/>
      <c r="P101" s="4"/>
      <c r="Q101" s="3" t="s">
        <v>28</v>
      </c>
      <c r="R101" s="5"/>
      <c r="S101" s="5"/>
      <c r="T101" s="5"/>
      <c r="U101" s="21"/>
      <c r="V101" s="38" t="s">
        <v>331</v>
      </c>
      <c r="W101" s="12"/>
      <c r="X101" s="12"/>
      <c r="Y101" s="12"/>
      <c r="Z101" s="12"/>
      <c r="AA101" s="12"/>
      <c r="AB101" s="12"/>
      <c r="AD101" s="5"/>
      <c r="AE101" s="5"/>
    </row>
    <row r="102" spans="1:33" x14ac:dyDescent="0.25">
      <c r="A102" s="7" t="s">
        <v>332</v>
      </c>
      <c r="B102" s="7"/>
      <c r="C102" s="7" t="s">
        <v>617</v>
      </c>
      <c r="D102" s="8" t="s">
        <v>16</v>
      </c>
      <c r="E102" s="8" t="s">
        <v>333</v>
      </c>
      <c r="F102" s="8" t="s">
        <v>334</v>
      </c>
      <c r="G102" s="8">
        <v>2014</v>
      </c>
      <c r="H102" s="8" t="s">
        <v>335</v>
      </c>
      <c r="I102" s="8" t="s">
        <v>336</v>
      </c>
      <c r="J102" s="8" t="s">
        <v>337</v>
      </c>
      <c r="K102" s="8">
        <v>358</v>
      </c>
      <c r="L102" s="8" t="s">
        <v>361</v>
      </c>
      <c r="M102" s="9">
        <v>0.628</v>
      </c>
      <c r="N102" s="9">
        <f t="shared" si="5"/>
        <v>0.51100000000000001</v>
      </c>
      <c r="O102" s="9">
        <v>0.11700000000000001</v>
      </c>
      <c r="P102" s="9">
        <f t="shared" si="6"/>
        <v>0.372</v>
      </c>
      <c r="Q102" s="9" t="s">
        <v>17</v>
      </c>
      <c r="R102" s="10">
        <v>0.628</v>
      </c>
      <c r="S102" s="10">
        <v>0.11700000000000001</v>
      </c>
      <c r="T102" s="10">
        <f t="shared" si="7"/>
        <v>5.3675213675213671</v>
      </c>
      <c r="U102" s="20"/>
      <c r="V102" s="37" t="s">
        <v>332</v>
      </c>
      <c r="W102" s="33">
        <f>(M102*$AE$102)+(M103*$AE$103)+(M104*$AE$104)+(M105*$AE$105)</f>
        <v>0.51900149328023937</v>
      </c>
      <c r="X102" s="33"/>
      <c r="Y102" s="33">
        <f>(O102*$AE$102)+(O103*$AE$103)+(O104*$AE$104)+(O105*$AE$105)</f>
        <v>6.6135390741662553E-2</v>
      </c>
      <c r="Z102" s="33"/>
      <c r="AA102" s="33">
        <f>(P102*$AE$102)+(P103*$AE$103)+(P104*$AE$104)+(P105*$AE$105)</f>
        <v>0.48099850671976163</v>
      </c>
      <c r="AB102" s="33"/>
      <c r="AC102" s="8" t="s">
        <v>29</v>
      </c>
      <c r="AD102" s="49">
        <v>17.819810851169699</v>
      </c>
      <c r="AE102" s="10">
        <f t="shared" si="4"/>
        <v>0.17819810851169698</v>
      </c>
      <c r="AF102" s="47"/>
    </row>
    <row r="103" spans="1:33" x14ac:dyDescent="0.25">
      <c r="A103" s="7" t="s">
        <v>332</v>
      </c>
      <c r="B103" s="7"/>
      <c r="C103" s="7" t="s">
        <v>618</v>
      </c>
      <c r="D103" s="8" t="s">
        <v>16</v>
      </c>
      <c r="E103" s="8" t="s">
        <v>338</v>
      </c>
      <c r="F103" s="8" t="s">
        <v>339</v>
      </c>
      <c r="G103" s="8">
        <v>2012</v>
      </c>
      <c r="H103" s="8">
        <v>2004</v>
      </c>
      <c r="I103" s="8" t="s">
        <v>336</v>
      </c>
      <c r="J103" s="8" t="s">
        <v>61</v>
      </c>
      <c r="K103" s="8">
        <v>843</v>
      </c>
      <c r="L103" s="8" t="s">
        <v>21</v>
      </c>
      <c r="M103" s="9">
        <v>0.56999999999999995</v>
      </c>
      <c r="N103" s="9">
        <f t="shared" si="5"/>
        <v>0.51</v>
      </c>
      <c r="O103" s="9">
        <v>0.06</v>
      </c>
      <c r="P103" s="9">
        <f t="shared" si="6"/>
        <v>0.43000000000000005</v>
      </c>
      <c r="Q103" s="9" t="s">
        <v>17</v>
      </c>
      <c r="R103" s="10">
        <v>0.56999999999999995</v>
      </c>
      <c r="S103" s="10">
        <v>0.06</v>
      </c>
      <c r="T103" s="10">
        <f t="shared" si="7"/>
        <v>9.5</v>
      </c>
      <c r="U103" s="20"/>
      <c r="V103" s="37"/>
      <c r="W103" s="33"/>
      <c r="X103" s="33"/>
      <c r="Y103" s="33"/>
      <c r="Z103" s="33"/>
      <c r="AA103" s="33"/>
      <c r="AB103" s="33"/>
      <c r="AC103" s="9" t="s">
        <v>450</v>
      </c>
      <c r="AD103" s="49">
        <v>41.961174713787997</v>
      </c>
      <c r="AE103" s="10">
        <f t="shared" si="4"/>
        <v>0.41961174713787996</v>
      </c>
      <c r="AF103" s="47"/>
    </row>
    <row r="104" spans="1:33" x14ac:dyDescent="0.25">
      <c r="A104" s="7" t="s">
        <v>332</v>
      </c>
      <c r="B104" s="7"/>
      <c r="C104" s="7" t="s">
        <v>619</v>
      </c>
      <c r="D104" s="8" t="s">
        <v>16</v>
      </c>
      <c r="E104" s="8" t="s">
        <v>340</v>
      </c>
      <c r="F104" s="8" t="s">
        <v>341</v>
      </c>
      <c r="G104" s="8">
        <v>2011</v>
      </c>
      <c r="H104" s="8">
        <v>2008</v>
      </c>
      <c r="I104" s="8" t="s">
        <v>342</v>
      </c>
      <c r="J104" s="8" t="s">
        <v>224</v>
      </c>
      <c r="K104" s="8">
        <v>404</v>
      </c>
      <c r="L104" s="8" t="s">
        <v>21</v>
      </c>
      <c r="M104" s="9">
        <v>0.36</v>
      </c>
      <c r="N104" s="9">
        <f t="shared" si="5"/>
        <v>0.32</v>
      </c>
      <c r="O104" s="9">
        <v>0.04</v>
      </c>
      <c r="P104" s="9">
        <f t="shared" si="6"/>
        <v>0.64</v>
      </c>
      <c r="Q104" s="9" t="s">
        <v>17</v>
      </c>
      <c r="R104" s="10">
        <v>0.36</v>
      </c>
      <c r="S104" s="10">
        <v>0.04</v>
      </c>
      <c r="T104" s="10">
        <f t="shared" si="7"/>
        <v>9</v>
      </c>
      <c r="U104" s="20"/>
      <c r="V104" s="37"/>
      <c r="W104" s="33"/>
      <c r="X104" s="33"/>
      <c r="Y104" s="33"/>
      <c r="Z104" s="33"/>
      <c r="AA104" s="33"/>
      <c r="AB104" s="33"/>
      <c r="AC104" s="9" t="s">
        <v>450</v>
      </c>
      <c r="AD104" s="49">
        <v>20.109507217521202</v>
      </c>
      <c r="AE104" s="10">
        <f t="shared" si="4"/>
        <v>0.20109507217521203</v>
      </c>
      <c r="AF104" s="47"/>
    </row>
    <row r="105" spans="1:33" x14ac:dyDescent="0.25">
      <c r="A105" s="7" t="s">
        <v>332</v>
      </c>
      <c r="B105" s="7"/>
      <c r="C105" s="7" t="s">
        <v>620</v>
      </c>
      <c r="D105" s="8" t="s">
        <v>16</v>
      </c>
      <c r="E105" s="8" t="s">
        <v>343</v>
      </c>
      <c r="F105" s="8" t="s">
        <v>344</v>
      </c>
      <c r="G105" s="8">
        <v>2007</v>
      </c>
      <c r="H105" s="8">
        <v>2000</v>
      </c>
      <c r="I105" s="8" t="s">
        <v>345</v>
      </c>
      <c r="J105" s="8" t="s">
        <v>80</v>
      </c>
      <c r="K105" s="8">
        <v>404</v>
      </c>
      <c r="L105" s="8" t="s">
        <v>484</v>
      </c>
      <c r="M105" s="9">
        <v>0.47499999999999998</v>
      </c>
      <c r="N105" s="9">
        <f t="shared" si="5"/>
        <v>0.41499999999999998</v>
      </c>
      <c r="O105" s="9">
        <v>0.06</v>
      </c>
      <c r="P105" s="9">
        <f t="shared" si="6"/>
        <v>0.52500000000000002</v>
      </c>
      <c r="Q105" s="9" t="s">
        <v>17</v>
      </c>
      <c r="R105" s="10">
        <v>0.47499999999999998</v>
      </c>
      <c r="S105" s="10">
        <v>0.06</v>
      </c>
      <c r="T105" s="10">
        <f t="shared" si="7"/>
        <v>7.916666666666667</v>
      </c>
      <c r="U105" s="20"/>
      <c r="V105" s="37"/>
      <c r="W105" s="33"/>
      <c r="X105" s="33"/>
      <c r="Y105" s="33"/>
      <c r="Z105" s="33"/>
      <c r="AA105" s="33"/>
      <c r="AB105" s="33"/>
      <c r="AC105" s="9" t="s">
        <v>29</v>
      </c>
      <c r="AD105" s="49">
        <v>20.109507217521202</v>
      </c>
      <c r="AE105" s="10">
        <f t="shared" si="4"/>
        <v>0.20109507217521203</v>
      </c>
      <c r="AF105" s="47"/>
    </row>
    <row r="106" spans="1:33" s="3" customFormat="1" x14ac:dyDescent="0.25">
      <c r="A106" s="2" t="s">
        <v>346</v>
      </c>
      <c r="B106" s="2"/>
      <c r="C106" s="2" t="s">
        <v>346</v>
      </c>
      <c r="D106" s="3" t="s">
        <v>16</v>
      </c>
      <c r="N106" s="4"/>
      <c r="P106" s="4"/>
      <c r="Q106" s="3" t="s">
        <v>40</v>
      </c>
      <c r="R106" s="5"/>
      <c r="S106" s="5"/>
      <c r="T106" s="5"/>
      <c r="U106" s="21"/>
      <c r="V106" s="38" t="s">
        <v>347</v>
      </c>
      <c r="W106" s="12"/>
      <c r="X106" s="12"/>
      <c r="Y106" s="12"/>
      <c r="Z106" s="12"/>
      <c r="AA106" s="12"/>
      <c r="AB106" s="12"/>
      <c r="AD106" s="5"/>
      <c r="AE106" s="5"/>
    </row>
    <row r="107" spans="1:33" x14ac:dyDescent="0.25">
      <c r="A107" s="7" t="s">
        <v>348</v>
      </c>
      <c r="B107" s="7"/>
      <c r="C107" s="7" t="s">
        <v>621</v>
      </c>
      <c r="D107" s="8" t="s">
        <v>16</v>
      </c>
      <c r="E107" s="8" t="s">
        <v>349</v>
      </c>
      <c r="F107" s="8" t="s">
        <v>350</v>
      </c>
      <c r="G107" s="8">
        <v>2015</v>
      </c>
      <c r="H107" s="8">
        <v>2012</v>
      </c>
      <c r="I107" s="8" t="s">
        <v>351</v>
      </c>
      <c r="J107" s="8" t="s">
        <v>352</v>
      </c>
      <c r="K107" s="8">
        <v>598</v>
      </c>
      <c r="L107" s="8" t="s">
        <v>21</v>
      </c>
      <c r="M107" s="9">
        <v>0.435</v>
      </c>
      <c r="N107" s="9">
        <f t="shared" si="5"/>
        <v>0.36499999999999999</v>
      </c>
      <c r="O107" s="9">
        <v>7.0000000000000007E-2</v>
      </c>
      <c r="P107" s="9">
        <f t="shared" si="6"/>
        <v>0.56499999999999995</v>
      </c>
      <c r="Q107" s="9" t="s">
        <v>54</v>
      </c>
      <c r="R107" s="10">
        <v>0.435</v>
      </c>
      <c r="S107" s="10">
        <v>7.0000000000000007E-2</v>
      </c>
      <c r="T107" s="10">
        <f t="shared" si="7"/>
        <v>6.2142857142857135</v>
      </c>
      <c r="U107" s="20"/>
      <c r="V107" s="37" t="s">
        <v>348</v>
      </c>
      <c r="W107" s="33">
        <f>(M107*$AE$107)+(M108*$AE$108)</f>
        <v>0.38949545454545459</v>
      </c>
      <c r="X107" s="33"/>
      <c r="Y107" s="33">
        <f>(O107*$AE$107)+(O108*$AE$108)</f>
        <v>6.134772727272729E-2</v>
      </c>
      <c r="Z107" s="33"/>
      <c r="AA107" s="33">
        <f>(P107*$AE$107)+(P108*$AE$108)</f>
        <v>0.61050454545454536</v>
      </c>
      <c r="AB107" s="33"/>
      <c r="AC107" s="9" t="s">
        <v>29</v>
      </c>
      <c r="AD107" s="49">
        <v>67.954545454545496</v>
      </c>
      <c r="AE107" s="10">
        <f t="shared" si="4"/>
        <v>0.67954545454545501</v>
      </c>
      <c r="AF107" s="47"/>
    </row>
    <row r="108" spans="1:33" x14ac:dyDescent="0.25">
      <c r="A108" s="7" t="s">
        <v>348</v>
      </c>
      <c r="B108" s="7"/>
      <c r="C108" s="7" t="s">
        <v>622</v>
      </c>
      <c r="D108" s="8" t="s">
        <v>16</v>
      </c>
      <c r="E108" s="8" t="s">
        <v>353</v>
      </c>
      <c r="F108" s="8" t="s">
        <v>354</v>
      </c>
      <c r="G108" s="8">
        <v>2010</v>
      </c>
      <c r="H108" s="8">
        <v>2007</v>
      </c>
      <c r="I108" s="8" t="s">
        <v>355</v>
      </c>
      <c r="J108" s="8" t="s">
        <v>257</v>
      </c>
      <c r="K108" s="8">
        <v>282</v>
      </c>
      <c r="L108" s="8" t="s">
        <v>21</v>
      </c>
      <c r="M108" s="9">
        <v>0.29299999999999998</v>
      </c>
      <c r="N108" s="9">
        <f t="shared" si="5"/>
        <v>0.25</v>
      </c>
      <c r="O108" s="9">
        <v>4.2999999999999997E-2</v>
      </c>
      <c r="P108" s="9">
        <f t="shared" si="6"/>
        <v>0.70700000000000007</v>
      </c>
      <c r="Q108" s="9" t="s">
        <v>54</v>
      </c>
      <c r="R108" s="10">
        <v>0.29299999999999998</v>
      </c>
      <c r="S108" s="10">
        <v>4.2999999999999997E-2</v>
      </c>
      <c r="T108" s="10">
        <f t="shared" si="7"/>
        <v>6.8139534883720936</v>
      </c>
      <c r="U108" s="20"/>
      <c r="V108" s="37"/>
      <c r="W108" s="33"/>
      <c r="X108" s="33"/>
      <c r="Y108" s="33"/>
      <c r="Z108" s="33"/>
      <c r="AA108" s="33"/>
      <c r="AB108" s="33"/>
      <c r="AC108" s="9" t="s">
        <v>29</v>
      </c>
      <c r="AD108" s="49">
        <v>32.045454545454497</v>
      </c>
      <c r="AE108" s="10">
        <f t="shared" si="4"/>
        <v>0.32045454545454499</v>
      </c>
      <c r="AF108" s="47"/>
    </row>
    <row r="109" spans="1:33" x14ac:dyDescent="0.25">
      <c r="A109" s="7" t="s">
        <v>356</v>
      </c>
      <c r="B109" s="7" t="s">
        <v>500</v>
      </c>
      <c r="C109" s="7" t="s">
        <v>623</v>
      </c>
      <c r="D109" s="11" t="s">
        <v>16</v>
      </c>
      <c r="E109" s="8" t="s">
        <v>357</v>
      </c>
      <c r="F109" s="8" t="s">
        <v>358</v>
      </c>
      <c r="G109" s="8">
        <v>2014</v>
      </c>
      <c r="H109" s="8">
        <v>2007</v>
      </c>
      <c r="I109" s="8" t="s">
        <v>359</v>
      </c>
      <c r="J109" s="8" t="s">
        <v>360</v>
      </c>
      <c r="K109" s="8">
        <v>100</v>
      </c>
      <c r="L109" s="8" t="s">
        <v>361</v>
      </c>
      <c r="M109" s="9">
        <v>0.68</v>
      </c>
      <c r="N109" s="9">
        <f t="shared" si="5"/>
        <v>0.32000000000000006</v>
      </c>
      <c r="O109" s="9">
        <v>0.36</v>
      </c>
      <c r="P109" s="9">
        <f t="shared" si="6"/>
        <v>0.31999999999999995</v>
      </c>
      <c r="Q109" s="9" t="s">
        <v>28</v>
      </c>
      <c r="R109" s="10">
        <v>0.68</v>
      </c>
      <c r="S109" s="10">
        <v>0.36</v>
      </c>
      <c r="T109" s="10">
        <f t="shared" si="7"/>
        <v>1.8888888888888891</v>
      </c>
      <c r="U109" s="20"/>
      <c r="V109" s="37" t="s">
        <v>356</v>
      </c>
      <c r="W109" s="33">
        <f>(M109*$AE$109)+(M110*$AE$110)+(M111*$AE$111)</f>
        <v>0.78998333333333348</v>
      </c>
      <c r="X109" s="33"/>
      <c r="Y109" s="33">
        <f>(O109*$AE$109)+(O110*$AE$110)+(O111*$AE$111)</f>
        <v>0.32668333333333338</v>
      </c>
      <c r="Z109" s="33"/>
      <c r="AA109" s="33">
        <f>(P109*$AE$109)+(P110*$AE$110)+(P111*$AE$111)</f>
        <v>0.21001666666666655</v>
      </c>
      <c r="AB109" s="33"/>
      <c r="AC109" s="9" t="s">
        <v>29</v>
      </c>
      <c r="AD109" s="49">
        <v>33.3333333333333</v>
      </c>
      <c r="AE109" s="10">
        <f t="shared" si="4"/>
        <v>0.33333333333333298</v>
      </c>
      <c r="AF109" s="47"/>
      <c r="AG109" s="8" t="s">
        <v>416</v>
      </c>
    </row>
    <row r="110" spans="1:33" x14ac:dyDescent="0.25">
      <c r="A110" s="7" t="s">
        <v>356</v>
      </c>
      <c r="B110" s="7" t="s">
        <v>500</v>
      </c>
      <c r="C110" s="7" t="s">
        <v>624</v>
      </c>
      <c r="D110" s="11" t="s">
        <v>16</v>
      </c>
      <c r="E110" s="8" t="s">
        <v>357</v>
      </c>
      <c r="F110" s="8" t="s">
        <v>358</v>
      </c>
      <c r="G110" s="8">
        <v>2014</v>
      </c>
      <c r="H110" s="8">
        <v>2007</v>
      </c>
      <c r="I110" s="8" t="s">
        <v>359</v>
      </c>
      <c r="J110" s="8" t="s">
        <v>362</v>
      </c>
      <c r="K110" s="8">
        <v>50</v>
      </c>
      <c r="L110" s="8" t="s">
        <v>363</v>
      </c>
      <c r="M110" s="9">
        <v>0.88</v>
      </c>
      <c r="N110" s="9">
        <f t="shared" si="5"/>
        <v>0.31999999999999995</v>
      </c>
      <c r="O110" s="9">
        <v>0.56000000000000005</v>
      </c>
      <c r="P110" s="9">
        <f t="shared" si="6"/>
        <v>0.12</v>
      </c>
      <c r="Q110" s="9" t="s">
        <v>28</v>
      </c>
      <c r="R110" s="10">
        <v>0.88</v>
      </c>
      <c r="S110" s="10">
        <v>0.56000000000000005</v>
      </c>
      <c r="T110" s="10">
        <f t="shared" si="7"/>
        <v>1.5714285714285714</v>
      </c>
      <c r="U110" s="20"/>
      <c r="V110" s="37"/>
      <c r="W110" s="33"/>
      <c r="X110" s="33"/>
      <c r="Y110" s="33"/>
      <c r="Z110" s="33"/>
      <c r="AA110" s="33"/>
      <c r="AB110" s="33"/>
      <c r="AC110" s="9" t="s">
        <v>29</v>
      </c>
      <c r="AD110" s="49">
        <v>16.6666666666667</v>
      </c>
      <c r="AE110" s="10">
        <f t="shared" si="4"/>
        <v>0.16666666666666699</v>
      </c>
      <c r="AF110" s="47"/>
      <c r="AG110" s="8" t="s">
        <v>416</v>
      </c>
    </row>
    <row r="111" spans="1:33" x14ac:dyDescent="0.25">
      <c r="A111" s="7" t="s">
        <v>356</v>
      </c>
      <c r="B111" s="7"/>
      <c r="C111" s="7" t="s">
        <v>625</v>
      </c>
      <c r="D111" s="8" t="s">
        <v>16</v>
      </c>
      <c r="E111" s="8" t="s">
        <v>364</v>
      </c>
      <c r="F111" s="8" t="s">
        <v>443</v>
      </c>
      <c r="G111" s="8">
        <v>2008</v>
      </c>
      <c r="H111" s="8" t="s">
        <v>21</v>
      </c>
      <c r="I111" s="8" t="s">
        <v>359</v>
      </c>
      <c r="J111" s="8" t="s">
        <v>493</v>
      </c>
      <c r="K111" s="8">
        <v>150</v>
      </c>
      <c r="L111" s="8" t="s">
        <v>21</v>
      </c>
      <c r="M111" s="24">
        <v>0.83330000000000004</v>
      </c>
      <c r="N111" s="24">
        <f t="shared" si="5"/>
        <v>0.60660000000000003</v>
      </c>
      <c r="O111" s="24">
        <v>0.22670000000000001</v>
      </c>
      <c r="P111" s="9">
        <f t="shared" si="6"/>
        <v>0.16669999999999996</v>
      </c>
      <c r="Q111" s="9" t="s">
        <v>28</v>
      </c>
      <c r="R111" s="25">
        <v>0.83330000000000004</v>
      </c>
      <c r="S111" s="25">
        <v>0.22670000000000001</v>
      </c>
      <c r="T111" s="10">
        <f t="shared" si="7"/>
        <v>3.6757829730921925</v>
      </c>
      <c r="U111" s="20"/>
      <c r="V111" s="37"/>
      <c r="W111" s="33"/>
      <c r="X111" s="33"/>
      <c r="Y111" s="33"/>
      <c r="Z111" s="33"/>
      <c r="AA111" s="33"/>
      <c r="AB111" s="33"/>
      <c r="AC111" s="9" t="s">
        <v>29</v>
      </c>
      <c r="AD111" s="49">
        <v>50</v>
      </c>
      <c r="AE111" s="10">
        <f t="shared" si="4"/>
        <v>0.5</v>
      </c>
      <c r="AF111" s="47"/>
      <c r="AG111" s="8" t="s">
        <v>454</v>
      </c>
    </row>
    <row r="112" spans="1:33" x14ac:dyDescent="0.25">
      <c r="A112" s="7" t="s">
        <v>365</v>
      </c>
      <c r="B112" s="7"/>
      <c r="C112" s="7" t="s">
        <v>626</v>
      </c>
      <c r="D112" s="8" t="s">
        <v>16</v>
      </c>
      <c r="E112" s="8" t="s">
        <v>366</v>
      </c>
      <c r="F112" s="8" t="s">
        <v>367</v>
      </c>
      <c r="G112" s="8">
        <v>2016</v>
      </c>
      <c r="H112" s="8">
        <v>2012</v>
      </c>
      <c r="I112" s="8" t="s">
        <v>368</v>
      </c>
      <c r="J112" s="8" t="s">
        <v>362</v>
      </c>
      <c r="K112" s="8">
        <v>719</v>
      </c>
      <c r="L112" s="8" t="s">
        <v>485</v>
      </c>
      <c r="M112" s="9">
        <v>1.4E-2</v>
      </c>
      <c r="N112" s="9">
        <f t="shared" si="5"/>
        <v>1.4E-2</v>
      </c>
      <c r="O112" s="9">
        <v>0</v>
      </c>
      <c r="P112" s="9">
        <f t="shared" si="6"/>
        <v>0.98599999999999999</v>
      </c>
      <c r="Q112" s="9" t="s">
        <v>17</v>
      </c>
      <c r="R112" s="10">
        <v>1.4E-2</v>
      </c>
      <c r="S112" s="10">
        <v>0</v>
      </c>
      <c r="T112" s="10" t="s">
        <v>463</v>
      </c>
      <c r="U112" s="20"/>
      <c r="V112" s="37" t="s">
        <v>365</v>
      </c>
      <c r="W112" s="33">
        <f>(M112*$AE$112)+(M113*$AE$113)+(M114*$AE$114)+(M115*$AE$115)</f>
        <v>0.26578110554699547</v>
      </c>
      <c r="X112" s="33"/>
      <c r="Y112" s="33">
        <f>(O112*$AE$112)+(O113*$AE$113)+(O114*$AE$114)+(O115*$AE$115)</f>
        <v>4.9283609399075522E-2</v>
      </c>
      <c r="Z112" s="33"/>
      <c r="AA112" s="33">
        <f>(P112*$AE$112)+(P113*$AE$113)+(P114*$AE$114)+(P115*$AE$115)</f>
        <v>0.73421889445300492</v>
      </c>
      <c r="AB112" s="33"/>
      <c r="AC112" s="9" t="s">
        <v>29</v>
      </c>
      <c r="AD112" s="49">
        <v>6.9241140215716497</v>
      </c>
      <c r="AE112" s="10">
        <f t="shared" si="4"/>
        <v>6.9241140215716493E-2</v>
      </c>
      <c r="AF112" s="47"/>
    </row>
    <row r="113" spans="1:33" x14ac:dyDescent="0.25">
      <c r="A113" s="7" t="s">
        <v>365</v>
      </c>
      <c r="B113" s="7"/>
      <c r="C113" s="7" t="s">
        <v>627</v>
      </c>
      <c r="D113" s="8" t="s">
        <v>16</v>
      </c>
      <c r="E113" s="8" t="s">
        <v>369</v>
      </c>
      <c r="F113" s="8" t="s">
        <v>370</v>
      </c>
      <c r="G113" s="8">
        <v>2010</v>
      </c>
      <c r="H113" s="8">
        <v>1996</v>
      </c>
      <c r="I113" s="8" t="s">
        <v>371</v>
      </c>
      <c r="J113" s="8" t="s">
        <v>80</v>
      </c>
      <c r="K113" s="8">
        <v>9486</v>
      </c>
      <c r="L113" s="8" t="s">
        <v>21</v>
      </c>
      <c r="M113" s="9">
        <v>0.28499999999999998</v>
      </c>
      <c r="N113" s="9">
        <f t="shared" si="5"/>
        <v>0.23199999999999998</v>
      </c>
      <c r="O113" s="9">
        <v>5.2999999999999999E-2</v>
      </c>
      <c r="P113" s="9">
        <f t="shared" si="6"/>
        <v>0.71500000000000008</v>
      </c>
      <c r="Q113" s="9" t="s">
        <v>17</v>
      </c>
      <c r="R113" s="10">
        <v>0.28499999999999998</v>
      </c>
      <c r="S113" s="10">
        <v>5.2999999999999999E-2</v>
      </c>
      <c r="T113" s="10">
        <f t="shared" si="7"/>
        <v>5.3773584905660377</v>
      </c>
      <c r="U113" s="20"/>
      <c r="V113" s="37"/>
      <c r="W113" s="33"/>
      <c r="X113" s="33"/>
      <c r="Y113" s="33"/>
      <c r="Z113" s="33"/>
      <c r="AA113" s="33"/>
      <c r="AB113" s="33"/>
      <c r="AC113" s="9" t="s">
        <v>450</v>
      </c>
      <c r="AD113" s="49">
        <v>91.352080123266603</v>
      </c>
      <c r="AE113" s="10">
        <f t="shared" si="4"/>
        <v>0.91352080123266599</v>
      </c>
      <c r="AF113" s="47"/>
      <c r="AG113" s="8" t="s">
        <v>372</v>
      </c>
    </row>
    <row r="114" spans="1:33" x14ac:dyDescent="0.25">
      <c r="A114" s="7" t="s">
        <v>365</v>
      </c>
      <c r="B114" s="7"/>
      <c r="C114" s="7" t="s">
        <v>628</v>
      </c>
      <c r="D114" s="8" t="s">
        <v>16</v>
      </c>
      <c r="E114" s="8" t="s">
        <v>373</v>
      </c>
      <c r="F114" s="8" t="s">
        <v>374</v>
      </c>
      <c r="G114" s="8">
        <v>2005</v>
      </c>
      <c r="H114" s="8" t="s">
        <v>21</v>
      </c>
      <c r="I114" s="8" t="s">
        <v>375</v>
      </c>
      <c r="J114" s="8" t="s">
        <v>491</v>
      </c>
      <c r="K114" s="8">
        <v>70</v>
      </c>
      <c r="L114" s="8" t="s">
        <v>485</v>
      </c>
      <c r="M114" s="9">
        <v>0.52900000000000003</v>
      </c>
      <c r="N114" s="9">
        <f t="shared" si="5"/>
        <v>0.45800000000000002</v>
      </c>
      <c r="O114" s="9">
        <v>7.0999999999999994E-2</v>
      </c>
      <c r="P114" s="9">
        <f t="shared" si="6"/>
        <v>0.47099999999999997</v>
      </c>
      <c r="Q114" s="9" t="s">
        <v>17</v>
      </c>
      <c r="R114" s="10">
        <v>0.52900000000000003</v>
      </c>
      <c r="S114" s="10">
        <v>7.0999999999999994E-2</v>
      </c>
      <c r="T114" s="10">
        <f t="shared" si="7"/>
        <v>7.4507042253521139</v>
      </c>
      <c r="U114" s="20"/>
      <c r="V114" s="37"/>
      <c r="W114" s="33"/>
      <c r="X114" s="33"/>
      <c r="Y114" s="33"/>
      <c r="Z114" s="33"/>
      <c r="AA114" s="33"/>
      <c r="AB114" s="33"/>
      <c r="AC114" s="9" t="s">
        <v>450</v>
      </c>
      <c r="AD114" s="49">
        <v>0.67411402157164901</v>
      </c>
      <c r="AE114" s="10">
        <f t="shared" si="4"/>
        <v>6.7411402157164903E-3</v>
      </c>
      <c r="AF114" s="47"/>
      <c r="AG114" s="8" t="s">
        <v>417</v>
      </c>
    </row>
    <row r="115" spans="1:33" s="30" customFormat="1" x14ac:dyDescent="0.25">
      <c r="A115" s="30" t="s">
        <v>365</v>
      </c>
      <c r="C115" s="30" t="s">
        <v>629</v>
      </c>
      <c r="D115" s="30" t="s">
        <v>501</v>
      </c>
      <c r="E115" s="30" t="s">
        <v>538</v>
      </c>
      <c r="F115" s="30" t="s">
        <v>539</v>
      </c>
      <c r="G115" s="30">
        <v>2018</v>
      </c>
      <c r="H115" s="30" t="s">
        <v>540</v>
      </c>
      <c r="I115" s="30" t="s">
        <v>541</v>
      </c>
      <c r="J115" s="30" t="s">
        <v>542</v>
      </c>
      <c r="K115" s="30">
        <v>109</v>
      </c>
      <c r="L115" s="30" t="s">
        <v>543</v>
      </c>
      <c r="M115" s="39">
        <v>8.5000000000000006E-2</v>
      </c>
      <c r="N115" s="29">
        <f t="shared" si="5"/>
        <v>4.8000000000000008E-2</v>
      </c>
      <c r="O115" s="39">
        <v>3.6999999999999998E-2</v>
      </c>
      <c r="P115" s="29">
        <f t="shared" si="6"/>
        <v>0.91500000000000004</v>
      </c>
      <c r="Q115" s="30" t="s">
        <v>17</v>
      </c>
      <c r="R115" s="43">
        <v>8.5000000000000006E-2</v>
      </c>
      <c r="S115" s="43">
        <v>3.6999999999999998E-2</v>
      </c>
      <c r="T115" s="43">
        <f t="shared" si="7"/>
        <v>2.2972972972972974</v>
      </c>
      <c r="V115" s="37"/>
      <c r="W115" s="33"/>
      <c r="Y115" s="33"/>
      <c r="AA115" s="33"/>
      <c r="AC115" s="30" t="s">
        <v>29</v>
      </c>
      <c r="AD115" s="50">
        <v>1.04969183359014</v>
      </c>
      <c r="AE115" s="44">
        <f t="shared" si="4"/>
        <v>1.04969183359014E-2</v>
      </c>
      <c r="AF115" s="48"/>
    </row>
    <row r="116" spans="1:33" x14ac:dyDescent="0.25">
      <c r="A116" s="7" t="s">
        <v>376</v>
      </c>
      <c r="B116" s="7" t="s">
        <v>500</v>
      </c>
      <c r="C116" s="7" t="s">
        <v>630</v>
      </c>
      <c r="D116" s="8" t="s">
        <v>16</v>
      </c>
      <c r="E116" s="8" t="s">
        <v>377</v>
      </c>
      <c r="F116" s="8" t="s">
        <v>378</v>
      </c>
      <c r="G116" s="8">
        <v>2017</v>
      </c>
      <c r="H116" s="8" t="s">
        <v>21</v>
      </c>
      <c r="I116" s="8" t="s">
        <v>379</v>
      </c>
      <c r="J116" s="8" t="s">
        <v>39</v>
      </c>
      <c r="K116" s="8">
        <v>2317</v>
      </c>
      <c r="L116" s="8" t="s">
        <v>486</v>
      </c>
      <c r="M116" s="9">
        <v>0.52</v>
      </c>
      <c r="N116" s="9">
        <f t="shared" si="5"/>
        <v>0.46</v>
      </c>
      <c r="O116" s="9">
        <v>0.06</v>
      </c>
      <c r="P116" s="9">
        <f t="shared" si="6"/>
        <v>0.48</v>
      </c>
      <c r="Q116" s="9" t="s">
        <v>54</v>
      </c>
      <c r="R116" s="10">
        <v>0.52</v>
      </c>
      <c r="S116" s="10">
        <v>0.06</v>
      </c>
      <c r="T116" s="10">
        <f t="shared" si="7"/>
        <v>8.6666666666666679</v>
      </c>
      <c r="U116" s="20"/>
      <c r="V116" s="37" t="s">
        <v>376</v>
      </c>
      <c r="W116" s="33">
        <f>(M116*$AE$116)+(M117*$AE$117)+(M118*$AE$118)+(M119*$AE$119)+(M120*$AE$120)+(M121*$AE$121)+(M122*$AE$122)+(M123*$AE$123)+(M124*$AE$124)+(M125*$AE$125)</f>
        <v>0.54034163145324254</v>
      </c>
      <c r="X116" s="33"/>
      <c r="Y116" s="33">
        <f>(O116*$AE$116)+(O117*$AE$117)+(O118*$AE$118)+(O119*$AE$119)+(O120*$AE$120)+(O121*$AE$121)+(O122*$AE$122)+(O123*$AE$123)+(O124*$AE$124)+(O125*$AE$125)</f>
        <v>0.10084328495315081</v>
      </c>
      <c r="Z116" s="33"/>
      <c r="AA116" s="33">
        <f>(P116*$AE$116)+(P117*$AE$117)+(P118*$AE$118)+(P119*$AE$119)+(P120*$AE$120)+(P121*$AE$121)+(P122*$AE$122)+(P123*$AE$123)+(P124*$AE$124)+(P125*$AE$125)</f>
        <v>0.45965836854675723</v>
      </c>
      <c r="AB116" s="33"/>
      <c r="AC116" s="9" t="s">
        <v>450</v>
      </c>
      <c r="AD116" s="49">
        <v>21.284218261987899</v>
      </c>
      <c r="AE116" s="10">
        <f t="shared" si="4"/>
        <v>0.212842182619879</v>
      </c>
      <c r="AF116" s="47"/>
      <c r="AG116" s="8" t="s">
        <v>459</v>
      </c>
    </row>
    <row r="117" spans="1:33" x14ac:dyDescent="0.25">
      <c r="A117" s="7" t="s">
        <v>376</v>
      </c>
      <c r="B117" s="7"/>
      <c r="C117" s="7" t="s">
        <v>631</v>
      </c>
      <c r="D117" s="8" t="s">
        <v>16</v>
      </c>
      <c r="E117" s="8" t="s">
        <v>380</v>
      </c>
      <c r="F117" s="8" t="s">
        <v>381</v>
      </c>
      <c r="G117" s="8">
        <v>2015</v>
      </c>
      <c r="H117" s="8">
        <v>2008</v>
      </c>
      <c r="I117" s="8" t="s">
        <v>382</v>
      </c>
      <c r="J117" s="8" t="s">
        <v>383</v>
      </c>
      <c r="K117" s="8">
        <v>656</v>
      </c>
      <c r="L117" s="8" t="s">
        <v>21</v>
      </c>
      <c r="M117" s="9">
        <v>0.63600000000000001</v>
      </c>
      <c r="N117" s="9">
        <f t="shared" si="5"/>
        <v>0.48699999999999999</v>
      </c>
      <c r="O117" s="9">
        <v>0.14899999999999999</v>
      </c>
      <c r="P117" s="9">
        <f t="shared" si="6"/>
        <v>0.36399999999999999</v>
      </c>
      <c r="Q117" s="9" t="s">
        <v>54</v>
      </c>
      <c r="R117" s="10">
        <v>0.63600000000000001</v>
      </c>
      <c r="S117" s="10">
        <v>0.14899999999999999</v>
      </c>
      <c r="T117" s="10">
        <f t="shared" si="7"/>
        <v>4.2684563758389267</v>
      </c>
      <c r="U117" s="20"/>
      <c r="V117" s="37"/>
      <c r="W117" s="33"/>
      <c r="X117" s="33"/>
      <c r="Y117" s="33"/>
      <c r="Z117" s="33"/>
      <c r="AA117" s="33"/>
      <c r="AB117" s="33"/>
      <c r="AC117" s="9" t="s">
        <v>450</v>
      </c>
      <c r="AD117" s="49">
        <v>6.0260885541061899</v>
      </c>
      <c r="AE117" s="10">
        <f t="shared" si="4"/>
        <v>6.0260885541061897E-2</v>
      </c>
      <c r="AF117" s="47"/>
      <c r="AG117" s="8" t="s">
        <v>452</v>
      </c>
    </row>
    <row r="118" spans="1:33" x14ac:dyDescent="0.25">
      <c r="A118" s="7" t="s">
        <v>376</v>
      </c>
      <c r="B118" s="7"/>
      <c r="C118" s="7" t="s">
        <v>632</v>
      </c>
      <c r="D118" s="8" t="s">
        <v>16</v>
      </c>
      <c r="E118" s="8" t="s">
        <v>453</v>
      </c>
      <c r="F118" s="8" t="s">
        <v>384</v>
      </c>
      <c r="G118" s="8">
        <v>2013</v>
      </c>
      <c r="H118" s="8">
        <v>2010</v>
      </c>
      <c r="I118" s="8" t="s">
        <v>385</v>
      </c>
      <c r="J118" s="8" t="s">
        <v>80</v>
      </c>
      <c r="K118" s="8">
        <v>790</v>
      </c>
      <c r="L118" s="8" t="s">
        <v>21</v>
      </c>
      <c r="M118" s="9">
        <v>0.72399999999999998</v>
      </c>
      <c r="N118" s="9">
        <f t="shared" si="5"/>
        <v>0.54800000000000004</v>
      </c>
      <c r="O118" s="9">
        <v>0.17599999999999999</v>
      </c>
      <c r="P118" s="9">
        <f t="shared" si="6"/>
        <v>0.27600000000000002</v>
      </c>
      <c r="Q118" s="9" t="s">
        <v>54</v>
      </c>
      <c r="R118" s="10">
        <v>0.72399999999999998</v>
      </c>
      <c r="S118" s="10">
        <v>0.17599999999999999</v>
      </c>
      <c r="T118" s="10">
        <f t="shared" si="7"/>
        <v>4.1136363636363633</v>
      </c>
      <c r="U118" s="20"/>
      <c r="V118" s="37"/>
      <c r="W118" s="33"/>
      <c r="X118" s="33"/>
      <c r="Y118" s="33"/>
      <c r="Z118" s="33"/>
      <c r="AA118" s="33"/>
      <c r="AB118" s="33"/>
      <c r="AC118" s="9" t="s">
        <v>450</v>
      </c>
      <c r="AD118" s="49">
        <v>7.2570273746095904</v>
      </c>
      <c r="AE118" s="10">
        <f t="shared" si="4"/>
        <v>7.2570273746095898E-2</v>
      </c>
      <c r="AF118" s="47"/>
    </row>
    <row r="119" spans="1:33" x14ac:dyDescent="0.25">
      <c r="A119" s="7" t="s">
        <v>376</v>
      </c>
      <c r="B119" s="7"/>
      <c r="C119" s="7" t="s">
        <v>633</v>
      </c>
      <c r="D119" s="8" t="s">
        <v>16</v>
      </c>
      <c r="E119" s="8" t="s">
        <v>386</v>
      </c>
      <c r="F119" s="8" t="s">
        <v>387</v>
      </c>
      <c r="G119" s="8">
        <v>2010</v>
      </c>
      <c r="H119" s="8">
        <v>2003</v>
      </c>
      <c r="I119" s="8" t="s">
        <v>388</v>
      </c>
      <c r="J119" s="8" t="s">
        <v>61</v>
      </c>
      <c r="K119" s="8">
        <v>370</v>
      </c>
      <c r="L119" s="8" t="s">
        <v>389</v>
      </c>
      <c r="M119" s="9">
        <v>0.48099999999999998</v>
      </c>
      <c r="N119" s="9">
        <f t="shared" si="5"/>
        <v>0.39999999999999997</v>
      </c>
      <c r="O119" s="9">
        <v>8.1000000000000003E-2</v>
      </c>
      <c r="P119" s="9">
        <f t="shared" si="6"/>
        <v>0.51900000000000002</v>
      </c>
      <c r="Q119" s="9" t="s">
        <v>54</v>
      </c>
      <c r="R119" s="10">
        <v>0.48099999999999998</v>
      </c>
      <c r="S119" s="10">
        <v>8.1000000000000003E-2</v>
      </c>
      <c r="T119" s="10">
        <f t="shared" si="7"/>
        <v>5.9382716049382713</v>
      </c>
      <c r="U119" s="20"/>
      <c r="V119" s="37"/>
      <c r="W119" s="33"/>
      <c r="X119" s="33"/>
      <c r="Y119" s="33"/>
      <c r="Z119" s="33"/>
      <c r="AA119" s="33"/>
      <c r="AB119" s="33"/>
      <c r="AC119" s="9" t="s">
        <v>450</v>
      </c>
      <c r="AD119" s="49">
        <v>3.3988609222855</v>
      </c>
      <c r="AE119" s="10">
        <f t="shared" si="4"/>
        <v>3.3988609222855001E-2</v>
      </c>
      <c r="AF119" s="47"/>
    </row>
    <row r="120" spans="1:33" x14ac:dyDescent="0.25">
      <c r="A120" s="7" t="s">
        <v>376</v>
      </c>
      <c r="B120" s="7"/>
      <c r="C120" s="7" t="s">
        <v>634</v>
      </c>
      <c r="D120" s="8" t="s">
        <v>16</v>
      </c>
      <c r="E120" s="8" t="s">
        <v>390</v>
      </c>
      <c r="F120" s="8" t="s">
        <v>391</v>
      </c>
      <c r="G120" s="8">
        <v>2009</v>
      </c>
      <c r="H120" s="8" t="s">
        <v>392</v>
      </c>
      <c r="I120" s="8" t="s">
        <v>393</v>
      </c>
      <c r="J120" s="8" t="s">
        <v>394</v>
      </c>
      <c r="K120" s="8">
        <v>5875</v>
      </c>
      <c r="L120" s="8" t="s">
        <v>21</v>
      </c>
      <c r="M120" s="9">
        <v>0.52300000000000002</v>
      </c>
      <c r="N120" s="9">
        <f t="shared" si="5"/>
        <v>0.42000000000000004</v>
      </c>
      <c r="O120" s="9">
        <v>0.10299999999999999</v>
      </c>
      <c r="P120" s="9">
        <f t="shared" si="6"/>
        <v>0.47699999999999998</v>
      </c>
      <c r="Q120" s="9" t="s">
        <v>54</v>
      </c>
      <c r="R120" s="10">
        <v>0.52300000000000002</v>
      </c>
      <c r="S120" s="10">
        <v>0.10299999999999999</v>
      </c>
      <c r="T120" s="10">
        <f t="shared" si="7"/>
        <v>5.0776699029126222</v>
      </c>
      <c r="U120" s="20"/>
      <c r="V120" s="37"/>
      <c r="W120" s="33"/>
      <c r="X120" s="33"/>
      <c r="Y120" s="33"/>
      <c r="Z120" s="33"/>
      <c r="AA120" s="33"/>
      <c r="AB120" s="33"/>
      <c r="AC120" s="9" t="s">
        <v>450</v>
      </c>
      <c r="AD120" s="49">
        <v>53.9683997795333</v>
      </c>
      <c r="AE120" s="10">
        <f t="shared" si="4"/>
        <v>0.53968399779533305</v>
      </c>
      <c r="AF120" s="47"/>
    </row>
    <row r="121" spans="1:33" x14ac:dyDescent="0.25">
      <c r="A121" s="7" t="s">
        <v>376</v>
      </c>
      <c r="B121" s="7"/>
      <c r="C121" s="7" t="s">
        <v>635</v>
      </c>
      <c r="D121" s="8" t="s">
        <v>16</v>
      </c>
      <c r="E121" s="8" t="s">
        <v>395</v>
      </c>
      <c r="F121" s="8" t="s">
        <v>396</v>
      </c>
      <c r="G121" s="8">
        <v>2011</v>
      </c>
      <c r="H121" s="8">
        <v>1998</v>
      </c>
      <c r="I121" s="8" t="s">
        <v>397</v>
      </c>
      <c r="J121" s="8" t="s">
        <v>394</v>
      </c>
      <c r="K121" s="8">
        <v>138</v>
      </c>
      <c r="L121" s="8" t="s">
        <v>487</v>
      </c>
      <c r="M121" s="9">
        <v>0.41</v>
      </c>
      <c r="N121" s="9">
        <f t="shared" si="5"/>
        <v>0.36</v>
      </c>
      <c r="O121" s="9">
        <v>0.05</v>
      </c>
      <c r="P121" s="9">
        <f t="shared" si="6"/>
        <v>0.59000000000000008</v>
      </c>
      <c r="Q121" s="9" t="s">
        <v>54</v>
      </c>
      <c r="R121" s="10">
        <v>0.41</v>
      </c>
      <c r="S121" s="10">
        <v>0.05</v>
      </c>
      <c r="T121" s="10">
        <f t="shared" si="7"/>
        <v>8.1999999999999993</v>
      </c>
      <c r="U121" s="20"/>
      <c r="V121" s="37"/>
      <c r="W121" s="33"/>
      <c r="X121" s="33"/>
      <c r="Y121" s="33"/>
      <c r="Z121" s="33"/>
      <c r="AA121" s="33"/>
      <c r="AB121" s="33"/>
      <c r="AC121" s="9" t="s">
        <v>29</v>
      </c>
      <c r="AD121" s="49">
        <v>1.26768326290649</v>
      </c>
      <c r="AE121" s="10">
        <f t="shared" si="4"/>
        <v>1.26768326290649E-2</v>
      </c>
      <c r="AF121" s="47"/>
    </row>
    <row r="122" spans="1:33" x14ac:dyDescent="0.25">
      <c r="A122" s="7" t="s">
        <v>376</v>
      </c>
      <c r="B122" s="7" t="s">
        <v>500</v>
      </c>
      <c r="C122" s="7" t="s">
        <v>636</v>
      </c>
      <c r="D122" s="11" t="s">
        <v>16</v>
      </c>
      <c r="E122" s="8" t="s">
        <v>398</v>
      </c>
      <c r="F122" s="19" t="s">
        <v>399</v>
      </c>
      <c r="G122" s="8">
        <v>2002</v>
      </c>
      <c r="H122" s="8" t="s">
        <v>400</v>
      </c>
      <c r="I122" s="8" t="s">
        <v>388</v>
      </c>
      <c r="J122" s="8" t="s">
        <v>39</v>
      </c>
      <c r="K122" s="8">
        <v>129</v>
      </c>
      <c r="L122" s="8" t="s">
        <v>419</v>
      </c>
      <c r="M122" s="9">
        <v>0.65100000000000002</v>
      </c>
      <c r="N122" s="9">
        <f t="shared" si="5"/>
        <v>0.47300000000000003</v>
      </c>
      <c r="O122" s="9">
        <v>0.17799999999999999</v>
      </c>
      <c r="P122" s="9">
        <f t="shared" si="6"/>
        <v>0.34899999999999998</v>
      </c>
      <c r="Q122" s="9" t="s">
        <v>54</v>
      </c>
      <c r="R122" s="10">
        <v>0.65100000000000002</v>
      </c>
      <c r="S122" s="10">
        <v>0.17799999999999999</v>
      </c>
      <c r="T122" s="10">
        <f t="shared" si="7"/>
        <v>3.6573033707865172</v>
      </c>
      <c r="U122" s="20"/>
      <c r="V122" s="37"/>
      <c r="W122" s="33"/>
      <c r="X122" s="33"/>
      <c r="Y122" s="33"/>
      <c r="Z122" s="33"/>
      <c r="AA122" s="33"/>
      <c r="AB122" s="33"/>
      <c r="AC122" s="9" t="s">
        <v>29</v>
      </c>
      <c r="AD122" s="49">
        <v>1.1850082674995399</v>
      </c>
      <c r="AE122" s="10">
        <f t="shared" si="4"/>
        <v>1.1850082674995399E-2</v>
      </c>
      <c r="AF122" s="47"/>
    </row>
    <row r="123" spans="1:33" x14ac:dyDescent="0.25">
      <c r="A123" s="7" t="s">
        <v>376</v>
      </c>
      <c r="B123" s="7" t="s">
        <v>500</v>
      </c>
      <c r="C123" s="7" t="s">
        <v>637</v>
      </c>
      <c r="D123" s="11" t="s">
        <v>16</v>
      </c>
      <c r="E123" s="8" t="s">
        <v>398</v>
      </c>
      <c r="F123" s="19" t="s">
        <v>399</v>
      </c>
      <c r="G123" s="8">
        <v>2002</v>
      </c>
      <c r="H123" s="8" t="s">
        <v>400</v>
      </c>
      <c r="I123" s="8" t="s">
        <v>388</v>
      </c>
      <c r="J123" s="8" t="s">
        <v>307</v>
      </c>
      <c r="K123" s="8">
        <v>129</v>
      </c>
      <c r="L123" s="8" t="s">
        <v>419</v>
      </c>
      <c r="M123" s="9">
        <v>0.41899999999999998</v>
      </c>
      <c r="N123" s="9">
        <f t="shared" si="5"/>
        <v>0.28799999999999998</v>
      </c>
      <c r="O123" s="9">
        <v>0.13100000000000001</v>
      </c>
      <c r="P123" s="9">
        <f t="shared" si="6"/>
        <v>0.58099999999999996</v>
      </c>
      <c r="Q123" s="9" t="s">
        <v>54</v>
      </c>
      <c r="R123" s="10">
        <v>0.41899999999999998</v>
      </c>
      <c r="S123" s="10">
        <v>0.13100000000000001</v>
      </c>
      <c r="T123" s="10">
        <f t="shared" si="7"/>
        <v>3.1984732824427478</v>
      </c>
      <c r="U123" s="20"/>
      <c r="V123" s="37"/>
      <c r="W123" s="33"/>
      <c r="X123" s="33"/>
      <c r="Y123" s="33"/>
      <c r="Z123" s="33"/>
      <c r="AA123" s="33"/>
      <c r="AB123" s="33"/>
      <c r="AC123" s="9" t="s">
        <v>29</v>
      </c>
      <c r="AD123" s="49">
        <v>1.1850082674995399</v>
      </c>
      <c r="AE123" s="10">
        <f t="shared" si="4"/>
        <v>1.1850082674995399E-2</v>
      </c>
      <c r="AF123" s="47"/>
    </row>
    <row r="124" spans="1:33" x14ac:dyDescent="0.25">
      <c r="A124" s="7" t="s">
        <v>376</v>
      </c>
      <c r="B124" s="7"/>
      <c r="C124" s="7" t="s">
        <v>638</v>
      </c>
      <c r="D124" s="8" t="s">
        <v>16</v>
      </c>
      <c r="E124" s="8" t="s">
        <v>401</v>
      </c>
      <c r="F124" s="19" t="s">
        <v>402</v>
      </c>
      <c r="G124" s="8">
        <v>2005</v>
      </c>
      <c r="H124" s="8" t="s">
        <v>403</v>
      </c>
      <c r="I124" s="8" t="s">
        <v>404</v>
      </c>
      <c r="J124" s="8" t="s">
        <v>84</v>
      </c>
      <c r="K124" s="8">
        <v>182</v>
      </c>
      <c r="L124" s="8" t="s">
        <v>405</v>
      </c>
      <c r="M124" s="9">
        <v>0.65900000000000003</v>
      </c>
      <c r="N124" s="9">
        <f t="shared" si="5"/>
        <v>0.54900000000000004</v>
      </c>
      <c r="O124" s="9">
        <v>0.11</v>
      </c>
      <c r="P124" s="9">
        <f t="shared" si="6"/>
        <v>0.34099999999999997</v>
      </c>
      <c r="Q124" s="9" t="s">
        <v>54</v>
      </c>
      <c r="R124" s="10">
        <v>0.65900000000000003</v>
      </c>
      <c r="S124" s="10">
        <v>0.11</v>
      </c>
      <c r="T124" s="10">
        <f t="shared" si="7"/>
        <v>5.9909090909090912</v>
      </c>
      <c r="U124" s="20"/>
      <c r="V124" s="37"/>
      <c r="W124" s="33"/>
      <c r="X124" s="33"/>
      <c r="Y124" s="33"/>
      <c r="Z124" s="33"/>
      <c r="AA124" s="33"/>
      <c r="AB124" s="33"/>
      <c r="AC124" s="9" t="s">
        <v>29</v>
      </c>
      <c r="AD124" s="49">
        <v>1.6718721293404399</v>
      </c>
      <c r="AE124" s="10">
        <f t="shared" si="4"/>
        <v>1.67187212934044E-2</v>
      </c>
      <c r="AF124" s="47"/>
    </row>
    <row r="125" spans="1:33" x14ac:dyDescent="0.25">
      <c r="A125" s="7" t="s">
        <v>376</v>
      </c>
      <c r="B125" s="7"/>
      <c r="C125" s="7" t="s">
        <v>639</v>
      </c>
      <c r="D125" s="8" t="s">
        <v>16</v>
      </c>
      <c r="E125" s="8" t="s">
        <v>406</v>
      </c>
      <c r="F125" s="8" t="s">
        <v>407</v>
      </c>
      <c r="G125" s="8">
        <v>2015</v>
      </c>
      <c r="H125" s="8">
        <v>2013</v>
      </c>
      <c r="I125" s="8" t="s">
        <v>385</v>
      </c>
      <c r="J125" s="8" t="s">
        <v>39</v>
      </c>
      <c r="K125" s="8">
        <v>300</v>
      </c>
      <c r="L125" s="8" t="s">
        <v>488</v>
      </c>
      <c r="M125" s="9">
        <v>0.41</v>
      </c>
      <c r="N125" s="9">
        <f t="shared" si="5"/>
        <v>0.34299999999999997</v>
      </c>
      <c r="O125" s="9">
        <v>6.7000000000000004E-2</v>
      </c>
      <c r="P125" s="9">
        <f t="shared" si="6"/>
        <v>0.59000000000000008</v>
      </c>
      <c r="Q125" s="9" t="s">
        <v>54</v>
      </c>
      <c r="R125" s="10">
        <v>0.41</v>
      </c>
      <c r="S125" s="10">
        <v>6.7000000000000004E-2</v>
      </c>
      <c r="T125" s="10">
        <f t="shared" si="7"/>
        <v>6.1194029850746263</v>
      </c>
      <c r="U125" s="20"/>
      <c r="V125" s="37"/>
      <c r="W125" s="33"/>
      <c r="X125" s="33"/>
      <c r="Y125" s="33"/>
      <c r="Z125" s="33"/>
      <c r="AA125" s="33"/>
      <c r="AB125" s="33"/>
      <c r="AC125" s="9" t="s">
        <v>450</v>
      </c>
      <c r="AD125" s="49">
        <v>2.7558331802314902</v>
      </c>
      <c r="AE125" s="10">
        <f t="shared" si="4"/>
        <v>2.75583318023149E-2</v>
      </c>
      <c r="AF125" s="47"/>
    </row>
    <row r="126" spans="1:33" s="3" customFormat="1" x14ac:dyDescent="0.25">
      <c r="A126" s="2" t="s">
        <v>408</v>
      </c>
      <c r="B126" s="2"/>
      <c r="C126" s="2" t="s">
        <v>408</v>
      </c>
      <c r="D126" s="3" t="s">
        <v>330</v>
      </c>
      <c r="M126" s="4"/>
      <c r="N126" s="4"/>
      <c r="O126" s="4"/>
      <c r="P126" s="4"/>
      <c r="Q126" s="4" t="s">
        <v>17</v>
      </c>
      <c r="R126" s="5"/>
      <c r="S126" s="5"/>
      <c r="T126" s="5"/>
      <c r="U126" s="20"/>
      <c r="V126" s="38" t="s">
        <v>408</v>
      </c>
      <c r="W126" s="12"/>
      <c r="X126" s="12"/>
      <c r="Y126" s="12"/>
      <c r="Z126" s="12"/>
      <c r="AA126" s="12"/>
      <c r="AB126" s="12"/>
      <c r="AC126" s="4"/>
      <c r="AD126" s="5"/>
      <c r="AE126" s="5"/>
      <c r="AF126" s="4"/>
    </row>
    <row r="127" spans="1:33" x14ac:dyDescent="0.25">
      <c r="A127" s="7" t="s">
        <v>409</v>
      </c>
      <c r="B127" s="7"/>
      <c r="C127" s="7" t="s">
        <v>409</v>
      </c>
      <c r="D127" s="8" t="s">
        <v>16</v>
      </c>
      <c r="E127" s="8" t="s">
        <v>410</v>
      </c>
      <c r="F127" s="8" t="s">
        <v>411</v>
      </c>
      <c r="G127" s="8">
        <v>1995</v>
      </c>
      <c r="H127" s="8" t="s">
        <v>21</v>
      </c>
      <c r="I127" s="8" t="s">
        <v>412</v>
      </c>
      <c r="J127" s="8" t="s">
        <v>413</v>
      </c>
      <c r="K127" s="23">
        <v>2098</v>
      </c>
      <c r="L127" s="8" t="s">
        <v>21</v>
      </c>
      <c r="M127" s="9">
        <v>0.57799999999999996</v>
      </c>
      <c r="N127" s="9">
        <f>M127-O127</f>
        <v>0.5129999999999999</v>
      </c>
      <c r="O127" s="9">
        <v>6.5000000000000002E-2</v>
      </c>
      <c r="P127" s="9">
        <f t="shared" si="6"/>
        <v>0.42200000000000004</v>
      </c>
      <c r="Q127" s="9" t="s">
        <v>54</v>
      </c>
      <c r="R127" s="10">
        <v>0.57799999999999996</v>
      </c>
      <c r="S127" s="10">
        <v>6.5000000000000002E-2</v>
      </c>
      <c r="T127" s="10">
        <f t="shared" si="7"/>
        <v>8.8923076923076909</v>
      </c>
      <c r="U127" s="20"/>
      <c r="V127" s="36" t="s">
        <v>409</v>
      </c>
      <c r="W127" s="31">
        <v>0.57799999999999996</v>
      </c>
      <c r="X127" s="32"/>
      <c r="Y127" s="31">
        <v>6.5000000000000002E-2</v>
      </c>
      <c r="Z127" s="32"/>
      <c r="AA127" s="32">
        <f>100%-W127</f>
        <v>0.42200000000000004</v>
      </c>
      <c r="AB127" s="32"/>
      <c r="AC127" s="9" t="s">
        <v>450</v>
      </c>
      <c r="AD127" s="10">
        <v>100</v>
      </c>
      <c r="AE127" s="10">
        <f t="shared" si="4"/>
        <v>1</v>
      </c>
      <c r="AF127" s="9"/>
    </row>
    <row r="128" spans="1:33" x14ac:dyDescent="0.25">
      <c r="A128" s="7" t="s">
        <v>414</v>
      </c>
      <c r="B128" s="7" t="s">
        <v>500</v>
      </c>
      <c r="C128" s="7" t="s">
        <v>414</v>
      </c>
      <c r="D128" s="8" t="s">
        <v>16</v>
      </c>
      <c r="E128" s="8" t="s">
        <v>377</v>
      </c>
      <c r="F128" s="8" t="s">
        <v>378</v>
      </c>
      <c r="G128" s="8">
        <v>2017</v>
      </c>
      <c r="H128" s="8" t="s">
        <v>21</v>
      </c>
      <c r="I128" s="8" t="s">
        <v>415</v>
      </c>
      <c r="J128" s="8" t="s">
        <v>39</v>
      </c>
      <c r="K128" s="8">
        <v>999</v>
      </c>
      <c r="L128" s="8" t="s">
        <v>486</v>
      </c>
      <c r="M128" s="9">
        <v>0.56299999999999994</v>
      </c>
      <c r="N128" s="9">
        <f>M128-O128</f>
        <v>0.39599999999999991</v>
      </c>
      <c r="O128" s="9">
        <v>0.16700000000000001</v>
      </c>
      <c r="P128" s="9">
        <f t="shared" si="6"/>
        <v>0.43700000000000006</v>
      </c>
      <c r="Q128" s="9" t="s">
        <v>54</v>
      </c>
      <c r="R128" s="10">
        <v>0.56299999999999994</v>
      </c>
      <c r="S128" s="10">
        <v>0.16700000000000001</v>
      </c>
      <c r="T128" s="10">
        <f t="shared" si="7"/>
        <v>3.3712574850299397</v>
      </c>
      <c r="U128" s="20"/>
      <c r="V128" s="36" t="s">
        <v>414</v>
      </c>
      <c r="W128" s="31">
        <v>0.56299999999999994</v>
      </c>
      <c r="X128" s="32"/>
      <c r="Y128" s="31">
        <v>0.16700000000000001</v>
      </c>
      <c r="Z128" s="32"/>
      <c r="AA128" s="32">
        <f>100%-W128</f>
        <v>0.43700000000000006</v>
      </c>
      <c r="AB128" s="32"/>
      <c r="AC128" s="9" t="s">
        <v>450</v>
      </c>
      <c r="AD128" s="10">
        <v>100</v>
      </c>
      <c r="AE128" s="10">
        <f t="shared" si="4"/>
        <v>1</v>
      </c>
      <c r="AF128" s="9"/>
      <c r="AG128" s="8" t="s">
        <v>458</v>
      </c>
    </row>
    <row r="130" spans="2:12" x14ac:dyDescent="0.25">
      <c r="B130" s="18">
        <f>COUNTIF(B2:B128,"*")</f>
        <v>24</v>
      </c>
      <c r="E130" s="8">
        <f>COUNTA(E2:E128)</f>
        <v>109</v>
      </c>
      <c r="L130" s="8">
        <f>COUNTIF(L2:L128,"Mean*")</f>
        <v>48</v>
      </c>
    </row>
    <row r="131" spans="2:12" x14ac:dyDescent="0.25">
      <c r="L131" s="8">
        <f>COUNTIF(L3:L129,"Median*")</f>
        <v>23</v>
      </c>
    </row>
  </sheetData>
  <mergeCells count="177">
    <mergeCell ref="Y33:Y34"/>
    <mergeCell ref="W33:W34"/>
    <mergeCell ref="V63:V64"/>
    <mergeCell ref="V86:V87"/>
    <mergeCell ref="V112:V115"/>
    <mergeCell ref="V67:V77"/>
    <mergeCell ref="W86:W87"/>
    <mergeCell ref="Y86:Y87"/>
    <mergeCell ref="AA86:AA87"/>
    <mergeCell ref="AA63:AA64"/>
    <mergeCell ref="Y63:Y64"/>
    <mergeCell ref="W63:W64"/>
    <mergeCell ref="AA67:AA77"/>
    <mergeCell ref="Y67:Y77"/>
    <mergeCell ref="W67:W77"/>
    <mergeCell ref="AA112:AA115"/>
    <mergeCell ref="Y112:Y115"/>
    <mergeCell ref="W112:W115"/>
    <mergeCell ref="AB116:AB125"/>
    <mergeCell ref="V116:V125"/>
    <mergeCell ref="W116:W125"/>
    <mergeCell ref="X116:X125"/>
    <mergeCell ref="Y116:Y125"/>
    <mergeCell ref="Z116:Z125"/>
    <mergeCell ref="AA116:AA125"/>
    <mergeCell ref="AB109:AB111"/>
    <mergeCell ref="X112:X114"/>
    <mergeCell ref="Z112:Z114"/>
    <mergeCell ref="AB112:AB114"/>
    <mergeCell ref="V109:V111"/>
    <mergeCell ref="W109:W111"/>
    <mergeCell ref="X109:X111"/>
    <mergeCell ref="Y109:Y111"/>
    <mergeCell ref="Z109:Z111"/>
    <mergeCell ref="AA109:AA111"/>
    <mergeCell ref="AB102:AB105"/>
    <mergeCell ref="V107:V108"/>
    <mergeCell ref="W107:W108"/>
    <mergeCell ref="X107:X108"/>
    <mergeCell ref="Y107:Y108"/>
    <mergeCell ref="Z107:Z108"/>
    <mergeCell ref="AA107:AA108"/>
    <mergeCell ref="AB107:AB108"/>
    <mergeCell ref="V102:V105"/>
    <mergeCell ref="W102:W105"/>
    <mergeCell ref="X102:X105"/>
    <mergeCell ref="Y102:Y105"/>
    <mergeCell ref="Z102:Z105"/>
    <mergeCell ref="AA102:AA105"/>
    <mergeCell ref="AB88:AB89"/>
    <mergeCell ref="V90:V99"/>
    <mergeCell ref="W90:W99"/>
    <mergeCell ref="X90:X99"/>
    <mergeCell ref="Y90:Y99"/>
    <mergeCell ref="Z90:Z99"/>
    <mergeCell ref="AA90:AA99"/>
    <mergeCell ref="AB90:AB99"/>
    <mergeCell ref="V88:V89"/>
    <mergeCell ref="W88:W89"/>
    <mergeCell ref="X88:X89"/>
    <mergeCell ref="Y88:Y89"/>
    <mergeCell ref="Z88:Z89"/>
    <mergeCell ref="AA88:AA89"/>
    <mergeCell ref="AB80:AB81"/>
    <mergeCell ref="V83:V84"/>
    <mergeCell ref="W83:W84"/>
    <mergeCell ref="X83:X84"/>
    <mergeCell ref="Y83:Y84"/>
    <mergeCell ref="Z83:Z84"/>
    <mergeCell ref="AA83:AA84"/>
    <mergeCell ref="AB83:AB84"/>
    <mergeCell ref="V80:V81"/>
    <mergeCell ref="W80:W81"/>
    <mergeCell ref="X80:X81"/>
    <mergeCell ref="Y80:Y81"/>
    <mergeCell ref="Z80:Z81"/>
    <mergeCell ref="AA80:AA81"/>
    <mergeCell ref="AB67:AB76"/>
    <mergeCell ref="V78:V79"/>
    <mergeCell ref="W78:W79"/>
    <mergeCell ref="X78:X79"/>
    <mergeCell ref="Y78:Y79"/>
    <mergeCell ref="Z78:Z79"/>
    <mergeCell ref="AA78:AA79"/>
    <mergeCell ref="AB78:AB79"/>
    <mergeCell ref="X67:X76"/>
    <mergeCell ref="Z67:Z76"/>
    <mergeCell ref="AB57:AB58"/>
    <mergeCell ref="V61:V62"/>
    <mergeCell ref="W61:W62"/>
    <mergeCell ref="X61:X62"/>
    <mergeCell ref="Y61:Y62"/>
    <mergeCell ref="Z61:Z62"/>
    <mergeCell ref="AA61:AA62"/>
    <mergeCell ref="AB61:AB62"/>
    <mergeCell ref="V57:V58"/>
    <mergeCell ref="W57:W58"/>
    <mergeCell ref="X57:X58"/>
    <mergeCell ref="Y57:Y58"/>
    <mergeCell ref="Z57:Z58"/>
    <mergeCell ref="AA57:AA58"/>
    <mergeCell ref="AB48:AB49"/>
    <mergeCell ref="V52:V53"/>
    <mergeCell ref="W52:W53"/>
    <mergeCell ref="X52:X53"/>
    <mergeCell ref="Y52:Y53"/>
    <mergeCell ref="Z52:Z53"/>
    <mergeCell ref="AA52:AA53"/>
    <mergeCell ref="AB52:AB53"/>
    <mergeCell ref="V48:V49"/>
    <mergeCell ref="W48:W49"/>
    <mergeCell ref="X48:X49"/>
    <mergeCell ref="Y48:Y49"/>
    <mergeCell ref="Z48:Z49"/>
    <mergeCell ref="AA48:AA49"/>
    <mergeCell ref="AB40:AB42"/>
    <mergeCell ref="V43:V44"/>
    <mergeCell ref="W43:W44"/>
    <mergeCell ref="X43:X44"/>
    <mergeCell ref="Y43:Y44"/>
    <mergeCell ref="Z43:Z44"/>
    <mergeCell ref="AA43:AA44"/>
    <mergeCell ref="AB43:AB44"/>
    <mergeCell ref="V40:V42"/>
    <mergeCell ref="W40:W42"/>
    <mergeCell ref="X40:X42"/>
    <mergeCell ref="Y40:Y42"/>
    <mergeCell ref="Z40:Z42"/>
    <mergeCell ref="AA40:AA42"/>
    <mergeCell ref="AB23:AB27"/>
    <mergeCell ref="V35:V39"/>
    <mergeCell ref="W35:W39"/>
    <mergeCell ref="X35:X39"/>
    <mergeCell ref="Y35:Y39"/>
    <mergeCell ref="Z35:Z39"/>
    <mergeCell ref="AA35:AA39"/>
    <mergeCell ref="AB35:AB39"/>
    <mergeCell ref="V23:V27"/>
    <mergeCell ref="W23:W27"/>
    <mergeCell ref="X23:X27"/>
    <mergeCell ref="Y23:Y27"/>
    <mergeCell ref="Z23:Z27"/>
    <mergeCell ref="AA23:AA27"/>
    <mergeCell ref="V33:V34"/>
    <mergeCell ref="AA30:AA31"/>
    <mergeCell ref="Y30:Y31"/>
    <mergeCell ref="W30:W31"/>
    <mergeCell ref="V30:V31"/>
    <mergeCell ref="AA33:AA34"/>
    <mergeCell ref="AB12:AB16"/>
    <mergeCell ref="V18:V20"/>
    <mergeCell ref="W18:W20"/>
    <mergeCell ref="X18:X20"/>
    <mergeCell ref="Y18:Y20"/>
    <mergeCell ref="Z18:Z20"/>
    <mergeCell ref="AA18:AA20"/>
    <mergeCell ref="AB18:AB20"/>
    <mergeCell ref="X12:X16"/>
    <mergeCell ref="Z12:Z16"/>
    <mergeCell ref="V12:V17"/>
    <mergeCell ref="W12:W17"/>
    <mergeCell ref="Y12:Y17"/>
    <mergeCell ref="AA12:AA17"/>
    <mergeCell ref="AB4:AB5"/>
    <mergeCell ref="V7:V9"/>
    <mergeCell ref="W7:W9"/>
    <mergeCell ref="X7:X9"/>
    <mergeCell ref="Y7:Y9"/>
    <mergeCell ref="Z7:Z9"/>
    <mergeCell ref="AA7:AA9"/>
    <mergeCell ref="AB7:AB9"/>
    <mergeCell ref="V4:V5"/>
    <mergeCell ref="W4:W5"/>
    <mergeCell ref="X4:X5"/>
    <mergeCell ref="Y4:Y5"/>
    <mergeCell ref="Z4:Z5"/>
    <mergeCell ref="AA4:AA5"/>
  </mergeCells>
  <pageMargins left="0.7" right="0.7" top="0.75" bottom="0.75" header="0.3" footer="0.3"/>
  <pageSetup paperSize="9" scale="1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J12" sqref="J12"/>
    </sheetView>
  </sheetViews>
  <sheetFormatPr defaultRowHeight="15" x14ac:dyDescent="0.25"/>
  <sheetData>
    <row r="1" spans="1:1" x14ac:dyDescent="0.25">
      <c r="A1" t="s">
        <v>440</v>
      </c>
    </row>
    <row r="3" spans="1:1" x14ac:dyDescent="0.25">
      <c r="A3" t="s">
        <v>439</v>
      </c>
    </row>
    <row r="4" spans="1:1" x14ac:dyDescent="0.25">
      <c r="A4" t="s">
        <v>435</v>
      </c>
    </row>
    <row r="5" spans="1:1" x14ac:dyDescent="0.25">
      <c r="A5" t="s">
        <v>436</v>
      </c>
    </row>
    <row r="6" spans="1:1" x14ac:dyDescent="0.25">
      <c r="A6" t="s">
        <v>437</v>
      </c>
    </row>
    <row r="7" spans="1:1" x14ac:dyDescent="0.25">
      <c r="A7" t="s">
        <v>441</v>
      </c>
    </row>
    <row r="8" spans="1:1" x14ac:dyDescent="0.25">
      <c r="A8" t="s">
        <v>442</v>
      </c>
    </row>
    <row r="9" spans="1:1" x14ac:dyDescent="0.25">
      <c r="A9" t="s">
        <v>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 for study</vt:lpstr>
      <vt:lpstr>Note and queries on metadata</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McNaughton</dc:creator>
  <cp:lastModifiedBy>Anna McNaughton</cp:lastModifiedBy>
  <cp:lastPrinted>2019-11-15T11:57:15Z</cp:lastPrinted>
  <dcterms:created xsi:type="dcterms:W3CDTF">2018-08-13T16:16:23Z</dcterms:created>
  <dcterms:modified xsi:type="dcterms:W3CDTF">2019-11-15T17:33:49Z</dcterms:modified>
</cp:coreProperties>
</file>