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Ethan\Desktop\Projects\Project Epagogi\Federal\"/>
    </mc:Choice>
  </mc:AlternateContent>
  <xr:revisionPtr revIDLastSave="0" documentId="13_ncr:1_{62EE50DD-A279-4EF4-9A27-28203FAD2FC4}" xr6:coauthVersionLast="47" xr6:coauthVersionMax="47" xr10:uidLastSave="{00000000-0000-0000-0000-000000000000}"/>
  <bookViews>
    <workbookView xWindow="-98" yWindow="-98" windowWidth="28996" windowHeight="15796" xr2:uid="{DE8DD1C7-425B-4BE2-B564-3D85BDBB0275}"/>
  </bookViews>
  <sheets>
    <sheet name="Historical Elections" sheetId="3"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I34" i="3" l="1"/>
  <c r="AI33" i="3"/>
  <c r="AI32" i="3"/>
  <c r="AI31" i="3"/>
  <c r="AI30" i="3"/>
  <c r="AI29" i="3"/>
  <c r="AI28" i="3"/>
  <c r="AI27" i="3"/>
  <c r="AI26" i="3"/>
  <c r="AI25" i="3"/>
  <c r="AI24" i="3"/>
  <c r="AI23" i="3"/>
  <c r="AI22" i="3"/>
  <c r="AI21" i="3"/>
  <c r="AI20" i="3"/>
  <c r="AI19" i="3"/>
  <c r="AI18" i="3"/>
  <c r="AI17" i="3"/>
  <c r="AI16" i="3"/>
  <c r="AI15" i="3"/>
  <c r="AI14" i="3"/>
  <c r="AI13" i="3"/>
  <c r="AI12" i="3"/>
  <c r="AI11" i="3"/>
  <c r="AI10" i="3"/>
  <c r="AI9" i="3"/>
  <c r="AI8" i="3"/>
  <c r="AI7" i="3"/>
  <c r="AI6" i="3"/>
  <c r="AI5" i="3"/>
  <c r="AI4"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4" i="3"/>
  <c r="AK3" i="3"/>
  <c r="AJ34" i="3"/>
  <c r="AJ33" i="3"/>
  <c r="AJ32" i="3"/>
  <c r="AJ31" i="3"/>
  <c r="AJ30" i="3"/>
  <c r="AJ29" i="3"/>
  <c r="AJ28" i="3"/>
  <c r="AJ27" i="3"/>
  <c r="AJ26" i="3"/>
  <c r="AJ25" i="3"/>
  <c r="AJ24" i="3"/>
  <c r="AJ23" i="3"/>
  <c r="AJ22" i="3"/>
  <c r="AJ21" i="3"/>
  <c r="AJ20" i="3"/>
  <c r="AJ19" i="3"/>
  <c r="AJ18" i="3"/>
  <c r="AJ17" i="3"/>
  <c r="AJ16" i="3"/>
  <c r="AJ15" i="3"/>
  <c r="AJ14" i="3"/>
  <c r="AJ13" i="3"/>
  <c r="AJ12" i="3"/>
  <c r="AJ11" i="3"/>
  <c r="AJ10" i="3"/>
  <c r="AJ9" i="3"/>
  <c r="AJ8" i="3"/>
  <c r="AJ7" i="3"/>
  <c r="AJ6" i="3"/>
  <c r="AJ5" i="3"/>
  <c r="AJ4" i="3"/>
  <c r="AJ3"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H7" i="3"/>
  <c r="AH6" i="3"/>
  <c r="AH5" i="3"/>
  <c r="AH4" i="3"/>
  <c r="AH3" i="3"/>
  <c r="AG34" i="3"/>
  <c r="AG33" i="3"/>
  <c r="AG32" i="3"/>
  <c r="AG31" i="3"/>
  <c r="AG30" i="3"/>
  <c r="AG29" i="3"/>
  <c r="AG28" i="3"/>
  <c r="AG27" i="3"/>
  <c r="AG26" i="3"/>
  <c r="AG25" i="3"/>
  <c r="AG24" i="3"/>
  <c r="AG23" i="3"/>
  <c r="AG22" i="3"/>
  <c r="AG21" i="3"/>
  <c r="AG20" i="3"/>
  <c r="AG19" i="3"/>
  <c r="AG18" i="3"/>
  <c r="AG17" i="3"/>
  <c r="AG16" i="3"/>
  <c r="AG15" i="3"/>
  <c r="AG14" i="3"/>
  <c r="AG13" i="3"/>
  <c r="AG12" i="3"/>
  <c r="AG11" i="3"/>
  <c r="AG10" i="3"/>
  <c r="AG9" i="3"/>
  <c r="AG8" i="3"/>
  <c r="AG7" i="3"/>
  <c r="AG6" i="3"/>
  <c r="AG5" i="3"/>
  <c r="AG4" i="3"/>
  <c r="AG3" i="3"/>
  <c r="AF34" i="3"/>
  <c r="AF33" i="3"/>
  <c r="AF32" i="3"/>
  <c r="AF31" i="3"/>
  <c r="AF30" i="3"/>
  <c r="AF29" i="3"/>
  <c r="AF28" i="3"/>
  <c r="AF27" i="3"/>
  <c r="AF26" i="3"/>
  <c r="AF25" i="3"/>
  <c r="AF24" i="3"/>
  <c r="AF23" i="3"/>
  <c r="AF22" i="3"/>
  <c r="AF21" i="3"/>
  <c r="AF20" i="3"/>
  <c r="AF19" i="3"/>
  <c r="AF18" i="3"/>
  <c r="AF17" i="3"/>
  <c r="AF16" i="3"/>
  <c r="AF15" i="3"/>
  <c r="AF14" i="3"/>
  <c r="AF13" i="3"/>
  <c r="AF12" i="3"/>
  <c r="AF11" i="3"/>
  <c r="AF10" i="3"/>
  <c r="AF9" i="3"/>
  <c r="AF8" i="3"/>
  <c r="AF7" i="3"/>
  <c r="AF6" i="3"/>
  <c r="AF5" i="3"/>
  <c r="AF4" i="3"/>
  <c r="AF3" i="3"/>
  <c r="AI3" i="3" s="1"/>
  <c r="V34" i="3"/>
  <c r="V33" i="3"/>
  <c r="V32" i="3"/>
  <c r="V31" i="3"/>
  <c r="V30" i="3"/>
  <c r="L30" i="3"/>
  <c r="E30" i="3"/>
  <c r="V29" i="3"/>
  <c r="L29" i="3"/>
  <c r="E29" i="3"/>
  <c r="V28" i="3"/>
  <c r="L28" i="3"/>
  <c r="E28" i="3"/>
  <c r="V27" i="3"/>
  <c r="L27" i="3"/>
  <c r="E27" i="3"/>
  <c r="V26" i="3"/>
  <c r="L26" i="3"/>
  <c r="E26" i="3"/>
  <c r="V25" i="3"/>
  <c r="L25" i="3"/>
  <c r="E25" i="3"/>
  <c r="V24" i="3"/>
  <c r="L24" i="3"/>
  <c r="E24" i="3"/>
  <c r="V23" i="3"/>
  <c r="L23" i="3"/>
  <c r="E23" i="3"/>
  <c r="V22" i="3"/>
  <c r="L22" i="3"/>
  <c r="E22" i="3"/>
  <c r="V21" i="3"/>
  <c r="L21" i="3"/>
  <c r="E21" i="3"/>
  <c r="V20" i="3"/>
  <c r="L20" i="3"/>
  <c r="E20" i="3"/>
  <c r="V19" i="3"/>
  <c r="L19" i="3"/>
  <c r="N19" i="3" s="1"/>
  <c r="E19" i="3"/>
  <c r="V18" i="3"/>
  <c r="L18" i="3"/>
  <c r="N18" i="3" s="1"/>
  <c r="E18" i="3"/>
  <c r="V17" i="3"/>
  <c r="L17" i="3"/>
  <c r="N17" i="3" s="1"/>
  <c r="E17" i="3"/>
  <c r="V16" i="3"/>
  <c r="L16" i="3"/>
  <c r="N16" i="3" s="1"/>
  <c r="E16" i="3"/>
  <c r="V15" i="3"/>
  <c r="L15" i="3"/>
  <c r="N15" i="3" s="1"/>
  <c r="E15" i="3"/>
  <c r="V14" i="3"/>
  <c r="L14" i="3"/>
  <c r="N14" i="3" s="1"/>
  <c r="E14" i="3"/>
  <c r="V13" i="3"/>
  <c r="L13" i="3"/>
  <c r="N13" i="3" s="1"/>
  <c r="E13" i="3"/>
  <c r="V12" i="3"/>
  <c r="L12" i="3"/>
  <c r="N12" i="3" s="1"/>
  <c r="E12" i="3"/>
  <c r="V11" i="3"/>
  <c r="L11" i="3"/>
  <c r="N11" i="3" s="1"/>
  <c r="E11" i="3"/>
  <c r="V10" i="3"/>
  <c r="L10" i="3"/>
  <c r="N10" i="3" s="1"/>
  <c r="E10" i="3"/>
  <c r="V9" i="3"/>
  <c r="L9" i="3"/>
  <c r="N9" i="3" s="1"/>
  <c r="E9" i="3"/>
  <c r="V8" i="3"/>
  <c r="L8" i="3"/>
  <c r="N8" i="3" s="1"/>
  <c r="E8" i="3"/>
  <c r="V7" i="3"/>
  <c r="L7" i="3"/>
  <c r="N7" i="3" s="1"/>
  <c r="E7" i="3"/>
  <c r="V6" i="3"/>
  <c r="L6" i="3"/>
  <c r="N6" i="3" s="1"/>
  <c r="E6" i="3"/>
  <c r="V5" i="3"/>
  <c r="L5" i="3"/>
  <c r="N5" i="3" s="1"/>
  <c r="E5" i="3"/>
  <c r="V4" i="3"/>
  <c r="L4" i="3"/>
  <c r="N4" i="3" s="1"/>
  <c r="E4" i="3"/>
  <c r="V3" i="3"/>
  <c r="L3" i="3"/>
  <c r="N3" i="3" s="1"/>
  <c r="E3" i="3"/>
</calcChain>
</file>

<file path=xl/sharedStrings.xml><?xml version="1.0" encoding="utf-8"?>
<sst xmlns="http://schemas.openxmlformats.org/spreadsheetml/2006/main" count="91" uniqueCount="48">
  <si>
    <t>All others</t>
  </si>
  <si>
    <t>Others</t>
  </si>
  <si>
    <t>Greens</t>
  </si>
  <si>
    <t>Democrats</t>
  </si>
  <si>
    <t>One Nation</t>
  </si>
  <si>
    <t>Several Labor split-offs (Lang Labor, State Labor) which likely inflated the preference flow to Labor.</t>
  </si>
  <si>
    <t>Labor</t>
  </si>
  <si>
    <t>Coalition</t>
  </si>
  <si>
    <t>Primary vote</t>
  </si>
  <si>
    <t>Nearly half of Others was either Lang Labor or Communist voters (very likely inflating the preference flow to Labor)</t>
  </si>
  <si>
    <t>Nearly half of Others was Communist votes; additionally 2 Labor and 1 Liberal were elected unopposed.</t>
  </si>
  <si>
    <t>10 Coalition MPs were elected unopposed.</t>
  </si>
  <si>
    <t>6 Coalition and 1 Labor were elected unopposed. Unsure why Communists made up more than half of voters but preference flows seem to favour Coalition (possibly due to not all seats being contested by both Labor and Coalition?)</t>
  </si>
  <si>
    <t>Liberals</t>
  </si>
  <si>
    <t>Nationals</t>
  </si>
  <si>
    <r>
      <t>2pp estimate
(</t>
    </r>
    <r>
      <rPr>
        <b/>
        <sz val="11"/>
        <color theme="5"/>
        <rFont val="Segoe UI"/>
        <family val="2"/>
        <scheme val="minor"/>
      </rPr>
      <t>Coalition</t>
    </r>
    <r>
      <rPr>
        <sz val="11"/>
        <color theme="1"/>
        <rFont val="Segoe UI"/>
        <family val="2"/>
        <scheme val="minor"/>
      </rPr>
      <t>)</t>
    </r>
  </si>
  <si>
    <r>
      <t xml:space="preserve">Preference flow estimate (to </t>
    </r>
    <r>
      <rPr>
        <b/>
        <sz val="11"/>
        <color theme="5"/>
        <rFont val="Segoe UI"/>
        <family val="2"/>
        <scheme val="minor"/>
      </rPr>
      <t>Coalition</t>
    </r>
    <r>
      <rPr>
        <sz val="11"/>
        <color theme="1"/>
        <rFont val="Segoe UI"/>
        <family val="2"/>
        <scheme val="minor"/>
      </rPr>
      <t>)</t>
    </r>
  </si>
  <si>
    <r>
      <t>ALP-AC</t>
    </r>
    <r>
      <rPr>
        <sz val="11"/>
        <rFont val="Segoe UI"/>
        <family val="2"/>
        <scheme val="minor"/>
      </rPr>
      <t>/</t>
    </r>
    <r>
      <rPr>
        <sz val="11"/>
        <color rgb="FFC08800"/>
        <rFont val="Segoe UI"/>
        <family val="2"/>
        <scheme val="minor"/>
      </rPr>
      <t>DLP</t>
    </r>
  </si>
  <si>
    <t>Palmer</t>
  </si>
  <si>
    <t>Election
date</t>
  </si>
  <si>
    <t>Incumbent</t>
  </si>
  <si>
    <t>2pp estimate
(winner)</t>
  </si>
  <si>
    <t>U/CC</t>
  </si>
  <si>
    <t>ALP</t>
  </si>
  <si>
    <t>L/CC</t>
  </si>
  <si>
    <t>Queensland Labor Party was included in Others as it only
merged with the DLP in 1962.</t>
  </si>
  <si>
    <t>L/NC</t>
  </si>
  <si>
    <t>Vote data remarks</t>
  </si>
  <si>
    <t>Others (Left)</t>
  </si>
  <si>
    <t>Others (Right)</t>
  </si>
  <si>
    <t>Seat totals</t>
  </si>
  <si>
    <t>Others classification remarks</t>
  </si>
  <si>
    <t>Doris Blackburn classified as left-leaning due to being a prominent socialist and originating from Labor.</t>
  </si>
  <si>
    <t>Sam Benson classified as right-leaning due to affiliation with other conservative groups (e.g. Defend Australia Committee) despite formerly being a member of Labor.</t>
  </si>
  <si>
    <t>Allan Rocher classified as right-leaning due to history of affiliation with Liberal Party, as well as attempting to regain Liberal affiliation prior to the 1998 federal election. Graeme Campbell also classified as right-leaning due to being expelled from Labor and affiliating with right-wing groups. Paul Filing explicitly stated he would continue to vote with the Coalition and hence is classified as right-leaning here.</t>
  </si>
  <si>
    <t>Katter classified as right-leaning due to combination of conservative social views, and the tendency of Katter/KAP to end up aligning itself with the Coalition in hung parliament situations (even if it makes noises about wobbling between either major party from time to time). I have opted to classify Tony Windsor as being neither right nor left due to the history of him supporting a Coalition govt at the state level but a Labor govt at the federal level.</t>
  </si>
  <si>
    <t>Tony Crook classified as being a member of the crossbench due to his stated position directly after the election that his seat should not be included in the Coalition totals, however he is still classified as being right-leaning due to eventual support for the Coalition and being a member of an explicitly conservative party. Andrew Wilkie is classified as being left-leaning due to history of affiliation with Greens as well as being in a very Labor-leaning electorate.</t>
  </si>
  <si>
    <t>I have opted to classify Cathy McGowan as being right-leaning here due to her guaranteeing support to a Coalition govt in the event of a hung parliament. I recognise that this may or may not be an accurate descriptor of her politics/beliefs/etc but this classification is primarily for the purposes of determining a government's "confidence margin".</t>
  </si>
  <si>
    <t>ConfALP</t>
  </si>
  <si>
    <t>ConfLNC</t>
  </si>
  <si>
    <t>Other</t>
  </si>
  <si>
    <t>Alexander Wilson classified as left-leaning due to eventual support for Labor government and "often voting with the Australian Labor Party".</t>
  </si>
  <si>
    <t>Alexander Wilson not classified as left-leaning here due to initial support for Coalition government.</t>
  </si>
  <si>
    <t>All the new independents have not been classified as either left or right leaning for a variety of reasons. Broadly speaking, while many of them have made comments/past affiliations which would put them on one side or the other, they also tend to represent electorates which continue to vote for the other side on a 2-party basis.</t>
  </si>
  <si>
    <t>ConfMarginWinner</t>
  </si>
  <si>
    <t>Confidence margin estimates</t>
  </si>
  <si>
    <t>Govt seat margin</t>
  </si>
  <si>
    <t>Govt share
of 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</si>
</sst>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Lato Semilight"/>
      <family val="2"/>
    </font>
    <font>
      <sz val="11"/>
      <color theme="1"/>
      <name val="Segoe UI"/>
      <family val="2"/>
      <scheme val="minor"/>
    </font>
    <font>
      <b/>
      <sz val="11"/>
      <color theme="5"/>
      <name val="Segoe UI"/>
      <family val="2"/>
      <scheme val="minor"/>
    </font>
    <font>
      <sz val="11"/>
      <color theme="4"/>
      <name val="Segoe UI"/>
      <family val="2"/>
      <scheme val="minor"/>
    </font>
    <font>
      <sz val="11"/>
      <color theme="5"/>
      <name val="Segoe UI"/>
      <family val="2"/>
      <scheme val="minor"/>
    </font>
    <font>
      <sz val="11"/>
      <color rgb="FF5060D8"/>
      <name val="Segoe UI"/>
      <family val="2"/>
      <scheme val="minor"/>
    </font>
    <font>
      <sz val="11"/>
      <color rgb="FF008020"/>
      <name val="Segoe UI"/>
      <family val="2"/>
      <scheme val="minor"/>
    </font>
    <font>
      <sz val="11"/>
      <color rgb="FF50A8A8"/>
      <name val="Segoe UI"/>
      <family val="2"/>
      <scheme val="minor"/>
    </font>
    <font>
      <sz val="11"/>
      <name val="Segoe UI"/>
      <family val="2"/>
      <scheme val="minor"/>
    </font>
    <font>
      <sz val="11"/>
      <color rgb="FFC08800"/>
      <name val="Segoe UI"/>
      <family val="2"/>
      <scheme val="minor"/>
    </font>
    <font>
      <sz val="11"/>
      <color theme="8" tint="-0.249977111117893"/>
      <name val="Segoe UI"/>
      <family val="2"/>
      <scheme val="minor"/>
    </font>
    <font>
      <sz val="11"/>
      <color theme="9" tint="-0.249977111117893"/>
      <name val="Segoe UI"/>
      <family val="2"/>
      <scheme val="minor"/>
    </font>
    <font>
      <sz val="11"/>
      <color theme="6"/>
      <name val="Segoe UI"/>
      <family val="2"/>
      <scheme val="minor"/>
    </font>
    <font>
      <sz val="11"/>
      <color theme="1" tint="0.499984740745262"/>
      <name val="Segoe UI"/>
      <family val="2"/>
      <scheme val="minor"/>
    </font>
    <font>
      <i/>
      <sz val="11"/>
      <color theme="1"/>
      <name val="Segoe UI"/>
      <family val="2"/>
      <scheme val="minor"/>
    </font>
    <font>
      <sz val="11"/>
      <color theme="8"/>
      <name val="Segoe UI"/>
      <family val="2"/>
      <scheme val="minor"/>
    </font>
    <font>
      <sz val="11"/>
      <color theme="0" tint="-0.499984740745262"/>
      <name val="Segoe U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wrapText="1"/>
    </xf>
    <xf numFmtId="15"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C08800"/>
      <color rgb="FF50A098"/>
      <color rgb="FF50A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lection">
      <a:dk1>
        <a:sysClr val="windowText" lastClr="000000"/>
      </a:dk1>
      <a:lt1>
        <a:sysClr val="window" lastClr="FFFFFF"/>
      </a:lt1>
      <a:dk2>
        <a:srgbClr val="44546A"/>
      </a:dk2>
      <a:lt2>
        <a:srgbClr val="E7E6E6"/>
      </a:lt2>
      <a:accent1>
        <a:srgbClr val="F04830"/>
      </a:accent1>
      <a:accent2>
        <a:srgbClr val="4880E0"/>
      </a:accent2>
      <a:accent3>
        <a:srgbClr val="FF9000"/>
      </a:accent3>
      <a:accent4>
        <a:srgbClr val="886028"/>
      </a:accent4>
      <a:accent5>
        <a:srgbClr val="F0D008"/>
      </a:accent5>
      <a:accent6>
        <a:srgbClr val="88C840"/>
      </a:accent6>
      <a:hlink>
        <a:srgbClr val="0563C1"/>
      </a:hlink>
      <a:folHlink>
        <a:srgbClr val="954F72"/>
      </a:folHlink>
    </a:clrScheme>
    <a:fontScheme name="Segoe UI">
      <a:majorFont>
        <a:latin typeface="Segoe UI Light"/>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51837-7375-447C-AFD4-2C67800AF4E4}">
  <dimension ref="A1:AK35"/>
  <sheetViews>
    <sheetView tabSelected="1" topLeftCell="A22" workbookViewId="0">
      <pane xSplit="1" topLeftCell="N1" activePane="topRight" state="frozen"/>
      <selection pane="topRight" activeCell="T27" sqref="T27"/>
    </sheetView>
  </sheetViews>
  <sheetFormatPr defaultColWidth="10.64453125" defaultRowHeight="16.5" x14ac:dyDescent="0.55000000000000004"/>
  <cols>
    <col min="1" max="2" width="10.64453125" style="14" customWidth="1"/>
    <col min="3" max="12" width="11.1171875" style="14" customWidth="1"/>
    <col min="13" max="13" width="13.17578125" style="14" customWidth="1"/>
    <col min="14" max="20" width="11.1171875" style="14" customWidth="1"/>
    <col min="21" max="21" width="50.64453125" style="13" customWidth="1"/>
    <col min="22" max="22" width="13.17578125" style="14" customWidth="1"/>
    <col min="23" max="28" width="10.64453125" style="14"/>
    <col min="29" max="30" width="13.17578125" style="14" customWidth="1"/>
    <col min="31" max="31" width="50.64453125" style="13" customWidth="1"/>
    <col min="32" max="34" width="10.64453125" style="14"/>
    <col min="35" max="35" width="15.64453125" style="14" customWidth="1"/>
    <col min="36" max="16384" width="10.64453125" style="14"/>
  </cols>
  <sheetData>
    <row r="1" spans="1:37" s="14" customFormat="1" ht="20" customHeight="1" x14ac:dyDescent="0.55000000000000004">
      <c r="A1" s="17" t="s">
        <v>19</v>
      </c>
      <c r="B1" s="17" t="s">
        <v>20</v>
      </c>
      <c r="C1" s="16" t="s">
        <v>8</v>
      </c>
      <c r="D1" s="16"/>
      <c r="E1" s="16"/>
      <c r="F1" s="16"/>
      <c r="G1" s="16"/>
      <c r="H1" s="16"/>
      <c r="I1" s="16"/>
      <c r="J1" s="16"/>
      <c r="K1" s="16"/>
      <c r="L1" s="16"/>
      <c r="M1" s="17" t="s">
        <v>15</v>
      </c>
      <c r="N1" s="16" t="s">
        <v>16</v>
      </c>
      <c r="O1" s="16"/>
      <c r="P1" s="16"/>
      <c r="Q1" s="16"/>
      <c r="R1" s="16"/>
      <c r="S1" s="16"/>
      <c r="T1" s="16"/>
      <c r="U1" s="17" t="s">
        <v>27</v>
      </c>
      <c r="V1" s="17" t="s">
        <v>21</v>
      </c>
      <c r="W1" s="16" t="s">
        <v>30</v>
      </c>
      <c r="X1" s="16"/>
      <c r="Y1" s="16"/>
      <c r="Z1" s="16"/>
      <c r="AA1" s="16"/>
      <c r="AB1" s="16"/>
      <c r="AC1" s="16"/>
      <c r="AD1" s="16"/>
      <c r="AE1" s="17" t="s">
        <v>31</v>
      </c>
      <c r="AF1" s="16" t="s">
        <v>45</v>
      </c>
      <c r="AG1" s="16"/>
      <c r="AH1" s="16"/>
      <c r="AI1" s="16"/>
      <c r="AJ1" s="17" t="s">
        <v>47</v>
      </c>
      <c r="AK1" s="17" t="s">
        <v>46</v>
      </c>
    </row>
    <row r="2" spans="1:37" s="13" customFormat="1" ht="20" customHeight="1" x14ac:dyDescent="0.55000000000000004">
      <c r="A2" s="17"/>
      <c r="B2" s="17"/>
      <c r="C2" s="1" t="s">
        <v>6</v>
      </c>
      <c r="D2" s="2" t="s">
        <v>7</v>
      </c>
      <c r="E2" s="3" t="s">
        <v>13</v>
      </c>
      <c r="F2" s="4" t="s">
        <v>14</v>
      </c>
      <c r="G2" s="5" t="s">
        <v>17</v>
      </c>
      <c r="H2" s="6" t="s">
        <v>3</v>
      </c>
      <c r="I2" s="7" t="s">
        <v>2</v>
      </c>
      <c r="J2" s="8" t="s">
        <v>4</v>
      </c>
      <c r="K2" s="11" t="s">
        <v>18</v>
      </c>
      <c r="L2" s="9" t="s">
        <v>1</v>
      </c>
      <c r="M2" s="17"/>
      <c r="N2" s="9" t="s">
        <v>0</v>
      </c>
      <c r="O2" s="5" t="s">
        <v>17</v>
      </c>
      <c r="P2" s="6" t="s">
        <v>3</v>
      </c>
      <c r="Q2" s="7" t="s">
        <v>2</v>
      </c>
      <c r="R2" s="8" t="s">
        <v>4</v>
      </c>
      <c r="S2" s="11" t="s">
        <v>18</v>
      </c>
      <c r="T2" s="9" t="s">
        <v>1</v>
      </c>
      <c r="U2" s="17"/>
      <c r="V2" s="16"/>
      <c r="W2" s="1" t="s">
        <v>6</v>
      </c>
      <c r="X2" s="2" t="s">
        <v>7</v>
      </c>
      <c r="Y2" s="7" t="s">
        <v>2</v>
      </c>
      <c r="Z2" s="8" t="s">
        <v>4</v>
      </c>
      <c r="AA2" s="11" t="s">
        <v>18</v>
      </c>
      <c r="AB2" s="9" t="s">
        <v>1</v>
      </c>
      <c r="AC2" s="15" t="s">
        <v>28</v>
      </c>
      <c r="AD2" s="15" t="s">
        <v>29</v>
      </c>
      <c r="AE2" s="17"/>
      <c r="AF2" s="13" t="s">
        <v>38</v>
      </c>
      <c r="AG2" s="13" t="s">
        <v>39</v>
      </c>
      <c r="AH2" s="13" t="s">
        <v>40</v>
      </c>
      <c r="AI2" s="13" t="s">
        <v>44</v>
      </c>
      <c r="AJ2" s="17"/>
      <c r="AK2" s="17"/>
    </row>
    <row r="3" spans="1:37" s="14" customFormat="1" ht="33" x14ac:dyDescent="0.55000000000000004">
      <c r="A3" s="12">
        <v>14875</v>
      </c>
      <c r="B3" s="12" t="s">
        <v>22</v>
      </c>
      <c r="C3" s="14">
        <v>40.159999999999997</v>
      </c>
      <c r="D3" s="14">
        <v>43.93</v>
      </c>
      <c r="E3" s="14">
        <f t="shared" ref="E3:E30" si="0">ROUND(D3-F3,2)</f>
        <v>30.22</v>
      </c>
      <c r="F3" s="14">
        <v>13.71</v>
      </c>
      <c r="L3" s="14">
        <f>ROUND(100-SUM($C3:$D3,$G3:J3),2)</f>
        <v>15.91</v>
      </c>
      <c r="M3" s="10">
        <v>49.7</v>
      </c>
      <c r="N3" s="10">
        <f>ROUND((M3-D3)/SUM($G3:L3),4)</f>
        <v>0.36270000000000002</v>
      </c>
      <c r="O3" s="10"/>
      <c r="P3" s="10"/>
      <c r="Q3" s="10"/>
      <c r="R3" s="10"/>
      <c r="S3" s="10"/>
      <c r="T3" s="10"/>
      <c r="U3" s="13" t="s">
        <v>5</v>
      </c>
      <c r="V3" s="14">
        <f>ROUND(IF($B4="ALP",100-$M3,$M3),2)</f>
        <v>50.3</v>
      </c>
      <c r="W3" s="14">
        <v>32</v>
      </c>
      <c r="X3" s="14">
        <v>36</v>
      </c>
      <c r="AB3" s="14">
        <v>2</v>
      </c>
      <c r="AC3" s="14">
        <v>4</v>
      </c>
      <c r="AE3" s="13" t="s">
        <v>42</v>
      </c>
      <c r="AF3" s="14">
        <f>SUM(W3,Y3,AC3)</f>
        <v>36</v>
      </c>
      <c r="AG3" s="14">
        <f>SUM(X3,Z3:AA3,AD3)</f>
        <v>36</v>
      </c>
      <c r="AH3" s="14">
        <f>AB3</f>
        <v>2</v>
      </c>
      <c r="AI3" s="14">
        <f>ROUND(IF($B4="ALP",AF3-AG3,AG3-AF3),0)</f>
        <v>0</v>
      </c>
      <c r="AJ3" s="14">
        <f>ROUND(100*IF($B4="ALP",W3,X3)/SUM($W3:$AD3),1)</f>
        <v>43.2</v>
      </c>
      <c r="AK3" s="14">
        <f>ROUND(IF($B4="ALP",W3-X3,X3-W3),0)</f>
        <v>-4</v>
      </c>
    </row>
    <row r="4" spans="1:37" s="14" customFormat="1" ht="49.5" x14ac:dyDescent="0.55000000000000004">
      <c r="A4" s="12">
        <v>15939</v>
      </c>
      <c r="B4" s="12" t="s">
        <v>23</v>
      </c>
      <c r="C4" s="14">
        <v>50.2</v>
      </c>
      <c r="D4" s="14">
        <v>30.44</v>
      </c>
      <c r="E4" s="14">
        <f t="shared" si="0"/>
        <v>21.9</v>
      </c>
      <c r="F4" s="14">
        <v>8.5399999999999991</v>
      </c>
      <c r="L4" s="14">
        <f>ROUND(100-SUM($C4:$D4,$G4:J4),2)</f>
        <v>19.36</v>
      </c>
      <c r="M4" s="10">
        <v>41.8</v>
      </c>
      <c r="N4" s="10">
        <f>ROUND((M4-D4)/SUM($G4:L4),4)</f>
        <v>0.58679999999999999</v>
      </c>
      <c r="O4" s="10"/>
      <c r="P4" s="10"/>
      <c r="Q4" s="10"/>
      <c r="R4" s="10"/>
      <c r="S4" s="10"/>
      <c r="T4" s="10"/>
      <c r="U4" s="13"/>
      <c r="V4" s="14">
        <f t="shared" ref="V4:V34" si="1">ROUND(IF($B5="ALP",100-$M4,$M4),2)</f>
        <v>58.2</v>
      </c>
      <c r="W4" s="14">
        <v>49</v>
      </c>
      <c r="X4" s="14">
        <v>23</v>
      </c>
      <c r="AB4" s="14">
        <v>1</v>
      </c>
      <c r="AC4" s="14">
        <v>1</v>
      </c>
      <c r="AE4" s="13" t="s">
        <v>41</v>
      </c>
      <c r="AF4" s="14">
        <f t="shared" ref="AF4:AF34" si="2">SUM(W4,Y4,AC4)</f>
        <v>50</v>
      </c>
      <c r="AG4" s="14">
        <f t="shared" ref="AG4:AG34" si="3">SUM(X4,Z4:AA4,AD4)</f>
        <v>23</v>
      </c>
      <c r="AH4" s="14">
        <f t="shared" ref="AH4:AH34" si="4">AB4</f>
        <v>1</v>
      </c>
      <c r="AI4" s="14">
        <f t="shared" ref="AI4:AI34" si="5">ROUND(IF($B5="ALP",AF4-AG4,AG4-AF4),0)</f>
        <v>27</v>
      </c>
      <c r="AJ4" s="14">
        <f>ROUND(100*IF($B5="ALP",W4,X4)/SUM($W4:$AD4),1)</f>
        <v>66.2</v>
      </c>
      <c r="AK4" s="14">
        <f>ROUND(IF($B5="ALP",W4-X4,X4-W4),0)</f>
        <v>26</v>
      </c>
    </row>
    <row r="5" spans="1:37" s="14" customFormat="1" ht="33" x14ac:dyDescent="0.55000000000000004">
      <c r="A5" s="12">
        <v>17073</v>
      </c>
      <c r="B5" s="12" t="s">
        <v>23</v>
      </c>
      <c r="C5" s="14">
        <v>49.71</v>
      </c>
      <c r="D5" s="14">
        <v>43.65</v>
      </c>
      <c r="E5" s="14">
        <f t="shared" si="0"/>
        <v>32.950000000000003</v>
      </c>
      <c r="F5" s="14">
        <v>10.7</v>
      </c>
      <c r="L5" s="14">
        <f>ROUND(100-SUM($C5:$D5,$G5:J5),2)</f>
        <v>6.64</v>
      </c>
      <c r="M5" s="10">
        <v>45.9</v>
      </c>
      <c r="N5" s="10">
        <f>ROUND((M5-D5)/SUM($G5:L5),4)</f>
        <v>0.33889999999999998</v>
      </c>
      <c r="O5" s="10"/>
      <c r="P5" s="10"/>
      <c r="Q5" s="10"/>
      <c r="R5" s="10"/>
      <c r="S5" s="10"/>
      <c r="T5" s="10"/>
      <c r="U5" s="13" t="s">
        <v>9</v>
      </c>
      <c r="V5" s="14">
        <f t="shared" si="1"/>
        <v>54.1</v>
      </c>
      <c r="W5" s="14">
        <v>43</v>
      </c>
      <c r="X5" s="14">
        <v>29</v>
      </c>
      <c r="AC5" s="14">
        <v>2</v>
      </c>
      <c r="AE5" s="13" t="s">
        <v>32</v>
      </c>
      <c r="AF5" s="14">
        <f t="shared" si="2"/>
        <v>45</v>
      </c>
      <c r="AG5" s="14">
        <f t="shared" si="3"/>
        <v>29</v>
      </c>
      <c r="AH5" s="14">
        <f t="shared" si="4"/>
        <v>0</v>
      </c>
      <c r="AI5" s="14">
        <f t="shared" si="5"/>
        <v>16</v>
      </c>
      <c r="AJ5" s="14">
        <f>ROUND(100*IF($B6="ALP",W5,X5)/SUM($W5:$AD5),1)</f>
        <v>58.1</v>
      </c>
      <c r="AK5" s="14">
        <f>ROUND(IF($B6="ALP",W5-X5,X5-W5),0)</f>
        <v>14</v>
      </c>
    </row>
    <row r="6" spans="1:37" s="14" customFormat="1" ht="33" x14ac:dyDescent="0.55000000000000004">
      <c r="A6" s="12">
        <v>18242</v>
      </c>
      <c r="B6" s="12" t="s">
        <v>23</v>
      </c>
      <c r="C6" s="14">
        <v>45.98</v>
      </c>
      <c r="D6" s="14">
        <v>50.26</v>
      </c>
      <c r="E6" s="14">
        <f t="shared" si="0"/>
        <v>39.39</v>
      </c>
      <c r="F6" s="14">
        <v>10.87</v>
      </c>
      <c r="L6" s="14">
        <f>ROUND(100-SUM($C6:$D6,$G6:J6),2)</f>
        <v>3.76</v>
      </c>
      <c r="M6" s="10">
        <v>51</v>
      </c>
      <c r="N6" s="10">
        <f>ROUND((M6-D6)/SUM($G6:L6),4)</f>
        <v>0.1968</v>
      </c>
      <c r="O6" s="10"/>
      <c r="P6" s="10"/>
      <c r="Q6" s="10"/>
      <c r="R6" s="10"/>
      <c r="S6" s="10"/>
      <c r="T6" s="10"/>
      <c r="U6" s="13" t="s">
        <v>9</v>
      </c>
      <c r="V6" s="14">
        <f t="shared" si="1"/>
        <v>51</v>
      </c>
      <c r="W6" s="14">
        <v>47</v>
      </c>
      <c r="X6" s="14">
        <v>74</v>
      </c>
      <c r="AE6" s="13"/>
      <c r="AF6" s="14">
        <f t="shared" si="2"/>
        <v>47</v>
      </c>
      <c r="AG6" s="14">
        <f t="shared" si="3"/>
        <v>74</v>
      </c>
      <c r="AH6" s="14">
        <f t="shared" si="4"/>
        <v>0</v>
      </c>
      <c r="AI6" s="14">
        <f t="shared" si="5"/>
        <v>27</v>
      </c>
      <c r="AJ6" s="14">
        <f>ROUND(100*IF($B7="ALP",W6,X6)/SUM($W6:$AD6),1)</f>
        <v>61.2</v>
      </c>
      <c r="AK6" s="14">
        <f>ROUND(IF($B7="ALP",W6-X6,X6-W6),0)</f>
        <v>27</v>
      </c>
    </row>
    <row r="7" spans="1:37" s="14" customFormat="1" ht="33" x14ac:dyDescent="0.55000000000000004">
      <c r="A7" s="12">
        <v>18746</v>
      </c>
      <c r="B7" s="12" t="s">
        <v>24</v>
      </c>
      <c r="C7" s="14">
        <v>47.63</v>
      </c>
      <c r="D7" s="14">
        <v>50.34</v>
      </c>
      <c r="E7" s="14">
        <f t="shared" si="0"/>
        <v>40.619999999999997</v>
      </c>
      <c r="F7" s="14">
        <v>9.7200000000000006</v>
      </c>
      <c r="L7" s="14">
        <f>ROUND(100-SUM($C7:$D7,$G7:J7),2)</f>
        <v>2.0299999999999998</v>
      </c>
      <c r="M7" s="10">
        <v>50.7</v>
      </c>
      <c r="N7" s="10">
        <f>ROUND((M7-D7)/SUM($G7:L7),4)</f>
        <v>0.17730000000000001</v>
      </c>
      <c r="O7" s="10"/>
      <c r="P7" s="10"/>
      <c r="Q7" s="10"/>
      <c r="R7" s="10"/>
      <c r="S7" s="10"/>
      <c r="T7" s="10"/>
      <c r="U7" s="13" t="s">
        <v>10</v>
      </c>
      <c r="V7" s="14">
        <f t="shared" si="1"/>
        <v>50.7</v>
      </c>
      <c r="W7" s="14">
        <v>52</v>
      </c>
      <c r="X7" s="14">
        <v>69</v>
      </c>
      <c r="AE7" s="13"/>
      <c r="AF7" s="14">
        <f t="shared" si="2"/>
        <v>52</v>
      </c>
      <c r="AG7" s="14">
        <f t="shared" si="3"/>
        <v>69</v>
      </c>
      <c r="AH7" s="14">
        <f t="shared" si="4"/>
        <v>0</v>
      </c>
      <c r="AI7" s="14">
        <f t="shared" si="5"/>
        <v>17</v>
      </c>
      <c r="AJ7" s="14">
        <f>ROUND(100*IF($B8="ALP",W7,X7)/SUM($W7:$AD7),1)</f>
        <v>57</v>
      </c>
      <c r="AK7" s="14">
        <f>ROUND(IF($B8="ALP",W7-X7,X7-W7),0)</f>
        <v>17</v>
      </c>
    </row>
    <row r="8" spans="1:37" s="14" customFormat="1" ht="66" x14ac:dyDescent="0.55000000000000004">
      <c r="A8" s="12">
        <v>19873</v>
      </c>
      <c r="B8" s="12" t="s">
        <v>24</v>
      </c>
      <c r="C8" s="14">
        <v>50.07</v>
      </c>
      <c r="D8" s="14">
        <v>47.57</v>
      </c>
      <c r="E8" s="14">
        <f t="shared" si="0"/>
        <v>39</v>
      </c>
      <c r="F8" s="14">
        <v>8.57</v>
      </c>
      <c r="L8" s="14">
        <f>ROUND(100-SUM($C8:$D8,$G8:J8),2)</f>
        <v>2.36</v>
      </c>
      <c r="M8" s="10">
        <v>49.3</v>
      </c>
      <c r="N8" s="10">
        <f>ROUND((M8-D8)/SUM($G8:L8),4)</f>
        <v>0.73309999999999997</v>
      </c>
      <c r="O8" s="10"/>
      <c r="P8" s="10"/>
      <c r="Q8" s="10"/>
      <c r="R8" s="10"/>
      <c r="S8" s="10"/>
      <c r="T8" s="10"/>
      <c r="U8" s="13" t="s">
        <v>12</v>
      </c>
      <c r="V8" s="14">
        <f t="shared" si="1"/>
        <v>49.3</v>
      </c>
      <c r="W8" s="14">
        <v>57</v>
      </c>
      <c r="X8" s="14">
        <v>64</v>
      </c>
      <c r="AE8" s="13"/>
      <c r="AF8" s="14">
        <f t="shared" si="2"/>
        <v>57</v>
      </c>
      <c r="AG8" s="14">
        <f t="shared" si="3"/>
        <v>64</v>
      </c>
      <c r="AH8" s="14">
        <f t="shared" si="4"/>
        <v>0</v>
      </c>
      <c r="AI8" s="14">
        <f t="shared" si="5"/>
        <v>7</v>
      </c>
      <c r="AJ8" s="14">
        <f>ROUND(100*IF($B9="ALP",W8,X8)/SUM($W8:$AD8),1)</f>
        <v>52.9</v>
      </c>
      <c r="AK8" s="14">
        <f>ROUND(IF($B9="ALP",W8-X8,X8-W8),0)</f>
        <v>7</v>
      </c>
    </row>
    <row r="9" spans="1:37" s="14" customFormat="1" x14ac:dyDescent="0.55000000000000004">
      <c r="A9" s="12">
        <v>20433</v>
      </c>
      <c r="B9" s="12" t="s">
        <v>24</v>
      </c>
      <c r="C9" s="14">
        <v>44.65</v>
      </c>
      <c r="D9" s="14">
        <v>47.67</v>
      </c>
      <c r="E9" s="14">
        <f t="shared" si="0"/>
        <v>39.76</v>
      </c>
      <c r="F9" s="14">
        <v>7.91</v>
      </c>
      <c r="G9" s="14">
        <v>5.17</v>
      </c>
      <c r="L9" s="14">
        <f>ROUND(100-SUM($C9:$D9,$G9:J9),2)</f>
        <v>2.5099999999999998</v>
      </c>
      <c r="M9" s="10">
        <v>54.2</v>
      </c>
      <c r="N9" s="10">
        <f>ROUND((M9-D9)/SUM($G9:L9),4)</f>
        <v>0.85029999999999994</v>
      </c>
      <c r="O9" s="10">
        <v>0.74099999999999999</v>
      </c>
      <c r="P9" s="10"/>
      <c r="Q9" s="10"/>
      <c r="R9" s="10"/>
      <c r="S9" s="10"/>
      <c r="T9" s="10">
        <v>0.373</v>
      </c>
      <c r="U9" s="13" t="s">
        <v>11</v>
      </c>
      <c r="V9" s="14">
        <f t="shared" si="1"/>
        <v>54.2</v>
      </c>
      <c r="W9" s="14">
        <v>47</v>
      </c>
      <c r="X9" s="14">
        <v>75</v>
      </c>
      <c r="AE9" s="13"/>
      <c r="AF9" s="14">
        <f t="shared" si="2"/>
        <v>47</v>
      </c>
      <c r="AG9" s="14">
        <f t="shared" si="3"/>
        <v>75</v>
      </c>
      <c r="AH9" s="14">
        <f t="shared" si="4"/>
        <v>0</v>
      </c>
      <c r="AI9" s="14">
        <f t="shared" si="5"/>
        <v>28</v>
      </c>
      <c r="AJ9" s="14">
        <f>ROUND(100*IF($B10="ALP",W9,X9)/SUM($W9:$AD9),1)</f>
        <v>61.5</v>
      </c>
      <c r="AK9" s="14">
        <f>ROUND(IF($B10="ALP",W9-X9,X9-W9),0)</f>
        <v>28</v>
      </c>
    </row>
    <row r="10" spans="1:37" s="14" customFormat="1" ht="33" x14ac:dyDescent="0.55000000000000004">
      <c r="A10" s="12">
        <v>21511</v>
      </c>
      <c r="B10" s="12" t="s">
        <v>24</v>
      </c>
      <c r="C10" s="14">
        <v>42.81</v>
      </c>
      <c r="D10" s="14">
        <v>46.51</v>
      </c>
      <c r="E10" s="14">
        <f t="shared" si="0"/>
        <v>37.19</v>
      </c>
      <c r="F10" s="14">
        <v>9.32</v>
      </c>
      <c r="G10" s="14">
        <v>7.8</v>
      </c>
      <c r="L10" s="14">
        <f>ROUND(100-SUM($C10:$D10,$G10:J10),2)</f>
        <v>2.88</v>
      </c>
      <c r="M10" s="10">
        <v>54.1</v>
      </c>
      <c r="N10" s="10">
        <f>ROUND((M10-D10)/SUM($G10:L10),4)</f>
        <v>0.7107</v>
      </c>
      <c r="O10" s="10">
        <v>0.79700000000000004</v>
      </c>
      <c r="P10" s="10"/>
      <c r="Q10" s="10"/>
      <c r="R10" s="10"/>
      <c r="S10" s="10"/>
      <c r="T10" s="10">
        <v>0.52900000000000003</v>
      </c>
      <c r="U10" s="13" t="s">
        <v>25</v>
      </c>
      <c r="V10" s="14">
        <f t="shared" si="1"/>
        <v>54.1</v>
      </c>
      <c r="W10" s="14">
        <v>45</v>
      </c>
      <c r="X10" s="14">
        <v>77</v>
      </c>
      <c r="AE10" s="13"/>
      <c r="AF10" s="14">
        <f t="shared" si="2"/>
        <v>45</v>
      </c>
      <c r="AG10" s="14">
        <f t="shared" si="3"/>
        <v>77</v>
      </c>
      <c r="AH10" s="14">
        <f t="shared" si="4"/>
        <v>0</v>
      </c>
      <c r="AI10" s="14">
        <f t="shared" si="5"/>
        <v>32</v>
      </c>
      <c r="AJ10" s="14">
        <f>ROUND(100*IF($B11="ALP",W10,X10)/SUM($W10:$AD10),1)</f>
        <v>63.1</v>
      </c>
      <c r="AK10" s="14">
        <f>ROUND(IF($B11="ALP",W10-X10,X10-W10),0)</f>
        <v>32</v>
      </c>
    </row>
    <row r="11" spans="1:37" s="14" customFormat="1" ht="33" x14ac:dyDescent="0.55000000000000004">
      <c r="A11" s="12">
        <v>22624</v>
      </c>
      <c r="B11" s="12" t="s">
        <v>24</v>
      </c>
      <c r="C11" s="14">
        <v>47.9</v>
      </c>
      <c r="D11" s="14">
        <v>42.09</v>
      </c>
      <c r="E11" s="14">
        <f t="shared" si="0"/>
        <v>33.58</v>
      </c>
      <c r="F11" s="14">
        <v>8.51</v>
      </c>
      <c r="G11" s="14">
        <v>7.61</v>
      </c>
      <c r="L11" s="14">
        <f>ROUND(100-SUM($C11:$D11,$G11:J11),2)</f>
        <v>2.4</v>
      </c>
      <c r="M11" s="10">
        <v>49.5</v>
      </c>
      <c r="N11" s="10">
        <f>ROUND((M11-D11)/SUM($G11:L11),4)</f>
        <v>0.74029999999999996</v>
      </c>
      <c r="O11" s="10">
        <v>0.82299999999999995</v>
      </c>
      <c r="P11" s="10"/>
      <c r="Q11" s="10"/>
      <c r="R11" s="10"/>
      <c r="S11" s="10"/>
      <c r="T11" s="10">
        <v>0.57799999999999996</v>
      </c>
      <c r="U11" s="13" t="s">
        <v>25</v>
      </c>
      <c r="V11" s="14">
        <f t="shared" si="1"/>
        <v>49.5</v>
      </c>
      <c r="W11" s="14">
        <v>60</v>
      </c>
      <c r="X11" s="14">
        <v>62</v>
      </c>
      <c r="AE11" s="13"/>
      <c r="AF11" s="14">
        <f t="shared" si="2"/>
        <v>60</v>
      </c>
      <c r="AG11" s="14">
        <f t="shared" si="3"/>
        <v>62</v>
      </c>
      <c r="AH11" s="14">
        <f t="shared" si="4"/>
        <v>0</v>
      </c>
      <c r="AI11" s="14">
        <f t="shared" si="5"/>
        <v>2</v>
      </c>
      <c r="AJ11" s="14">
        <f>ROUND(100*IF($B12="ALP",W11,X11)/SUM($W11:$AD11),1)</f>
        <v>50.8</v>
      </c>
      <c r="AK11" s="14">
        <f>ROUND(IF($B12="ALP",W11-X11,X11-W11),0)</f>
        <v>2</v>
      </c>
    </row>
    <row r="12" spans="1:37" s="14" customFormat="1" x14ac:dyDescent="0.55000000000000004">
      <c r="A12" s="12">
        <v>23345</v>
      </c>
      <c r="B12" s="12" t="s">
        <v>24</v>
      </c>
      <c r="C12" s="14">
        <v>45.47</v>
      </c>
      <c r="D12" s="14">
        <v>46.04</v>
      </c>
      <c r="E12" s="14">
        <f t="shared" si="0"/>
        <v>37.1</v>
      </c>
      <c r="F12" s="14">
        <v>8.94</v>
      </c>
      <c r="G12" s="14">
        <v>7.44</v>
      </c>
      <c r="L12" s="14">
        <f>ROUND(100-SUM($C12:$D12,$G12:J12),2)</f>
        <v>1.05</v>
      </c>
      <c r="M12" s="10">
        <v>52.6</v>
      </c>
      <c r="N12" s="10">
        <f>ROUND((M12-D12)/SUM($G12:L12),4)</f>
        <v>0.77270000000000005</v>
      </c>
      <c r="O12" s="10">
        <v>0.85299999999999998</v>
      </c>
      <c r="P12" s="10"/>
      <c r="Q12" s="10"/>
      <c r="R12" s="10"/>
      <c r="S12" s="10"/>
      <c r="T12" s="10">
        <v>0.46099999999999997</v>
      </c>
      <c r="U12" s="13"/>
      <c r="V12" s="14">
        <f t="shared" si="1"/>
        <v>52.6</v>
      </c>
      <c r="W12" s="14">
        <v>50</v>
      </c>
      <c r="X12" s="14">
        <v>72</v>
      </c>
      <c r="AE12" s="13"/>
      <c r="AF12" s="14">
        <f t="shared" si="2"/>
        <v>50</v>
      </c>
      <c r="AG12" s="14">
        <f t="shared" si="3"/>
        <v>72</v>
      </c>
      <c r="AH12" s="14">
        <f t="shared" si="4"/>
        <v>0</v>
      </c>
      <c r="AI12" s="14">
        <f t="shared" si="5"/>
        <v>22</v>
      </c>
      <c r="AJ12" s="14">
        <f>ROUND(100*IF($B13="ALP",W12,X12)/SUM($W12:$AD12),1)</f>
        <v>59</v>
      </c>
      <c r="AK12" s="14">
        <f>ROUND(IF($B13="ALP",W12-X12,X12-W12),0)</f>
        <v>22</v>
      </c>
    </row>
    <row r="13" spans="1:37" s="14" customFormat="1" ht="49.5" x14ac:dyDescent="0.55000000000000004">
      <c r="A13" s="12">
        <v>24437</v>
      </c>
      <c r="B13" s="12" t="s">
        <v>24</v>
      </c>
      <c r="C13" s="14">
        <v>39.979999999999997</v>
      </c>
      <c r="D13" s="14">
        <v>49.98</v>
      </c>
      <c r="E13" s="14">
        <f t="shared" si="0"/>
        <v>40.14</v>
      </c>
      <c r="F13" s="14">
        <v>9.84</v>
      </c>
      <c r="G13" s="14">
        <v>7.31</v>
      </c>
      <c r="L13" s="14">
        <f>ROUND(100-SUM($C13:$D13,$G13:J13),2)</f>
        <v>2.73</v>
      </c>
      <c r="M13" s="10">
        <v>56.9</v>
      </c>
      <c r="N13" s="10">
        <f>ROUND((M13-D13)/SUM($G13:L13),4)</f>
        <v>0.68920000000000003</v>
      </c>
      <c r="O13" s="10">
        <v>0.79500000000000004</v>
      </c>
      <c r="P13" s="10"/>
      <c r="Q13" s="10"/>
      <c r="R13" s="10"/>
      <c r="S13" s="10"/>
      <c r="T13" s="10">
        <v>0.52500000000000002</v>
      </c>
      <c r="U13" s="13"/>
      <c r="V13" s="14">
        <f t="shared" si="1"/>
        <v>56.9</v>
      </c>
      <c r="W13" s="14">
        <v>41</v>
      </c>
      <c r="X13" s="14">
        <v>82</v>
      </c>
      <c r="AD13" s="14">
        <v>1</v>
      </c>
      <c r="AE13" s="13" t="s">
        <v>33</v>
      </c>
      <c r="AF13" s="14">
        <f t="shared" si="2"/>
        <v>41</v>
      </c>
      <c r="AG13" s="14">
        <f t="shared" si="3"/>
        <v>83</v>
      </c>
      <c r="AH13" s="14">
        <f t="shared" si="4"/>
        <v>0</v>
      </c>
      <c r="AI13" s="14">
        <f t="shared" si="5"/>
        <v>42</v>
      </c>
      <c r="AJ13" s="14">
        <f>ROUND(100*IF($B14="ALP",W13,X13)/SUM($W13:$AD13),1)</f>
        <v>66.099999999999994</v>
      </c>
      <c r="AK13" s="14">
        <f>ROUND(IF($B14="ALP",W13-X13,X13-W13),0)</f>
        <v>41</v>
      </c>
    </row>
    <row r="14" spans="1:37" s="14" customFormat="1" x14ac:dyDescent="0.55000000000000004">
      <c r="A14" s="12">
        <v>25501</v>
      </c>
      <c r="B14" s="12" t="s">
        <v>24</v>
      </c>
      <c r="C14" s="14">
        <v>46.95</v>
      </c>
      <c r="D14" s="14">
        <v>43.32</v>
      </c>
      <c r="E14" s="14">
        <f t="shared" si="0"/>
        <v>34.76</v>
      </c>
      <c r="F14" s="14">
        <v>8.56</v>
      </c>
      <c r="G14" s="14">
        <v>6.02</v>
      </c>
      <c r="L14" s="14">
        <f>ROUND(100-SUM($C14:$D14,$G14:J14),2)</f>
        <v>3.71</v>
      </c>
      <c r="M14" s="10">
        <v>49.8</v>
      </c>
      <c r="N14" s="10">
        <f>ROUND((M14-D14)/SUM($G14:L14),4)</f>
        <v>0.66600000000000004</v>
      </c>
      <c r="O14" s="10">
        <v>0.84499999999999997</v>
      </c>
      <c r="P14" s="10"/>
      <c r="Q14" s="10"/>
      <c r="R14" s="10"/>
      <c r="S14" s="10"/>
      <c r="T14" s="10">
        <v>0.54400000000000004</v>
      </c>
      <c r="U14" s="13"/>
      <c r="V14" s="14">
        <f t="shared" si="1"/>
        <v>49.8</v>
      </c>
      <c r="W14" s="14">
        <v>59</v>
      </c>
      <c r="X14" s="14">
        <v>66</v>
      </c>
      <c r="AE14" s="13"/>
      <c r="AF14" s="14">
        <f t="shared" si="2"/>
        <v>59</v>
      </c>
      <c r="AG14" s="14">
        <f t="shared" si="3"/>
        <v>66</v>
      </c>
      <c r="AH14" s="14">
        <f t="shared" si="4"/>
        <v>0</v>
      </c>
      <c r="AI14" s="14">
        <f t="shared" si="5"/>
        <v>7</v>
      </c>
      <c r="AJ14" s="14">
        <f>ROUND(100*IF($B15="ALP",W14,X14)/SUM($W14:$AD14),1)</f>
        <v>52.8</v>
      </c>
      <c r="AK14" s="14">
        <f>ROUND(IF($B15="ALP",W14-X14,X14-W14),0)</f>
        <v>7</v>
      </c>
    </row>
    <row r="15" spans="1:37" s="14" customFormat="1" x14ac:dyDescent="0.55000000000000004">
      <c r="A15" s="12">
        <v>26635</v>
      </c>
      <c r="B15" s="12" t="s">
        <v>24</v>
      </c>
      <c r="C15" s="14">
        <v>49.59</v>
      </c>
      <c r="D15" s="14">
        <v>41.48</v>
      </c>
      <c r="E15" s="14">
        <f t="shared" si="0"/>
        <v>32.04</v>
      </c>
      <c r="F15" s="14">
        <v>9.44</v>
      </c>
      <c r="G15" s="14">
        <v>5.25</v>
      </c>
      <c r="L15" s="14">
        <f>ROUND(100-SUM($C15:$D15,$G15:J15),2)</f>
        <v>3.68</v>
      </c>
      <c r="M15" s="10">
        <v>47.3</v>
      </c>
      <c r="N15" s="10">
        <f>ROUND((M15-D15)/SUM($G15:L15),4)</f>
        <v>0.65169999999999995</v>
      </c>
      <c r="O15" s="10">
        <v>0.877</v>
      </c>
      <c r="P15" s="10"/>
      <c r="Q15" s="10"/>
      <c r="R15" s="10"/>
      <c r="S15" s="10"/>
      <c r="T15" s="10">
        <v>0.45600000000000002</v>
      </c>
      <c r="U15" s="13"/>
      <c r="V15" s="14">
        <f t="shared" si="1"/>
        <v>52.7</v>
      </c>
      <c r="W15" s="14">
        <v>67</v>
      </c>
      <c r="X15" s="14">
        <v>58</v>
      </c>
      <c r="AE15" s="13"/>
      <c r="AF15" s="14">
        <f t="shared" si="2"/>
        <v>67</v>
      </c>
      <c r="AG15" s="14">
        <f t="shared" si="3"/>
        <v>58</v>
      </c>
      <c r="AH15" s="14">
        <f t="shared" si="4"/>
        <v>0</v>
      </c>
      <c r="AI15" s="14">
        <f t="shared" si="5"/>
        <v>9</v>
      </c>
      <c r="AJ15" s="14">
        <f>ROUND(100*IF($B16="ALP",W15,X15)/SUM($W15:$AD15),1)</f>
        <v>53.6</v>
      </c>
      <c r="AK15" s="14">
        <f>ROUND(IF($B16="ALP",W15-X15,X15-W15),0)</f>
        <v>9</v>
      </c>
    </row>
    <row r="16" spans="1:37" s="14" customFormat="1" x14ac:dyDescent="0.55000000000000004">
      <c r="A16" s="12">
        <v>27167</v>
      </c>
      <c r="B16" s="12" t="s">
        <v>23</v>
      </c>
      <c r="C16" s="14">
        <v>49.3</v>
      </c>
      <c r="D16" s="14">
        <v>45.73</v>
      </c>
      <c r="E16" s="14">
        <f t="shared" si="0"/>
        <v>34.950000000000003</v>
      </c>
      <c r="F16" s="14">
        <v>10.78</v>
      </c>
      <c r="G16" s="14">
        <v>1.42</v>
      </c>
      <c r="L16" s="14">
        <f>ROUND(100-SUM($C16:$D16,$G16:J16),2)</f>
        <v>3.55</v>
      </c>
      <c r="M16" s="10">
        <v>48.3</v>
      </c>
      <c r="N16" s="10">
        <f>ROUND((M16-D16)/SUM($G16:L16),4)</f>
        <v>0.5171</v>
      </c>
      <c r="O16" s="10">
        <v>0.85099999999999998</v>
      </c>
      <c r="P16" s="10"/>
      <c r="Q16" s="10"/>
      <c r="R16" s="10"/>
      <c r="S16" s="10"/>
      <c r="T16" s="10">
        <v>0.60699999999999998</v>
      </c>
      <c r="U16" s="13"/>
      <c r="V16" s="14">
        <f t="shared" si="1"/>
        <v>51.7</v>
      </c>
      <c r="W16" s="14">
        <v>66</v>
      </c>
      <c r="X16" s="14">
        <v>61</v>
      </c>
      <c r="AE16" s="13"/>
      <c r="AF16" s="14">
        <f t="shared" si="2"/>
        <v>66</v>
      </c>
      <c r="AG16" s="14">
        <f t="shared" si="3"/>
        <v>61</v>
      </c>
      <c r="AH16" s="14">
        <f t="shared" si="4"/>
        <v>0</v>
      </c>
      <c r="AI16" s="14">
        <f t="shared" si="5"/>
        <v>5</v>
      </c>
      <c r="AJ16" s="14">
        <f>ROUND(100*IF($B17="ALP",W16,X16)/SUM($W16:$AD16),1)</f>
        <v>52</v>
      </c>
      <c r="AK16" s="14">
        <f>ROUND(IF($B17="ALP",W16-X16,X16-W16),0)</f>
        <v>5</v>
      </c>
    </row>
    <row r="17" spans="1:37" s="14" customFormat="1" x14ac:dyDescent="0.55000000000000004">
      <c r="A17" s="12">
        <v>27741</v>
      </c>
      <c r="B17" s="12" t="s">
        <v>23</v>
      </c>
      <c r="C17" s="14">
        <v>42.84</v>
      </c>
      <c r="D17" s="14">
        <v>53.05</v>
      </c>
      <c r="E17" s="14">
        <f t="shared" si="0"/>
        <v>42.01</v>
      </c>
      <c r="F17" s="14">
        <v>11.04</v>
      </c>
      <c r="G17" s="14">
        <v>1.32</v>
      </c>
      <c r="L17" s="14">
        <f>ROUND(100-SUM($C17:$D17,$G17:J17),2)</f>
        <v>2.79</v>
      </c>
      <c r="M17" s="10">
        <v>55.7</v>
      </c>
      <c r="N17" s="10">
        <f>ROUND((M17-D17)/SUM($G17:L17),4)</f>
        <v>0.64480000000000004</v>
      </c>
      <c r="O17" s="10">
        <v>0.76200000000000001</v>
      </c>
      <c r="P17" s="10"/>
      <c r="Q17" s="10"/>
      <c r="R17" s="10"/>
      <c r="S17" s="10"/>
      <c r="T17" s="10">
        <v>0.69499999999999995</v>
      </c>
      <c r="U17" s="13"/>
      <c r="V17" s="14">
        <f t="shared" si="1"/>
        <v>55.7</v>
      </c>
      <c r="W17" s="14">
        <v>36</v>
      </c>
      <c r="X17" s="14">
        <v>91</v>
      </c>
      <c r="AE17" s="13"/>
      <c r="AF17" s="14">
        <f t="shared" si="2"/>
        <v>36</v>
      </c>
      <c r="AG17" s="14">
        <f t="shared" si="3"/>
        <v>91</v>
      </c>
      <c r="AH17" s="14">
        <f t="shared" si="4"/>
        <v>0</v>
      </c>
      <c r="AI17" s="14">
        <f t="shared" si="5"/>
        <v>55</v>
      </c>
      <c r="AJ17" s="14">
        <f>ROUND(100*IF($B18="ALP",W17,X17)/SUM($W17:$AD17),1)</f>
        <v>71.7</v>
      </c>
      <c r="AK17" s="14">
        <f>ROUND(IF($B18="ALP",W17-X17,X17-W17),0)</f>
        <v>55</v>
      </c>
    </row>
    <row r="18" spans="1:37" s="14" customFormat="1" x14ac:dyDescent="0.55000000000000004">
      <c r="A18" s="12">
        <v>28469</v>
      </c>
      <c r="B18" s="12" t="s">
        <v>26</v>
      </c>
      <c r="C18" s="14">
        <v>39.65</v>
      </c>
      <c r="D18" s="14">
        <v>48.11</v>
      </c>
      <c r="E18" s="14">
        <f t="shared" si="0"/>
        <v>38.299999999999997</v>
      </c>
      <c r="F18" s="14">
        <v>9.81</v>
      </c>
      <c r="H18" s="14">
        <v>9.3800000000000008</v>
      </c>
      <c r="L18" s="14">
        <f>ROUND(100-SUM($C18:$D18,$G18:J18),2)</f>
        <v>2.86</v>
      </c>
      <c r="M18" s="10">
        <v>54.6</v>
      </c>
      <c r="N18" s="10">
        <f>ROUND((M18-D18)/SUM($G18:L18),4)</f>
        <v>0.5302</v>
      </c>
      <c r="O18" s="10"/>
      <c r="P18" s="10">
        <v>0.48899999999999999</v>
      </c>
      <c r="Q18" s="10"/>
      <c r="R18" s="10"/>
      <c r="S18" s="10"/>
      <c r="T18" s="10">
        <v>0.70099999999999996</v>
      </c>
      <c r="U18" s="13"/>
      <c r="V18" s="14">
        <f t="shared" si="1"/>
        <v>54.6</v>
      </c>
      <c r="W18" s="14">
        <v>38</v>
      </c>
      <c r="X18" s="14">
        <v>86</v>
      </c>
      <c r="AE18" s="13"/>
      <c r="AF18" s="14">
        <f t="shared" si="2"/>
        <v>38</v>
      </c>
      <c r="AG18" s="14">
        <f t="shared" si="3"/>
        <v>86</v>
      </c>
      <c r="AH18" s="14">
        <f t="shared" si="4"/>
        <v>0</v>
      </c>
      <c r="AI18" s="14">
        <f t="shared" si="5"/>
        <v>48</v>
      </c>
      <c r="AJ18" s="14">
        <f>ROUND(100*IF($B19="ALP",W18,X18)/SUM($W18:$AD18),1)</f>
        <v>69.400000000000006</v>
      </c>
      <c r="AK18" s="14">
        <f>ROUND(IF($B19="ALP",W18-X18,X18-W18),0)</f>
        <v>48</v>
      </c>
    </row>
    <row r="19" spans="1:37" s="14" customFormat="1" x14ac:dyDescent="0.55000000000000004">
      <c r="A19" s="12">
        <v>29512</v>
      </c>
      <c r="B19" s="12" t="s">
        <v>26</v>
      </c>
      <c r="C19" s="14">
        <v>45.15</v>
      </c>
      <c r="D19" s="14">
        <v>46.4</v>
      </c>
      <c r="E19" s="14">
        <f t="shared" si="0"/>
        <v>37.659999999999997</v>
      </c>
      <c r="F19" s="14">
        <v>8.74</v>
      </c>
      <c r="H19" s="14">
        <v>6.57</v>
      </c>
      <c r="L19" s="14">
        <f>ROUND(100-SUM($C19:$D19,$G19:J19),2)</f>
        <v>1.88</v>
      </c>
      <c r="M19" s="10">
        <v>50.4</v>
      </c>
      <c r="N19" s="10">
        <f>ROUND((M19-D19)/SUM($G19:L19),4)</f>
        <v>0.47339999999999999</v>
      </c>
      <c r="O19" s="10"/>
      <c r="P19" s="10">
        <v>0.53900000000000003</v>
      </c>
      <c r="Q19" s="10"/>
      <c r="R19" s="10"/>
      <c r="S19" s="10"/>
      <c r="T19" s="10">
        <v>0.53</v>
      </c>
      <c r="U19" s="13"/>
      <c r="V19" s="14">
        <f t="shared" si="1"/>
        <v>50.4</v>
      </c>
      <c r="W19" s="14">
        <v>51</v>
      </c>
      <c r="X19" s="14">
        <v>74</v>
      </c>
      <c r="AE19" s="13"/>
      <c r="AF19" s="14">
        <f t="shared" si="2"/>
        <v>51</v>
      </c>
      <c r="AG19" s="14">
        <f t="shared" si="3"/>
        <v>74</v>
      </c>
      <c r="AH19" s="14">
        <f t="shared" si="4"/>
        <v>0</v>
      </c>
      <c r="AI19" s="14">
        <f t="shared" si="5"/>
        <v>23</v>
      </c>
      <c r="AJ19" s="14">
        <f>ROUND(100*IF($B20="ALP",W19,X19)/SUM($W19:$AD19),1)</f>
        <v>59.2</v>
      </c>
      <c r="AK19" s="14">
        <f>ROUND(IF($B20="ALP",W19-X19,X19-W19),0)</f>
        <v>23</v>
      </c>
    </row>
    <row r="20" spans="1:37" s="14" customFormat="1" x14ac:dyDescent="0.55000000000000004">
      <c r="A20" s="12">
        <v>30380</v>
      </c>
      <c r="B20" s="12" t="s">
        <v>26</v>
      </c>
      <c r="C20" s="14">
        <v>49.48</v>
      </c>
      <c r="D20" s="14">
        <v>43.61</v>
      </c>
      <c r="E20" s="14">
        <f t="shared" si="0"/>
        <v>34.6</v>
      </c>
      <c r="F20" s="14">
        <v>9.01</v>
      </c>
      <c r="H20" s="14">
        <v>5.03</v>
      </c>
      <c r="L20" s="14">
        <f>ROUND(100-SUM($C20:$D20,$G20:J20),2)</f>
        <v>1.88</v>
      </c>
      <c r="M20" s="14">
        <v>46.77</v>
      </c>
      <c r="N20" s="14">
        <v>0.4849</v>
      </c>
      <c r="P20" s="14">
        <v>0.47099999999999997</v>
      </c>
      <c r="T20" s="14">
        <v>0.52200000000000002</v>
      </c>
      <c r="U20" s="13"/>
      <c r="V20" s="14">
        <f t="shared" si="1"/>
        <v>53.23</v>
      </c>
      <c r="W20" s="14">
        <v>75</v>
      </c>
      <c r="X20" s="14">
        <v>50</v>
      </c>
      <c r="AE20" s="13"/>
      <c r="AF20" s="14">
        <f t="shared" si="2"/>
        <v>75</v>
      </c>
      <c r="AG20" s="14">
        <f t="shared" si="3"/>
        <v>50</v>
      </c>
      <c r="AH20" s="14">
        <f t="shared" si="4"/>
        <v>0</v>
      </c>
      <c r="AI20" s="14">
        <f t="shared" si="5"/>
        <v>25</v>
      </c>
      <c r="AJ20" s="14">
        <f>ROUND(100*IF($B21="ALP",W20,X20)/SUM($W20:$AD20),1)</f>
        <v>60</v>
      </c>
      <c r="AK20" s="14">
        <f>ROUND(IF($B21="ALP",W20-X20,X20-W20),0)</f>
        <v>25</v>
      </c>
    </row>
    <row r="21" spans="1:37" s="14" customFormat="1" x14ac:dyDescent="0.55000000000000004">
      <c r="A21" s="12">
        <v>31017</v>
      </c>
      <c r="B21" s="12" t="s">
        <v>23</v>
      </c>
      <c r="C21" s="14">
        <v>47.55</v>
      </c>
      <c r="D21" s="14">
        <v>45.01</v>
      </c>
      <c r="E21" s="14">
        <f t="shared" si="0"/>
        <v>34.380000000000003</v>
      </c>
      <c r="F21" s="14">
        <v>10.63</v>
      </c>
      <c r="H21" s="14">
        <v>5.45</v>
      </c>
      <c r="L21" s="14">
        <f>ROUND(100-SUM($C21:$D21,$G21:J21),2)</f>
        <v>1.99</v>
      </c>
      <c r="M21" s="14">
        <v>48.23</v>
      </c>
      <c r="N21" s="14">
        <v>0.4914</v>
      </c>
      <c r="P21" s="14">
        <v>0.48399999999999999</v>
      </c>
      <c r="T21" s="14">
        <v>0.51200000000000001</v>
      </c>
      <c r="U21" s="13"/>
      <c r="V21" s="14">
        <f t="shared" si="1"/>
        <v>51.77</v>
      </c>
      <c r="W21" s="14">
        <v>82</v>
      </c>
      <c r="X21" s="14">
        <v>66</v>
      </c>
      <c r="AE21" s="13"/>
      <c r="AF21" s="14">
        <f t="shared" si="2"/>
        <v>82</v>
      </c>
      <c r="AG21" s="14">
        <f t="shared" si="3"/>
        <v>66</v>
      </c>
      <c r="AH21" s="14">
        <f t="shared" si="4"/>
        <v>0</v>
      </c>
      <c r="AI21" s="14">
        <f t="shared" si="5"/>
        <v>16</v>
      </c>
      <c r="AJ21" s="14">
        <f>ROUND(100*IF($B22="ALP",W21,X21)/SUM($W21:$AD21),1)</f>
        <v>55.4</v>
      </c>
      <c r="AK21" s="14">
        <f>ROUND(IF($B22="ALP",W21-X21,X21-W21),0)</f>
        <v>16</v>
      </c>
    </row>
    <row r="22" spans="1:37" s="14" customFormat="1" x14ac:dyDescent="0.55000000000000004">
      <c r="A22" s="12">
        <v>31969</v>
      </c>
      <c r="B22" s="12" t="s">
        <v>23</v>
      </c>
      <c r="C22" s="14">
        <v>45.9</v>
      </c>
      <c r="D22" s="14">
        <v>45.9</v>
      </c>
      <c r="E22" s="14">
        <f t="shared" si="0"/>
        <v>34.49</v>
      </c>
      <c r="F22" s="14">
        <v>11.41</v>
      </c>
      <c r="H22" s="14">
        <v>6</v>
      </c>
      <c r="L22" s="14">
        <f>ROUND(100-SUM($C22:$D22,$G22:J22),2)</f>
        <v>2.2000000000000002</v>
      </c>
      <c r="M22" s="14">
        <v>49.17</v>
      </c>
      <c r="N22" s="14">
        <v>0.46</v>
      </c>
      <c r="P22" s="14">
        <v>0.43</v>
      </c>
      <c r="T22" s="14">
        <v>0.54300000000000004</v>
      </c>
      <c r="U22" s="13"/>
      <c r="V22" s="14">
        <f t="shared" si="1"/>
        <v>50.83</v>
      </c>
      <c r="W22" s="14">
        <v>86</v>
      </c>
      <c r="X22" s="14">
        <v>62</v>
      </c>
      <c r="AE22" s="13"/>
      <c r="AF22" s="14">
        <f t="shared" si="2"/>
        <v>86</v>
      </c>
      <c r="AG22" s="14">
        <f t="shared" si="3"/>
        <v>62</v>
      </c>
      <c r="AH22" s="14">
        <f t="shared" si="4"/>
        <v>0</v>
      </c>
      <c r="AI22" s="14">
        <f t="shared" si="5"/>
        <v>24</v>
      </c>
      <c r="AJ22" s="14">
        <f>ROUND(100*IF($B23="ALP",W22,X22)/SUM($W22:$AD22),1)</f>
        <v>58.1</v>
      </c>
      <c r="AK22" s="14">
        <f>ROUND(IF($B23="ALP",W22-X22,X22-W22),0)</f>
        <v>24</v>
      </c>
    </row>
    <row r="23" spans="1:37" s="14" customFormat="1" x14ac:dyDescent="0.55000000000000004">
      <c r="A23" s="12">
        <v>32956</v>
      </c>
      <c r="B23" s="12" t="s">
        <v>23</v>
      </c>
      <c r="C23" s="14">
        <v>39.44</v>
      </c>
      <c r="D23" s="14">
        <v>43.46</v>
      </c>
      <c r="E23" s="14">
        <f t="shared" si="0"/>
        <v>35.04</v>
      </c>
      <c r="F23" s="14">
        <v>8.42</v>
      </c>
      <c r="H23" s="14">
        <v>11.26</v>
      </c>
      <c r="L23" s="14">
        <f>ROUND(100-SUM($C23:$D23,$G23:J23),2)</f>
        <v>5.84</v>
      </c>
      <c r="M23" s="14">
        <v>50.1</v>
      </c>
      <c r="N23" s="14">
        <v>0.40150000000000002</v>
      </c>
      <c r="P23" s="14">
        <v>0.36499999999999999</v>
      </c>
      <c r="T23" s="14">
        <v>0.47199999999999998</v>
      </c>
      <c r="U23" s="13"/>
      <c r="V23" s="14">
        <f t="shared" si="1"/>
        <v>49.9</v>
      </c>
      <c r="W23" s="14">
        <v>78</v>
      </c>
      <c r="X23" s="14">
        <v>69</v>
      </c>
      <c r="AB23" s="14">
        <v>1</v>
      </c>
      <c r="AE23" s="13"/>
      <c r="AF23" s="14">
        <f t="shared" si="2"/>
        <v>78</v>
      </c>
      <c r="AG23" s="14">
        <f t="shared" si="3"/>
        <v>69</v>
      </c>
      <c r="AH23" s="14">
        <f t="shared" si="4"/>
        <v>1</v>
      </c>
      <c r="AI23" s="14">
        <f t="shared" si="5"/>
        <v>9</v>
      </c>
      <c r="AJ23" s="14">
        <f>ROUND(100*IF($B24="ALP",W23,X23)/SUM($W23:$AD23),1)</f>
        <v>52.7</v>
      </c>
      <c r="AK23" s="14">
        <f>ROUND(IF($B24="ALP",W23-X23,X23-W23),0)</f>
        <v>9</v>
      </c>
    </row>
    <row r="24" spans="1:37" s="14" customFormat="1" x14ac:dyDescent="0.55000000000000004">
      <c r="A24" s="12">
        <v>34041</v>
      </c>
      <c r="B24" s="12" t="s">
        <v>23</v>
      </c>
      <c r="C24" s="14">
        <v>44.92</v>
      </c>
      <c r="D24" s="14">
        <v>44.27</v>
      </c>
      <c r="E24" s="14">
        <f t="shared" si="0"/>
        <v>37.1</v>
      </c>
      <c r="F24" s="14">
        <v>7.17</v>
      </c>
      <c r="H24" s="14">
        <v>3.75</v>
      </c>
      <c r="I24" s="14">
        <v>1.83</v>
      </c>
      <c r="L24" s="14">
        <f>ROUND(100-SUM($C24:$D24,$G24:J24),2)</f>
        <v>5.23</v>
      </c>
      <c r="M24" s="14">
        <v>48.56</v>
      </c>
      <c r="N24" s="14">
        <v>0.43469999999999998</v>
      </c>
      <c r="P24" s="14">
        <v>0.39200000000000002</v>
      </c>
      <c r="Q24" s="14">
        <v>0.34100000000000003</v>
      </c>
      <c r="T24" s="14">
        <v>0.499</v>
      </c>
      <c r="U24" s="13"/>
      <c r="V24" s="14">
        <f t="shared" si="1"/>
        <v>51.44</v>
      </c>
      <c r="W24" s="14">
        <v>80</v>
      </c>
      <c r="X24" s="14">
        <v>65</v>
      </c>
      <c r="AB24" s="14">
        <v>2</v>
      </c>
      <c r="AE24" s="13"/>
      <c r="AF24" s="14">
        <f t="shared" si="2"/>
        <v>80</v>
      </c>
      <c r="AG24" s="14">
        <f t="shared" si="3"/>
        <v>65</v>
      </c>
      <c r="AH24" s="14">
        <f t="shared" si="4"/>
        <v>2</v>
      </c>
      <c r="AI24" s="14">
        <f t="shared" si="5"/>
        <v>15</v>
      </c>
      <c r="AJ24" s="14">
        <f>ROUND(100*IF($B25="ALP",W24,X24)/SUM($W24:$AD24),1)</f>
        <v>54.4</v>
      </c>
      <c r="AK24" s="14">
        <f>ROUND(IF($B25="ALP",W24-X24,X24-W24),0)</f>
        <v>15</v>
      </c>
    </row>
    <row r="25" spans="1:37" s="14" customFormat="1" ht="115.5" x14ac:dyDescent="0.55000000000000004">
      <c r="A25" s="12">
        <v>35126</v>
      </c>
      <c r="B25" s="12" t="s">
        <v>23</v>
      </c>
      <c r="C25" s="14">
        <v>38.75</v>
      </c>
      <c r="D25" s="14">
        <v>47.25</v>
      </c>
      <c r="E25" s="14">
        <f t="shared" si="0"/>
        <v>39.04</v>
      </c>
      <c r="F25" s="14">
        <v>8.2100000000000009</v>
      </c>
      <c r="H25" s="14">
        <v>6.76</v>
      </c>
      <c r="I25" s="14">
        <v>2.92</v>
      </c>
      <c r="L25" s="14">
        <f>ROUND(100-SUM($C25:$D25,$G25:J25),2)</f>
        <v>4.32</v>
      </c>
      <c r="M25" s="14">
        <v>53.63</v>
      </c>
      <c r="N25" s="14">
        <v>0.4607</v>
      </c>
      <c r="P25" s="14">
        <v>0.45900000000000002</v>
      </c>
      <c r="Q25" s="14">
        <v>0.32800000000000001</v>
      </c>
      <c r="T25" s="14">
        <v>0.55300000000000005</v>
      </c>
      <c r="U25" s="13"/>
      <c r="V25" s="14">
        <f t="shared" si="1"/>
        <v>53.63</v>
      </c>
      <c r="W25" s="14">
        <v>49</v>
      </c>
      <c r="X25" s="14">
        <v>94</v>
      </c>
      <c r="Z25" s="14">
        <v>1</v>
      </c>
      <c r="AB25" s="14">
        <v>1</v>
      </c>
      <c r="AD25" s="14">
        <v>3</v>
      </c>
      <c r="AE25" s="13" t="s">
        <v>34</v>
      </c>
      <c r="AF25" s="14">
        <f t="shared" si="2"/>
        <v>49</v>
      </c>
      <c r="AG25" s="14">
        <f t="shared" si="3"/>
        <v>98</v>
      </c>
      <c r="AH25" s="14">
        <f t="shared" si="4"/>
        <v>1</v>
      </c>
      <c r="AI25" s="14">
        <f t="shared" si="5"/>
        <v>49</v>
      </c>
      <c r="AJ25" s="14">
        <f>ROUND(100*IF($B26="ALP",W25,X25)/SUM($W25:$AD25),1)</f>
        <v>63.5</v>
      </c>
      <c r="AK25" s="14">
        <f>ROUND(IF($B26="ALP",W25-X25,X25-W25),0)</f>
        <v>45</v>
      </c>
    </row>
    <row r="26" spans="1:37" s="14" customFormat="1" x14ac:dyDescent="0.55000000000000004">
      <c r="A26" s="12">
        <v>36071</v>
      </c>
      <c r="B26" s="12" t="s">
        <v>26</v>
      </c>
      <c r="C26" s="14">
        <v>40.1</v>
      </c>
      <c r="D26" s="14">
        <v>39.51</v>
      </c>
      <c r="E26" s="14">
        <f t="shared" si="0"/>
        <v>34.22</v>
      </c>
      <c r="F26" s="14">
        <v>5.29</v>
      </c>
      <c r="H26" s="14">
        <v>5.13</v>
      </c>
      <c r="I26" s="14">
        <v>2.62</v>
      </c>
      <c r="J26" s="14">
        <v>8.43</v>
      </c>
      <c r="L26" s="14">
        <f>ROUND(100-SUM($C26:$D26,$G26:J26),2)</f>
        <v>4.21</v>
      </c>
      <c r="M26" s="10">
        <v>49.02</v>
      </c>
      <c r="N26" s="14">
        <v>0.46210000000000001</v>
      </c>
      <c r="P26" s="14">
        <v>0.433</v>
      </c>
      <c r="Q26" s="14">
        <v>0.26700000000000002</v>
      </c>
      <c r="R26" s="14">
        <v>0.53700000000000003</v>
      </c>
      <c r="T26" s="14">
        <v>0.46899999999999997</v>
      </c>
      <c r="U26" s="13"/>
      <c r="V26" s="14">
        <f t="shared" si="1"/>
        <v>49.02</v>
      </c>
      <c r="W26" s="14">
        <v>67</v>
      </c>
      <c r="X26" s="14">
        <v>80</v>
      </c>
      <c r="AB26" s="14">
        <v>1</v>
      </c>
      <c r="AE26" s="13"/>
      <c r="AF26" s="14">
        <f t="shared" si="2"/>
        <v>67</v>
      </c>
      <c r="AG26" s="14">
        <f t="shared" si="3"/>
        <v>80</v>
      </c>
      <c r="AH26" s="14">
        <f t="shared" si="4"/>
        <v>1</v>
      </c>
      <c r="AI26" s="14">
        <f t="shared" si="5"/>
        <v>13</v>
      </c>
      <c r="AJ26" s="14">
        <f>ROUND(100*IF($B27="ALP",W26,X26)/SUM($W26:$AD26),1)</f>
        <v>54.1</v>
      </c>
      <c r="AK26" s="14">
        <f>ROUND(IF($B27="ALP",W26-X26,X26-W26),0)</f>
        <v>13</v>
      </c>
    </row>
    <row r="27" spans="1:37" s="14" customFormat="1" ht="132" x14ac:dyDescent="0.55000000000000004">
      <c r="A27" s="12">
        <v>37205</v>
      </c>
      <c r="B27" s="12" t="s">
        <v>26</v>
      </c>
      <c r="C27" s="14">
        <v>37.840000000000003</v>
      </c>
      <c r="D27" s="14">
        <v>42.92</v>
      </c>
      <c r="E27" s="14">
        <f t="shared" si="0"/>
        <v>37.31</v>
      </c>
      <c r="F27" s="14">
        <v>5.61</v>
      </c>
      <c r="H27" s="14">
        <v>5.41</v>
      </c>
      <c r="I27" s="14">
        <v>4.96</v>
      </c>
      <c r="J27" s="14">
        <v>4.34</v>
      </c>
      <c r="L27" s="14">
        <f>ROUND(100-SUM($C27:$D27,$G27:J27),2)</f>
        <v>4.53</v>
      </c>
      <c r="M27" s="14">
        <v>50.95</v>
      </c>
      <c r="N27" s="14">
        <v>0.41760000000000003</v>
      </c>
      <c r="P27" s="14">
        <v>0.35870000000000002</v>
      </c>
      <c r="Q27" s="14">
        <v>0.25169999999999998</v>
      </c>
      <c r="R27" s="14">
        <v>0.55869999999999997</v>
      </c>
      <c r="T27" s="14">
        <v>0.53580000000000005</v>
      </c>
      <c r="U27" s="13"/>
      <c r="V27" s="14">
        <f t="shared" si="1"/>
        <v>50.95</v>
      </c>
      <c r="W27" s="14">
        <v>65</v>
      </c>
      <c r="X27" s="14">
        <v>82</v>
      </c>
      <c r="AB27" s="14">
        <v>2</v>
      </c>
      <c r="AD27" s="14">
        <v>1</v>
      </c>
      <c r="AE27" s="13" t="s">
        <v>35</v>
      </c>
      <c r="AF27" s="14">
        <f t="shared" si="2"/>
        <v>65</v>
      </c>
      <c r="AG27" s="14">
        <f t="shared" si="3"/>
        <v>83</v>
      </c>
      <c r="AH27" s="14">
        <f t="shared" si="4"/>
        <v>2</v>
      </c>
      <c r="AI27" s="14">
        <f t="shared" si="5"/>
        <v>18</v>
      </c>
      <c r="AJ27" s="14">
        <f>ROUND(100*IF($B28="ALP",W27,X27)/SUM($W27:$AD27),1)</f>
        <v>54.7</v>
      </c>
      <c r="AK27" s="14">
        <f>ROUND(IF($B28="ALP",W27-X27,X27-W27),0)</f>
        <v>17</v>
      </c>
    </row>
    <row r="28" spans="1:37" s="14" customFormat="1" x14ac:dyDescent="0.55000000000000004">
      <c r="A28" s="12">
        <v>38269</v>
      </c>
      <c r="B28" s="12" t="s">
        <v>26</v>
      </c>
      <c r="C28" s="14">
        <v>37.630000000000003</v>
      </c>
      <c r="D28" s="14">
        <v>46.71</v>
      </c>
      <c r="E28" s="14">
        <f t="shared" si="0"/>
        <v>40.82</v>
      </c>
      <c r="F28" s="14">
        <v>5.89</v>
      </c>
      <c r="H28" s="14">
        <v>1.24</v>
      </c>
      <c r="I28" s="14">
        <v>7.19</v>
      </c>
      <c r="J28" s="14">
        <v>1.19</v>
      </c>
      <c r="L28" s="14">
        <f>ROUND(100-SUM($C28:$D28,$G28:J28),2)</f>
        <v>6.04</v>
      </c>
      <c r="M28" s="14">
        <v>52.74</v>
      </c>
      <c r="N28" s="14">
        <v>0.3901</v>
      </c>
      <c r="Q28" s="14">
        <v>0.19209999999999999</v>
      </c>
      <c r="R28" s="14">
        <v>0.56399999999999995</v>
      </c>
      <c r="T28" s="14">
        <v>0.58699999999999997</v>
      </c>
      <c r="U28" s="13"/>
      <c r="V28" s="14">
        <f t="shared" si="1"/>
        <v>52.74</v>
      </c>
      <c r="W28" s="14">
        <v>60</v>
      </c>
      <c r="X28" s="14">
        <v>87</v>
      </c>
      <c r="AB28" s="14">
        <v>2</v>
      </c>
      <c r="AD28" s="14">
        <v>1</v>
      </c>
      <c r="AE28" s="13"/>
      <c r="AF28" s="14">
        <f t="shared" si="2"/>
        <v>60</v>
      </c>
      <c r="AG28" s="14">
        <f t="shared" si="3"/>
        <v>88</v>
      </c>
      <c r="AH28" s="14">
        <f t="shared" si="4"/>
        <v>2</v>
      </c>
      <c r="AI28" s="14">
        <f t="shared" si="5"/>
        <v>28</v>
      </c>
      <c r="AJ28" s="14">
        <f>ROUND(100*IF($B29="ALP",W28,X28)/SUM($W28:$AD28),1)</f>
        <v>58</v>
      </c>
      <c r="AK28" s="14">
        <f>ROUND(IF($B29="ALP",W28-X28,X28-W28),0)</f>
        <v>27</v>
      </c>
    </row>
    <row r="29" spans="1:37" s="14" customFormat="1" x14ac:dyDescent="0.55000000000000004">
      <c r="A29" s="12">
        <v>39410</v>
      </c>
      <c r="B29" s="12" t="s">
        <v>26</v>
      </c>
      <c r="C29" s="14">
        <v>43.38</v>
      </c>
      <c r="D29" s="14">
        <v>42.09</v>
      </c>
      <c r="E29" s="14">
        <f t="shared" si="0"/>
        <v>36.6</v>
      </c>
      <c r="F29" s="14">
        <v>5.49</v>
      </c>
      <c r="I29" s="14">
        <v>7.79</v>
      </c>
      <c r="L29" s="14">
        <f>ROUND(100-SUM($C29:$D29,$G29:J29),2)</f>
        <v>6.74</v>
      </c>
      <c r="M29" s="14">
        <v>47.3</v>
      </c>
      <c r="N29" s="14">
        <v>0.36549999999999999</v>
      </c>
      <c r="Q29" s="14">
        <v>0.2031</v>
      </c>
      <c r="T29" s="14">
        <v>0.55369999999999997</v>
      </c>
      <c r="U29" s="13"/>
      <c r="V29" s="14">
        <f t="shared" si="1"/>
        <v>52.7</v>
      </c>
      <c r="W29" s="14">
        <v>83</v>
      </c>
      <c r="X29" s="14">
        <v>65</v>
      </c>
      <c r="AB29" s="14">
        <v>1</v>
      </c>
      <c r="AD29" s="14">
        <v>1</v>
      </c>
      <c r="AE29" s="13"/>
      <c r="AF29" s="14">
        <f t="shared" si="2"/>
        <v>83</v>
      </c>
      <c r="AG29" s="14">
        <f t="shared" si="3"/>
        <v>66</v>
      </c>
      <c r="AH29" s="14">
        <f t="shared" si="4"/>
        <v>1</v>
      </c>
      <c r="AI29" s="14">
        <f t="shared" si="5"/>
        <v>17</v>
      </c>
      <c r="AJ29" s="14">
        <f>ROUND(100*IF($B30="ALP",W29,X29)/SUM($W29:$AD29),1)</f>
        <v>55.3</v>
      </c>
      <c r="AK29" s="14">
        <f>ROUND(IF($B30="ALP",W29-X29,X29-W29),0)</f>
        <v>18</v>
      </c>
    </row>
    <row r="30" spans="1:37" s="14" customFormat="1" ht="132" x14ac:dyDescent="0.55000000000000004">
      <c r="A30" s="12">
        <v>40411</v>
      </c>
      <c r="B30" s="12" t="s">
        <v>23</v>
      </c>
      <c r="C30" s="14">
        <v>37.99</v>
      </c>
      <c r="D30" s="14">
        <v>43.32</v>
      </c>
      <c r="E30" s="14">
        <f t="shared" si="0"/>
        <v>39.89</v>
      </c>
      <c r="F30" s="14">
        <v>3.43</v>
      </c>
      <c r="I30" s="14">
        <v>11.76</v>
      </c>
      <c r="L30" s="14">
        <f>ROUND(100-SUM($C30:$D30,$G30:J30),2)</f>
        <v>6.93</v>
      </c>
      <c r="M30" s="14">
        <v>49.88</v>
      </c>
      <c r="N30" s="14">
        <v>0.34539999999999998</v>
      </c>
      <c r="Q30" s="14">
        <v>0.21160000000000001</v>
      </c>
      <c r="T30" s="14">
        <v>0.58260000000000001</v>
      </c>
      <c r="U30" s="13"/>
      <c r="V30" s="14">
        <f t="shared" si="1"/>
        <v>50.12</v>
      </c>
      <c r="W30" s="14">
        <v>72</v>
      </c>
      <c r="X30" s="14">
        <v>72</v>
      </c>
      <c r="Y30" s="14">
        <v>1</v>
      </c>
      <c r="AB30" s="14">
        <v>2</v>
      </c>
      <c r="AC30" s="14">
        <v>1</v>
      </c>
      <c r="AD30" s="14">
        <v>2</v>
      </c>
      <c r="AE30" s="13" t="s">
        <v>36</v>
      </c>
      <c r="AF30" s="14">
        <f t="shared" si="2"/>
        <v>74</v>
      </c>
      <c r="AG30" s="14">
        <f t="shared" si="3"/>
        <v>74</v>
      </c>
      <c r="AH30" s="14">
        <f t="shared" si="4"/>
        <v>2</v>
      </c>
      <c r="AI30" s="14">
        <f t="shared" si="5"/>
        <v>0</v>
      </c>
      <c r="AJ30" s="14">
        <f>ROUND(100*IF($B31="ALP",W30,X30)/SUM($W30:$AD30),1)</f>
        <v>48</v>
      </c>
      <c r="AK30" s="14">
        <f>ROUND(IF($B31="ALP",W30-X30,X30-W30),0)</f>
        <v>0</v>
      </c>
    </row>
    <row r="31" spans="1:37" s="14" customFormat="1" ht="99" x14ac:dyDescent="0.55000000000000004">
      <c r="A31" s="12">
        <v>41524</v>
      </c>
      <c r="B31" s="12" t="s">
        <v>23</v>
      </c>
      <c r="C31" s="14">
        <v>33.380000000000003</v>
      </c>
      <c r="D31" s="14">
        <v>45.55</v>
      </c>
      <c r="E31" s="14">
        <v>41.26</v>
      </c>
      <c r="F31" s="14">
        <v>4.29</v>
      </c>
      <c r="I31" s="14">
        <v>8.65</v>
      </c>
      <c r="K31" s="14">
        <v>5.49</v>
      </c>
      <c r="L31" s="14">
        <v>6.93</v>
      </c>
      <c r="M31" s="14">
        <v>53.49</v>
      </c>
      <c r="N31" s="14">
        <v>0.38390000000000002</v>
      </c>
      <c r="Q31" s="14">
        <v>0.16969999999999999</v>
      </c>
      <c r="S31" s="14">
        <v>0.53669999999999995</v>
      </c>
      <c r="T31" s="14">
        <v>0.53029999999999999</v>
      </c>
      <c r="U31" s="13"/>
      <c r="V31" s="14">
        <f t="shared" si="1"/>
        <v>53.49</v>
      </c>
      <c r="W31" s="14">
        <v>55</v>
      </c>
      <c r="X31" s="14">
        <v>90</v>
      </c>
      <c r="Y31" s="14">
        <v>1</v>
      </c>
      <c r="AA31" s="14">
        <v>1</v>
      </c>
      <c r="AC31" s="14">
        <v>1</v>
      </c>
      <c r="AD31" s="14">
        <v>2</v>
      </c>
      <c r="AE31" s="13" t="s">
        <v>37</v>
      </c>
      <c r="AF31" s="14">
        <f t="shared" si="2"/>
        <v>57</v>
      </c>
      <c r="AG31" s="14">
        <f t="shared" si="3"/>
        <v>93</v>
      </c>
      <c r="AH31" s="14">
        <f t="shared" si="4"/>
        <v>0</v>
      </c>
      <c r="AI31" s="14">
        <f t="shared" si="5"/>
        <v>36</v>
      </c>
      <c r="AJ31" s="14">
        <f>ROUND(100*IF($B32="ALP",W31,X31)/SUM($W31:$AD31),1)</f>
        <v>60</v>
      </c>
      <c r="AK31" s="14">
        <f>ROUND(IF($B32="ALP",W31-X31,X31-W31),0)</f>
        <v>35</v>
      </c>
    </row>
    <row r="32" spans="1:37" s="14" customFormat="1" x14ac:dyDescent="0.55000000000000004">
      <c r="A32" s="12">
        <v>42553</v>
      </c>
      <c r="B32" s="12" t="s">
        <v>26</v>
      </c>
      <c r="C32" s="14">
        <v>34.729999999999997</v>
      </c>
      <c r="D32" s="14">
        <v>42.04</v>
      </c>
      <c r="E32" s="14">
        <v>37.43</v>
      </c>
      <c r="F32" s="14">
        <v>4.6100000000000003</v>
      </c>
      <c r="I32" s="14">
        <v>10.23</v>
      </c>
      <c r="L32" s="14">
        <v>13</v>
      </c>
      <c r="M32" s="14">
        <v>50.36</v>
      </c>
      <c r="N32" s="14">
        <v>0.36349999999999999</v>
      </c>
      <c r="Q32" s="14">
        <v>0.18060000000000001</v>
      </c>
      <c r="R32" s="14">
        <v>0.50470000000000004</v>
      </c>
      <c r="T32" s="14">
        <v>0.50780000000000003</v>
      </c>
      <c r="U32" s="13"/>
      <c r="V32" s="14">
        <f t="shared" si="1"/>
        <v>50.36</v>
      </c>
      <c r="W32" s="14">
        <v>69</v>
      </c>
      <c r="X32" s="14">
        <v>76</v>
      </c>
      <c r="Y32" s="14">
        <v>1</v>
      </c>
      <c r="AB32" s="14">
        <v>1</v>
      </c>
      <c r="AC32" s="14">
        <v>1</v>
      </c>
      <c r="AD32" s="14">
        <v>2</v>
      </c>
      <c r="AE32" s="13"/>
      <c r="AF32" s="14">
        <f t="shared" si="2"/>
        <v>71</v>
      </c>
      <c r="AG32" s="14">
        <f t="shared" si="3"/>
        <v>78</v>
      </c>
      <c r="AH32" s="14">
        <f t="shared" si="4"/>
        <v>1</v>
      </c>
      <c r="AI32" s="14">
        <f t="shared" si="5"/>
        <v>7</v>
      </c>
      <c r="AJ32" s="14">
        <f>ROUND(100*IF($B33="ALP",W32,X32)/SUM($W32:$AD32),1)</f>
        <v>50.7</v>
      </c>
      <c r="AK32" s="14">
        <f>ROUND(IF($B33="ALP",W32-X32,X32-W32),0)</f>
        <v>7</v>
      </c>
    </row>
    <row r="33" spans="1:37" s="14" customFormat="1" x14ac:dyDescent="0.55000000000000004">
      <c r="A33" s="12">
        <v>43603</v>
      </c>
      <c r="B33" s="12" t="s">
        <v>26</v>
      </c>
      <c r="C33" s="14">
        <v>33.340000000000003</v>
      </c>
      <c r="D33" s="14">
        <v>41.44</v>
      </c>
      <c r="E33" s="14">
        <v>36.93</v>
      </c>
      <c r="F33" s="14">
        <v>4.51</v>
      </c>
      <c r="I33" s="14">
        <v>10.4</v>
      </c>
      <c r="J33" s="14">
        <v>3.08</v>
      </c>
      <c r="K33" s="14">
        <v>3.43</v>
      </c>
      <c r="L33" s="14">
        <v>8.31</v>
      </c>
      <c r="M33" s="14">
        <v>51.53</v>
      </c>
      <c r="N33" s="14">
        <v>0.40400000000000003</v>
      </c>
      <c r="Q33" s="14">
        <v>0.1779</v>
      </c>
      <c r="R33" s="14">
        <v>0.6522</v>
      </c>
      <c r="S33" s="14">
        <v>0.65139999999999998</v>
      </c>
      <c r="T33" s="14">
        <v>0.49299999999999999</v>
      </c>
      <c r="U33" s="13"/>
      <c r="V33" s="14">
        <f t="shared" si="1"/>
        <v>51.53</v>
      </c>
      <c r="W33" s="14">
        <v>68</v>
      </c>
      <c r="X33" s="14">
        <v>77</v>
      </c>
      <c r="Y33" s="14">
        <v>1</v>
      </c>
      <c r="AB33" s="14">
        <v>3</v>
      </c>
      <c r="AC33" s="14">
        <v>1</v>
      </c>
      <c r="AD33" s="14">
        <v>1</v>
      </c>
      <c r="AE33" s="13"/>
      <c r="AF33" s="14">
        <f t="shared" si="2"/>
        <v>70</v>
      </c>
      <c r="AG33" s="14">
        <f t="shared" si="3"/>
        <v>78</v>
      </c>
      <c r="AH33" s="14">
        <f t="shared" si="4"/>
        <v>3</v>
      </c>
      <c r="AI33" s="14">
        <f t="shared" si="5"/>
        <v>8</v>
      </c>
      <c r="AJ33" s="14">
        <f>ROUND(100*IF($B34="ALP",W33,X33)/SUM($W33:$AD33),1)</f>
        <v>51</v>
      </c>
      <c r="AK33" s="14">
        <f>ROUND(IF($B34="ALP",W33-X33,X33-W33),0)</f>
        <v>9</v>
      </c>
    </row>
    <row r="34" spans="1:37" s="14" customFormat="1" ht="99" x14ac:dyDescent="0.55000000000000004">
      <c r="A34" s="12">
        <v>44702</v>
      </c>
      <c r="B34" s="12" t="s">
        <v>26</v>
      </c>
      <c r="C34" s="14">
        <v>32.58</v>
      </c>
      <c r="D34" s="14">
        <v>35.700000000000003</v>
      </c>
      <c r="E34" s="14">
        <v>32.1</v>
      </c>
      <c r="F34" s="14">
        <v>3.6</v>
      </c>
      <c r="I34" s="14">
        <v>12.25</v>
      </c>
      <c r="J34" s="14">
        <v>4.96</v>
      </c>
      <c r="K34" s="14">
        <v>4.12</v>
      </c>
      <c r="L34" s="14">
        <v>10.39</v>
      </c>
      <c r="M34" s="14">
        <v>47.87</v>
      </c>
      <c r="N34" s="14">
        <v>0.3846</v>
      </c>
      <c r="Q34" s="14">
        <v>0.1434</v>
      </c>
      <c r="R34" s="14">
        <v>0.64300000000000002</v>
      </c>
      <c r="S34" s="14">
        <v>0.61860000000000004</v>
      </c>
      <c r="T34" s="14">
        <v>0.45269999999999999</v>
      </c>
      <c r="U34" s="13"/>
      <c r="V34" s="14">
        <f t="shared" si="1"/>
        <v>52.13</v>
      </c>
      <c r="W34" s="14">
        <v>77</v>
      </c>
      <c r="X34" s="14">
        <v>58</v>
      </c>
      <c r="Y34" s="14">
        <v>4</v>
      </c>
      <c r="AB34" s="14">
        <v>10</v>
      </c>
      <c r="AC34" s="14">
        <v>1</v>
      </c>
      <c r="AD34" s="14">
        <v>1</v>
      </c>
      <c r="AE34" s="13" t="s">
        <v>43</v>
      </c>
      <c r="AF34" s="14">
        <f t="shared" si="2"/>
        <v>82</v>
      </c>
      <c r="AG34" s="14">
        <f t="shared" si="3"/>
        <v>59</v>
      </c>
      <c r="AH34" s="14">
        <f t="shared" si="4"/>
        <v>10</v>
      </c>
      <c r="AI34" s="14">
        <f t="shared" si="5"/>
        <v>23</v>
      </c>
      <c r="AJ34" s="14">
        <f>ROUND(100*IF($B35="ALP",W34,X34)/SUM($W34:$AD34),1)</f>
        <v>51</v>
      </c>
      <c r="AK34" s="14">
        <f>ROUND(IF($B35="ALP",W34-X34,X34-W34),0)</f>
        <v>19</v>
      </c>
    </row>
    <row r="35" spans="1:37" s="14" customFormat="1" x14ac:dyDescent="0.55000000000000004">
      <c r="A35" s="12">
        <v>45801</v>
      </c>
      <c r="B35" s="14" t="s">
        <v>23</v>
      </c>
      <c r="U35" s="13"/>
      <c r="AE35" s="13"/>
    </row>
  </sheetData>
  <mergeCells count="12">
    <mergeCell ref="AJ1:AJ2"/>
    <mergeCell ref="AK1:AK2"/>
    <mergeCell ref="W1:AD1"/>
    <mergeCell ref="AE1:AE2"/>
    <mergeCell ref="AF1:AI1"/>
    <mergeCell ref="V1:V2"/>
    <mergeCell ref="A1:A2"/>
    <mergeCell ref="B1:B2"/>
    <mergeCell ref="C1:L1"/>
    <mergeCell ref="M1:M2"/>
    <mergeCell ref="N1:T1"/>
    <mergeCell ref="U1:U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dc:creator>
  <cp:lastModifiedBy>Ethan</cp:lastModifiedBy>
  <dcterms:created xsi:type="dcterms:W3CDTF">2021-03-25T04:25:55Z</dcterms:created>
  <dcterms:modified xsi:type="dcterms:W3CDTF">2022-10-06T05:44:03Z</dcterms:modified>
</cp:coreProperties>
</file>