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C:\Users\Ethan\Desktop\Projects\Project Nebula\Research\"/>
    </mc:Choice>
  </mc:AlternateContent>
  <xr:revisionPtr revIDLastSave="0" documentId="13_ncr:1_{8D990CEB-18C5-4CF2-B0EF-0330098CD489}" xr6:coauthVersionLast="45" xr6:coauthVersionMax="45" xr10:uidLastSave="{00000000-0000-0000-0000-000000000000}"/>
  <bookViews>
    <workbookView xWindow="-158" yWindow="-158" windowWidth="29116" windowHeight="15915" activeTab="1" xr2:uid="{AA94DB51-46E0-45A6-BC16-5E4B36E1E493}"/>
  </bookViews>
  <sheets>
    <sheet name="PandemicElections" sheetId="1" r:id="rId1"/>
    <sheet name="NoElections" sheetId="5"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2" i="5" l="1"/>
  <c r="L21" i="5"/>
  <c r="L20" i="5"/>
  <c r="L19" i="5"/>
  <c r="L18" i="5"/>
  <c r="L17" i="5"/>
  <c r="L16" i="5"/>
  <c r="L15" i="5"/>
  <c r="L14" i="5"/>
  <c r="L13" i="5"/>
  <c r="L12" i="5"/>
  <c r="L11" i="5"/>
  <c r="L10" i="5"/>
  <c r="L9" i="5"/>
  <c r="L8" i="5"/>
  <c r="L7" i="5"/>
  <c r="L6" i="5"/>
  <c r="L5" i="5"/>
  <c r="L4" i="5"/>
  <c r="L3" i="5"/>
  <c r="L2" i="5"/>
  <c r="K22" i="5"/>
  <c r="K21" i="5"/>
  <c r="K20" i="5"/>
  <c r="K19" i="5"/>
  <c r="K18" i="5"/>
  <c r="K17" i="5"/>
  <c r="K16" i="5"/>
  <c r="K15" i="5"/>
  <c r="K14" i="5"/>
  <c r="K13" i="5"/>
  <c r="K12" i="5"/>
  <c r="K11" i="5"/>
  <c r="K10" i="5"/>
  <c r="K9" i="5"/>
  <c r="K8" i="5"/>
  <c r="K7" i="5"/>
  <c r="K6" i="5"/>
  <c r="K5" i="5"/>
  <c r="K4" i="5"/>
  <c r="K3" i="5"/>
  <c r="K2" i="5"/>
  <c r="R20" i="1"/>
  <c r="R19" i="1"/>
  <c r="R18" i="1"/>
  <c r="R17" i="1"/>
  <c r="R16" i="1"/>
  <c r="R15" i="1"/>
  <c r="R14" i="1"/>
  <c r="R13" i="1"/>
  <c r="R12" i="1"/>
  <c r="R11" i="1"/>
  <c r="R10" i="1"/>
  <c r="R9" i="1"/>
  <c r="R8" i="1"/>
  <c r="R7" i="1"/>
  <c r="R6" i="1"/>
  <c r="R5" i="1"/>
  <c r="R4" i="1"/>
  <c r="R3" i="1"/>
  <c r="R2" i="1"/>
  <c r="P3" i="1"/>
  <c r="P4" i="1"/>
  <c r="P5" i="1"/>
  <c r="P6" i="1"/>
  <c r="P7" i="1"/>
  <c r="P8" i="1"/>
  <c r="P9" i="1"/>
  <c r="P10" i="1"/>
  <c r="P11" i="1"/>
  <c r="P12" i="1"/>
  <c r="P13" i="1"/>
  <c r="P14" i="1"/>
  <c r="P15" i="1"/>
  <c r="P16" i="1"/>
  <c r="P17" i="1"/>
  <c r="P18" i="1"/>
  <c r="P19" i="1"/>
  <c r="P20" i="1"/>
  <c r="P2" i="1"/>
  <c r="K21" i="1"/>
  <c r="M21" i="1"/>
  <c r="L20" i="1" l="1"/>
  <c r="L19" i="1"/>
  <c r="L18" i="1"/>
  <c r="L17" i="1"/>
  <c r="L16" i="1"/>
  <c r="L15" i="1"/>
  <c r="L14" i="1"/>
  <c r="L13" i="1"/>
  <c r="L12" i="1"/>
  <c r="L11" i="1"/>
  <c r="L10" i="1"/>
  <c r="L9" i="1"/>
  <c r="L8" i="1"/>
  <c r="L21" i="1" s="1"/>
  <c r="L7" i="1"/>
  <c r="L6" i="1"/>
  <c r="L5" i="1"/>
  <c r="L4" i="1"/>
  <c r="L3" i="1"/>
  <c r="L2" i="1"/>
  <c r="K17" i="1"/>
  <c r="K19" i="1"/>
  <c r="K20" i="1"/>
  <c r="K18" i="1"/>
  <c r="K16" i="1"/>
  <c r="K15" i="1"/>
  <c r="K14" i="1"/>
  <c r="K13" i="1"/>
  <c r="K12" i="1"/>
  <c r="K11" i="1"/>
  <c r="K10" i="1"/>
  <c r="K9" i="1"/>
  <c r="K8" i="1"/>
  <c r="K7" i="1"/>
  <c r="K6" i="1"/>
  <c r="K5" i="1"/>
  <c r="K4" i="1"/>
  <c r="K3" i="1"/>
  <c r="K2" i="1"/>
  <c r="H23" i="5" l="1"/>
  <c r="G23" i="5"/>
  <c r="F23" i="5"/>
  <c r="E23" i="5"/>
  <c r="D23" i="5"/>
  <c r="C23" i="5"/>
  <c r="J21" i="1" l="1"/>
  <c r="I21" i="1"/>
  <c r="H21" i="1"/>
  <c r="F21" i="1" l="1"/>
  <c r="E21" i="1"/>
  <c r="D21" i="1"/>
</calcChain>
</file>

<file path=xl/sharedStrings.xml><?xml version="1.0" encoding="utf-8"?>
<sst xmlns="http://schemas.openxmlformats.org/spreadsheetml/2006/main" count="132" uniqueCount="83">
  <si>
    <t>Region</t>
  </si>
  <si>
    <t>Nation/subdivision</t>
  </si>
  <si>
    <t>Asia</t>
  </si>
  <si>
    <t>South Korea</t>
  </si>
  <si>
    <t>Basque</t>
  </si>
  <si>
    <t>Europe</t>
  </si>
  <si>
    <t>Vienna</t>
  </si>
  <si>
    <t>North America</t>
  </si>
  <si>
    <t>Dominican Republic</t>
  </si>
  <si>
    <t>New Brunswick</t>
  </si>
  <si>
    <t>British Columbia</t>
  </si>
  <si>
    <t>Oceania</t>
  </si>
  <si>
    <t>Queensland</t>
  </si>
  <si>
    <t>New Zealand</t>
  </si>
  <si>
    <t>End date</t>
  </si>
  <si>
    <t>Average</t>
  </si>
  <si>
    <t>Final pre-election combined minor polling</t>
  </si>
  <si>
    <t>Combined minor vote polling error</t>
  </si>
  <si>
    <t>1 mth into pandemic combined minor polling</t>
  </si>
  <si>
    <t>As only constituency polling was available for 2019, constituency vote data was used here instead of the proportional vote.</t>
  </si>
  <si>
    <t>Last 2019 combined minor polling</t>
  </si>
  <si>
    <t>Romania</t>
  </si>
  <si>
    <t>1 mth into pandemic incumbent govt polling</t>
  </si>
  <si>
    <t>Last 2019 incumbent govt polling</t>
  </si>
  <si>
    <t>Final pre-election incumbent govt polling</t>
  </si>
  <si>
    <t>Incumbent govt vote polling error</t>
  </si>
  <si>
    <t>Croatia</t>
  </si>
  <si>
    <t>Galicia</t>
  </si>
  <si>
    <t>Jamaica</t>
  </si>
  <si>
    <t>Lithuania</t>
  </si>
  <si>
    <t>Saskatchewan</t>
  </si>
  <si>
    <t>United States of America</t>
  </si>
  <si>
    <t>South America</t>
  </si>
  <si>
    <t>For the purposes of the minor party calculation, PSdeG-PSOE was considered a major party while BNG was considered a minor party, based off polling at the time and historical electoral performances. (given that PSdeG-PSOE and BNG were both polling roughly evenly this generally doesn't make much difference in the poll average calculation, though it might muck up the polling error calculation)</t>
  </si>
  <si>
    <t>The LVŽS had a string of polls with very low voting intention during Oct-Dec 2019 (polling under 10%); that 8.3% figure listed for 2019 isn't as anomalous in that context. It also doesn't appear as if the low vote was due to vote splitting - their coalition partners LSDDP and LLRA both polled either less than they were earlier in 2019 or about the same.</t>
  </si>
  <si>
    <t>Nation</t>
  </si>
  <si>
    <t>Norway</t>
  </si>
  <si>
    <t>Not apparent which parties are major or minor (in particular the Centre Party occasionally outpolls Labour and the Conservatives)</t>
  </si>
  <si>
    <t>Dec 2020 combined minor vote polling</t>
  </si>
  <si>
    <t>Sweden</t>
  </si>
  <si>
    <t>For the purposes of minor party calculation, the Social Democrats, Moderates, and the Swedish Democrats were all considered to be major parties. For the purposes of incumbent govt calculations, the Social Democrats and the Greens voting intention were combined as they form a coalition and share similar ideology (Red-Greens alliance).</t>
  </si>
  <si>
    <t>Finland</t>
  </si>
  <si>
    <t>Not apparent which parties should be considered major/minor.</t>
  </si>
  <si>
    <t>Denmark</t>
  </si>
  <si>
    <t>Canada</t>
  </si>
  <si>
    <t>Australia</t>
  </si>
  <si>
    <t>Netherlands</t>
  </si>
  <si>
    <t>Germany</t>
  </si>
  <si>
    <t>Due to the collapse of the SPD and the rise of Die Grünen and AfD, it's not apparent which parties should be considered major/minor.</t>
  </si>
  <si>
    <t>United Kingdom</t>
  </si>
  <si>
    <t>Due to the Dec 2019 election here, polling from the end of Jan 2020 was used instead.</t>
  </si>
  <si>
    <t>Austria</t>
  </si>
  <si>
    <t>Spain</t>
  </si>
  <si>
    <t>Not apparent which parties should be considered major/minor (in particular Podemos and Vox very much blur the line)</t>
  </si>
  <si>
    <t>France</t>
  </si>
  <si>
    <t>Could not find polling for the French legislative election; hence presidential polling was used here instead. For the purposes of the minor party calculation, the candidates for La République En Marche! and Rassemblement National were considered the "major" parties.</t>
  </si>
  <si>
    <t>Portugal</t>
  </si>
  <si>
    <t>Japan</t>
  </si>
  <si>
    <t>Malta</t>
  </si>
  <si>
    <t>Estonia</t>
  </si>
  <si>
    <t>Czech Republic</t>
  </si>
  <si>
    <t>Slovenia</t>
  </si>
  <si>
    <t>Greece</t>
  </si>
  <si>
    <t>Bulgaria</t>
  </si>
  <si>
    <t>Brazil</t>
  </si>
  <si>
    <t>Hungary</t>
  </si>
  <si>
    <t>Not apparent which parties should be considered minor.</t>
  </si>
  <si>
    <t>Poland</t>
  </si>
  <si>
    <t>For the purposes of the minor party calculation, the United Right and the Civic Coalition were considered to be the two major parties.</t>
  </si>
  <si>
    <t>COVID-19 cases per 1m (Apr 2020)</t>
  </si>
  <si>
    <t>COVID-19 cases per 1m (Election Day)</t>
  </si>
  <si>
    <t>Apr 2021 incumbent govt polling</t>
  </si>
  <si>
    <t>COVID-19 cases per 1m (Apr 2021)</t>
  </si>
  <si>
    <t>Liberal-National Coalition treated as a single party</t>
  </si>
  <si>
    <t>Swing from Dec 19</t>
  </si>
  <si>
    <t>Newfoundland and Labrador</t>
  </si>
  <si>
    <t>Swing from Apr 20</t>
  </si>
  <si>
    <t>Ratio to worldwide per 1m caseload (Apr 20)</t>
  </si>
  <si>
    <t>Worldwide per 1m caseload (Election Day)</t>
  </si>
  <si>
    <t>Ratio to worldwide per 1m caseload (E Day)</t>
  </si>
  <si>
    <t>Remarks</t>
  </si>
  <si>
    <t>Ratio to worldwide per 1m caseload (Apr 2020)</t>
  </si>
  <si>
    <t>Ratio to worldwide per 1m caseload (Apr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</si>
</sst>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Lato Semilight"/>
      <family val="2"/>
    </font>
    <font>
      <sz val="11"/>
      <color theme="1"/>
      <name val="Segoe UI"/>
      <family val="2"/>
      <scheme val="minor"/>
    </font>
  </fonts>
  <fills count="2">
    <fill>
      <patternFill patternType="none"/>
    </fill>
    <fill>
      <patternFill patternType="gray125"/>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15"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egoe UI">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B134B-3DCF-4719-BF9C-8BC3D08FCA57}">
  <sheetPr codeName="Sheet1"/>
  <dimension ref="A1:S21"/>
  <sheetViews>
    <sheetView topLeftCell="L1" workbookViewId="0">
      <selection activeCell="R20" activeCellId="1" sqref="P2:P20 R2:R20"/>
    </sheetView>
  </sheetViews>
  <sheetFormatPr defaultColWidth="8.8203125" defaultRowHeight="16.5" x14ac:dyDescent="0.55000000000000004"/>
  <cols>
    <col min="1" max="1" width="23.1171875" style="1" customWidth="1"/>
    <col min="2" max="2" width="13.1171875" style="1" customWidth="1"/>
    <col min="3" max="3" width="10.5859375" style="1" customWidth="1"/>
    <col min="4" max="4" width="20.5859375" style="2" customWidth="1"/>
    <col min="5" max="5" width="20.5859375" style="1" customWidth="1"/>
    <col min="6" max="7" width="20.5859375" style="5" customWidth="1"/>
    <col min="8" max="8" width="20.5859375" style="2" customWidth="1"/>
    <col min="9" max="10" width="20.5859375" style="5" customWidth="1"/>
    <col min="11" max="12" width="20.5859375" style="21" customWidth="1"/>
    <col min="13" max="13" width="20.5859375" style="5" customWidth="1"/>
    <col min="14" max="15" width="20.5859375" style="19" customWidth="1"/>
    <col min="16" max="18" width="20.64453125" style="28" customWidth="1"/>
    <col min="19" max="19" width="65.5859375" style="2" customWidth="1"/>
    <col min="20" max="16384" width="8.8203125" style="1"/>
  </cols>
  <sheetData>
    <row r="1" spans="1:19" ht="33" x14ac:dyDescent="0.55000000000000004">
      <c r="A1" s="4" t="s">
        <v>1</v>
      </c>
      <c r="B1" s="4" t="s">
        <v>0</v>
      </c>
      <c r="C1" s="4" t="s">
        <v>14</v>
      </c>
      <c r="D1" s="2" t="s">
        <v>20</v>
      </c>
      <c r="E1" s="2" t="s">
        <v>18</v>
      </c>
      <c r="F1" s="2" t="s">
        <v>16</v>
      </c>
      <c r="G1" s="2" t="s">
        <v>17</v>
      </c>
      <c r="H1" s="2" t="s">
        <v>23</v>
      </c>
      <c r="I1" s="2" t="s">
        <v>22</v>
      </c>
      <c r="J1" s="2" t="s">
        <v>24</v>
      </c>
      <c r="K1" s="2" t="s">
        <v>74</v>
      </c>
      <c r="L1" s="2" t="s">
        <v>76</v>
      </c>
      <c r="M1" s="2" t="s">
        <v>25</v>
      </c>
      <c r="N1" s="2" t="s">
        <v>69</v>
      </c>
      <c r="O1" s="2" t="s">
        <v>70</v>
      </c>
      <c r="P1" s="2" t="s">
        <v>77</v>
      </c>
      <c r="Q1" s="2" t="s">
        <v>78</v>
      </c>
      <c r="R1" s="2" t="s">
        <v>79</v>
      </c>
      <c r="S1" s="2" t="s">
        <v>80</v>
      </c>
    </row>
    <row r="2" spans="1:19" ht="33" x14ac:dyDescent="0.55000000000000004">
      <c r="A2" s="4" t="s">
        <v>3</v>
      </c>
      <c r="B2" s="4" t="s">
        <v>2</v>
      </c>
      <c r="C2" s="3">
        <v>43936</v>
      </c>
      <c r="D2" s="2">
        <v>17.2</v>
      </c>
      <c r="E2" s="4">
        <v>13.2</v>
      </c>
      <c r="F2" s="5">
        <v>13.4</v>
      </c>
      <c r="G2" s="5">
        <v>-4.8</v>
      </c>
      <c r="H2" s="2">
        <v>37</v>
      </c>
      <c r="I2" s="5">
        <v>41.7</v>
      </c>
      <c r="J2" s="5">
        <v>43.3</v>
      </c>
      <c r="K2" s="21">
        <f>ROUND(J2-H2,1)</f>
        <v>6.3</v>
      </c>
      <c r="L2" s="21">
        <f>ROUND(J2-I2,1)</f>
        <v>1.6</v>
      </c>
      <c r="M2" s="5">
        <v>6.6</v>
      </c>
      <c r="N2" s="19">
        <v>191.2</v>
      </c>
      <c r="O2" s="19">
        <v>202.7</v>
      </c>
      <c r="P2" s="28">
        <f>ROUND(N2/(1893664/7794.8),3)</f>
        <v>0.78700000000000003</v>
      </c>
      <c r="Q2" s="28">
        <v>267</v>
      </c>
      <c r="R2" s="28">
        <f>ROUND(O2/Q2,3)</f>
        <v>0.75900000000000001</v>
      </c>
      <c r="S2" s="2" t="s">
        <v>19</v>
      </c>
    </row>
    <row r="3" spans="1:19" x14ac:dyDescent="0.55000000000000004">
      <c r="A3" s="4" t="s">
        <v>4</v>
      </c>
      <c r="B3" s="4" t="s">
        <v>5</v>
      </c>
      <c r="C3" s="3">
        <v>44024</v>
      </c>
      <c r="D3" s="2">
        <v>36.700000000000003</v>
      </c>
      <c r="E3" s="4">
        <v>36.4</v>
      </c>
      <c r="F3" s="5">
        <v>33.6</v>
      </c>
      <c r="G3" s="5">
        <v>0.1</v>
      </c>
      <c r="H3" s="2">
        <v>32</v>
      </c>
      <c r="I3" s="5">
        <v>37.6</v>
      </c>
      <c r="J3" s="5">
        <v>40.200000000000003</v>
      </c>
      <c r="K3" s="21">
        <f t="shared" ref="K3:K20" si="0">ROUND(J3-H3,1)</f>
        <v>8.1999999999999993</v>
      </c>
      <c r="L3" s="21">
        <f t="shared" ref="L3:L20" si="1">ROUND(J3-I3,1)</f>
        <v>2.6</v>
      </c>
      <c r="M3" s="5">
        <v>-1.5</v>
      </c>
      <c r="N3" s="19">
        <v>3197</v>
      </c>
      <c r="O3" s="19">
        <v>6399.9</v>
      </c>
      <c r="P3" s="28">
        <f t="shared" ref="P3:P20" si="2">ROUND(N3/(1893664/7794.8),3)</f>
        <v>13.16</v>
      </c>
      <c r="Q3" s="28">
        <v>1657.8</v>
      </c>
      <c r="R3" s="28">
        <f t="shared" ref="R3:R20" si="3">ROUND(O3/Q3,3)</f>
        <v>3.86</v>
      </c>
    </row>
    <row r="4" spans="1:19" x14ac:dyDescent="0.55000000000000004">
      <c r="A4" s="4" t="s">
        <v>6</v>
      </c>
      <c r="B4" s="4" t="s">
        <v>5</v>
      </c>
      <c r="C4" s="3">
        <v>44115</v>
      </c>
      <c r="D4" s="2">
        <v>47</v>
      </c>
      <c r="E4" s="4">
        <v>39</v>
      </c>
      <c r="F4" s="5">
        <v>39</v>
      </c>
      <c r="G4" s="5">
        <v>-1</v>
      </c>
      <c r="H4" s="2">
        <v>33</v>
      </c>
      <c r="I4" s="5">
        <v>37</v>
      </c>
      <c r="J4" s="5">
        <v>42</v>
      </c>
      <c r="K4" s="21">
        <f t="shared" si="0"/>
        <v>9</v>
      </c>
      <c r="L4" s="21">
        <f t="shared" si="1"/>
        <v>5</v>
      </c>
      <c r="M4" s="5">
        <v>-0.4</v>
      </c>
      <c r="N4" s="19">
        <v>1203</v>
      </c>
      <c r="O4" s="19">
        <v>6244.4</v>
      </c>
      <c r="P4" s="28">
        <f t="shared" si="2"/>
        <v>4.952</v>
      </c>
      <c r="Q4" s="28">
        <v>4819.3999999999996</v>
      </c>
      <c r="R4" s="28">
        <f t="shared" si="3"/>
        <v>1.296</v>
      </c>
    </row>
    <row r="5" spans="1:19" x14ac:dyDescent="0.55000000000000004">
      <c r="A5" s="4" t="s">
        <v>8</v>
      </c>
      <c r="B5" s="4" t="s">
        <v>7</v>
      </c>
      <c r="C5" s="3">
        <v>44017</v>
      </c>
      <c r="D5" s="2">
        <v>21.4</v>
      </c>
      <c r="E5" s="4">
        <v>29.2</v>
      </c>
      <c r="F5" s="5">
        <v>29.8</v>
      </c>
      <c r="G5" s="5">
        <v>-2.2000000000000002</v>
      </c>
      <c r="H5" s="2">
        <v>31</v>
      </c>
      <c r="I5" s="5">
        <v>29.1</v>
      </c>
      <c r="J5" s="5">
        <v>27.2</v>
      </c>
      <c r="K5" s="21">
        <f t="shared" si="0"/>
        <v>-3.8</v>
      </c>
      <c r="L5" s="21">
        <f t="shared" si="1"/>
        <v>-1.9</v>
      </c>
      <c r="M5" s="5">
        <v>4.3</v>
      </c>
      <c r="N5" s="19">
        <v>124</v>
      </c>
      <c r="O5" s="19">
        <v>3612.5</v>
      </c>
      <c r="P5" s="28">
        <f t="shared" si="2"/>
        <v>0.51</v>
      </c>
      <c r="Q5" s="28">
        <v>1470.8</v>
      </c>
      <c r="R5" s="28">
        <f t="shared" si="3"/>
        <v>2.456</v>
      </c>
    </row>
    <row r="6" spans="1:19" x14ac:dyDescent="0.55000000000000004">
      <c r="A6" s="4" t="s">
        <v>9</v>
      </c>
      <c r="B6" s="4" t="s">
        <v>7</v>
      </c>
      <c r="C6" s="3">
        <v>44088</v>
      </c>
      <c r="D6" s="2">
        <v>31</v>
      </c>
      <c r="E6" s="4">
        <v>29</v>
      </c>
      <c r="F6" s="5">
        <v>32.299999999999997</v>
      </c>
      <c r="G6" s="5">
        <v>-6</v>
      </c>
      <c r="H6" s="2">
        <v>37</v>
      </c>
      <c r="I6" s="5">
        <v>33</v>
      </c>
      <c r="J6" s="5">
        <v>37</v>
      </c>
      <c r="K6" s="21">
        <f t="shared" si="0"/>
        <v>0</v>
      </c>
      <c r="L6" s="21">
        <f t="shared" si="1"/>
        <v>4</v>
      </c>
      <c r="M6" s="5">
        <v>2.2999999999999998</v>
      </c>
      <c r="N6" s="19">
        <v>107.4</v>
      </c>
      <c r="O6" s="19">
        <v>249.7</v>
      </c>
      <c r="P6" s="28">
        <f t="shared" si="2"/>
        <v>0.442</v>
      </c>
      <c r="Q6" s="28">
        <v>3760.5</v>
      </c>
      <c r="R6" s="28">
        <f t="shared" si="3"/>
        <v>6.6000000000000003E-2</v>
      </c>
    </row>
    <row r="7" spans="1:19" x14ac:dyDescent="0.55000000000000004">
      <c r="A7" s="4" t="s">
        <v>10</v>
      </c>
      <c r="B7" s="4" t="s">
        <v>7</v>
      </c>
      <c r="C7" s="3">
        <v>44128</v>
      </c>
      <c r="D7" s="2">
        <v>33</v>
      </c>
      <c r="E7" s="4">
        <v>25</v>
      </c>
      <c r="F7" s="5">
        <v>20.5</v>
      </c>
      <c r="G7" s="5">
        <v>-2</v>
      </c>
      <c r="H7" s="2">
        <v>35</v>
      </c>
      <c r="I7" s="5">
        <v>42</v>
      </c>
      <c r="J7" s="5">
        <v>48</v>
      </c>
      <c r="K7" s="21">
        <f t="shared" si="0"/>
        <v>13</v>
      </c>
      <c r="L7" s="21">
        <f t="shared" si="1"/>
        <v>6</v>
      </c>
      <c r="M7" s="5">
        <v>-0.3</v>
      </c>
      <c r="N7" s="19">
        <v>218.7</v>
      </c>
      <c r="O7" s="19">
        <v>2475.6</v>
      </c>
      <c r="P7" s="28">
        <f t="shared" si="2"/>
        <v>0.9</v>
      </c>
      <c r="Q7" s="28">
        <v>5479.9</v>
      </c>
      <c r="R7" s="28">
        <f t="shared" si="3"/>
        <v>0.45200000000000001</v>
      </c>
    </row>
    <row r="8" spans="1:19" x14ac:dyDescent="0.55000000000000004">
      <c r="A8" s="4" t="s">
        <v>12</v>
      </c>
      <c r="B8" s="4" t="s">
        <v>11</v>
      </c>
      <c r="C8" s="3">
        <v>44135</v>
      </c>
      <c r="D8" s="2">
        <v>31</v>
      </c>
      <c r="E8" s="4">
        <v>30</v>
      </c>
      <c r="F8" s="5">
        <v>27</v>
      </c>
      <c r="G8" s="5">
        <v>-2.5</v>
      </c>
      <c r="H8" s="2">
        <v>32</v>
      </c>
      <c r="I8" s="5">
        <v>34</v>
      </c>
      <c r="J8" s="5">
        <v>37</v>
      </c>
      <c r="K8" s="21">
        <f t="shared" si="0"/>
        <v>5</v>
      </c>
      <c r="L8" s="21">
        <f t="shared" si="1"/>
        <v>3</v>
      </c>
      <c r="M8" s="5">
        <v>2.6</v>
      </c>
      <c r="N8" s="19">
        <v>149.9</v>
      </c>
      <c r="O8" s="19">
        <v>231.1</v>
      </c>
      <c r="P8" s="28">
        <f t="shared" si="2"/>
        <v>0.61699999999999999</v>
      </c>
      <c r="Q8" s="28">
        <v>5919.6</v>
      </c>
      <c r="R8" s="28">
        <f t="shared" si="3"/>
        <v>3.9E-2</v>
      </c>
    </row>
    <row r="9" spans="1:19" x14ac:dyDescent="0.55000000000000004">
      <c r="A9" s="4" t="s">
        <v>13</v>
      </c>
      <c r="B9" s="4" t="s">
        <v>11</v>
      </c>
      <c r="C9" s="3">
        <v>44121</v>
      </c>
      <c r="D9" s="2">
        <v>15</v>
      </c>
      <c r="E9" s="4">
        <v>14.5</v>
      </c>
      <c r="F9" s="5">
        <v>23.1</v>
      </c>
      <c r="G9" s="5">
        <v>0.2</v>
      </c>
      <c r="H9" s="2">
        <v>39</v>
      </c>
      <c r="I9" s="5">
        <v>55</v>
      </c>
      <c r="J9" s="5">
        <v>45.9</v>
      </c>
      <c r="K9" s="21">
        <f t="shared" si="0"/>
        <v>6.9</v>
      </c>
      <c r="L9" s="21">
        <f t="shared" si="1"/>
        <v>-9.1</v>
      </c>
      <c r="M9" s="5">
        <v>4.0999999999999996</v>
      </c>
      <c r="N9" s="19">
        <v>142.19999999999999</v>
      </c>
      <c r="O9" s="19">
        <v>374.2</v>
      </c>
      <c r="P9" s="28">
        <f t="shared" si="2"/>
        <v>0.58499999999999996</v>
      </c>
      <c r="Q9" s="28">
        <v>5099.7</v>
      </c>
      <c r="R9" s="28">
        <f t="shared" si="3"/>
        <v>7.2999999999999995E-2</v>
      </c>
    </row>
    <row r="10" spans="1:19" s="5" customFormat="1" x14ac:dyDescent="0.55000000000000004">
      <c r="A10" s="5" t="s">
        <v>21</v>
      </c>
      <c r="B10" s="5" t="s">
        <v>5</v>
      </c>
      <c r="C10" s="3">
        <v>44171</v>
      </c>
      <c r="D10" s="2">
        <v>33.799999999999997</v>
      </c>
      <c r="E10" s="5">
        <v>45.7</v>
      </c>
      <c r="F10" s="5">
        <v>48.7</v>
      </c>
      <c r="G10" s="5">
        <v>-2.8</v>
      </c>
      <c r="H10" s="2">
        <v>20.8</v>
      </c>
      <c r="I10" s="5">
        <v>22.9</v>
      </c>
      <c r="J10" s="5">
        <v>30</v>
      </c>
      <c r="K10" s="21">
        <f t="shared" si="0"/>
        <v>9.1999999999999993</v>
      </c>
      <c r="L10" s="21">
        <f t="shared" si="1"/>
        <v>7.1</v>
      </c>
      <c r="M10" s="5">
        <v>-1.1000000000000001</v>
      </c>
      <c r="N10" s="19">
        <v>126.8</v>
      </c>
      <c r="O10" s="19">
        <v>2657.5</v>
      </c>
      <c r="P10" s="28">
        <f t="shared" si="2"/>
        <v>0.52200000000000002</v>
      </c>
      <c r="Q10" s="28">
        <v>8625.2999999999993</v>
      </c>
      <c r="R10" s="28">
        <f t="shared" si="3"/>
        <v>0.308</v>
      </c>
      <c r="S10" s="2"/>
    </row>
    <row r="11" spans="1:19" s="6" customFormat="1" x14ac:dyDescent="0.55000000000000004">
      <c r="A11" s="6" t="s">
        <v>26</v>
      </c>
      <c r="B11" s="6" t="s">
        <v>5</v>
      </c>
      <c r="C11" s="3">
        <v>44017</v>
      </c>
      <c r="D11" s="6">
        <v>25.2</v>
      </c>
      <c r="E11" s="6">
        <v>24.6</v>
      </c>
      <c r="F11" s="6">
        <v>36.200000000000003</v>
      </c>
      <c r="G11" s="6">
        <v>1.3</v>
      </c>
      <c r="H11" s="6">
        <v>26.1</v>
      </c>
      <c r="I11" s="6">
        <v>28.4</v>
      </c>
      <c r="J11" s="6">
        <v>26.7</v>
      </c>
      <c r="K11" s="21">
        <f t="shared" si="0"/>
        <v>0.6</v>
      </c>
      <c r="L11" s="21">
        <f t="shared" si="1"/>
        <v>-1.7</v>
      </c>
      <c r="M11" s="6">
        <v>10.6</v>
      </c>
      <c r="N11" s="19">
        <v>2336.3000000000002</v>
      </c>
      <c r="O11" s="19">
        <v>772.3</v>
      </c>
      <c r="P11" s="28">
        <f t="shared" si="2"/>
        <v>9.6170000000000009</v>
      </c>
      <c r="Q11" s="28">
        <v>1470.8</v>
      </c>
      <c r="R11" s="28">
        <f t="shared" si="3"/>
        <v>0.52500000000000002</v>
      </c>
    </row>
    <row r="12" spans="1:19" s="6" customFormat="1" ht="82.5" x14ac:dyDescent="0.55000000000000004">
      <c r="A12" s="6" t="s">
        <v>27</v>
      </c>
      <c r="B12" s="6" t="s">
        <v>5</v>
      </c>
      <c r="C12" s="3">
        <v>44024</v>
      </c>
      <c r="D12" s="6">
        <v>36.200000000000003</v>
      </c>
      <c r="E12" s="6">
        <v>30.9</v>
      </c>
      <c r="F12" s="6">
        <v>32</v>
      </c>
      <c r="G12" s="6">
        <v>0.6</v>
      </c>
      <c r="H12" s="6">
        <v>39.9</v>
      </c>
      <c r="I12" s="6">
        <v>46.6</v>
      </c>
      <c r="J12" s="6">
        <v>48.4</v>
      </c>
      <c r="K12" s="21">
        <f t="shared" si="0"/>
        <v>8.5</v>
      </c>
      <c r="L12" s="21">
        <f t="shared" si="1"/>
        <v>1.8</v>
      </c>
      <c r="M12" s="6">
        <v>-0.4</v>
      </c>
      <c r="N12" s="20">
        <v>3197</v>
      </c>
      <c r="O12" s="19">
        <v>3493</v>
      </c>
      <c r="P12" s="28">
        <f t="shared" si="2"/>
        <v>13.16</v>
      </c>
      <c r="Q12" s="28">
        <v>1657.8</v>
      </c>
      <c r="R12" s="28">
        <f t="shared" si="3"/>
        <v>2.1070000000000002</v>
      </c>
      <c r="S12" s="2" t="s">
        <v>33</v>
      </c>
    </row>
    <row r="13" spans="1:19" s="6" customFormat="1" x14ac:dyDescent="0.55000000000000004">
      <c r="A13" s="6" t="s">
        <v>30</v>
      </c>
      <c r="B13" s="6" t="s">
        <v>7</v>
      </c>
      <c r="C13" s="3">
        <v>44130</v>
      </c>
      <c r="D13" s="6">
        <v>13.9</v>
      </c>
      <c r="E13" s="6">
        <v>13.1</v>
      </c>
      <c r="F13" s="6">
        <v>7</v>
      </c>
      <c r="G13" s="6">
        <v>0.1</v>
      </c>
      <c r="H13" s="6">
        <v>55</v>
      </c>
      <c r="I13" s="6">
        <v>51.9</v>
      </c>
      <c r="J13" s="6">
        <v>56.1</v>
      </c>
      <c r="K13" s="21">
        <f t="shared" si="0"/>
        <v>1.1000000000000001</v>
      </c>
      <c r="L13" s="21">
        <f t="shared" si="1"/>
        <v>4.2</v>
      </c>
      <c r="M13" s="6">
        <v>5</v>
      </c>
      <c r="N13" s="19">
        <v>175.8</v>
      </c>
      <c r="O13" s="19">
        <v>2370.5</v>
      </c>
      <c r="P13" s="28">
        <f t="shared" si="2"/>
        <v>0.72399999999999998</v>
      </c>
      <c r="Q13" s="28">
        <v>5588.6</v>
      </c>
      <c r="R13" s="28">
        <f t="shared" si="3"/>
        <v>0.42399999999999999</v>
      </c>
    </row>
    <row r="14" spans="1:19" s="6" customFormat="1" x14ac:dyDescent="0.55000000000000004">
      <c r="A14" s="6" t="s">
        <v>28</v>
      </c>
      <c r="B14" s="6" t="s">
        <v>32</v>
      </c>
      <c r="C14" s="3">
        <v>44077</v>
      </c>
      <c r="H14" s="6">
        <v>56</v>
      </c>
      <c r="I14" s="6">
        <v>57</v>
      </c>
      <c r="J14" s="6">
        <v>56.5</v>
      </c>
      <c r="K14" s="21">
        <f t="shared" si="0"/>
        <v>0.5</v>
      </c>
      <c r="L14" s="21">
        <f t="shared" si="1"/>
        <v>-0.5</v>
      </c>
      <c r="M14" s="6">
        <v>0.6</v>
      </c>
      <c r="N14" s="19">
        <v>16.13</v>
      </c>
      <c r="O14" s="19">
        <v>978</v>
      </c>
      <c r="P14" s="28">
        <f t="shared" si="2"/>
        <v>6.6000000000000003E-2</v>
      </c>
      <c r="Q14" s="28">
        <v>3379</v>
      </c>
      <c r="R14" s="28">
        <f t="shared" si="3"/>
        <v>0.28899999999999998</v>
      </c>
    </row>
    <row r="15" spans="1:19" s="6" customFormat="1" ht="82.5" x14ac:dyDescent="0.55000000000000004">
      <c r="A15" s="6" t="s">
        <v>29</v>
      </c>
      <c r="B15" s="6" t="s">
        <v>5</v>
      </c>
      <c r="C15" s="3">
        <v>44115</v>
      </c>
      <c r="H15" s="6">
        <v>8.3000000000000007</v>
      </c>
      <c r="I15" s="6">
        <v>19.3</v>
      </c>
      <c r="J15" s="6">
        <v>20.2</v>
      </c>
      <c r="K15" s="21">
        <f t="shared" si="0"/>
        <v>11.9</v>
      </c>
      <c r="L15" s="21">
        <f t="shared" si="1"/>
        <v>0.9</v>
      </c>
      <c r="M15" s="6">
        <v>-2.1</v>
      </c>
      <c r="N15" s="19">
        <v>208.2</v>
      </c>
      <c r="O15" s="19">
        <v>2191.1</v>
      </c>
      <c r="P15" s="28">
        <f t="shared" si="2"/>
        <v>0.85699999999999998</v>
      </c>
      <c r="Q15" s="28">
        <v>4819.3999999999996</v>
      </c>
      <c r="R15" s="28">
        <f t="shared" si="3"/>
        <v>0.45500000000000002</v>
      </c>
      <c r="S15" s="2" t="s">
        <v>34</v>
      </c>
    </row>
    <row r="16" spans="1:19" s="6" customFormat="1" x14ac:dyDescent="0.55000000000000004">
      <c r="A16" s="6" t="s">
        <v>31</v>
      </c>
      <c r="B16" s="6" t="s">
        <v>7</v>
      </c>
      <c r="C16" s="3">
        <v>44138</v>
      </c>
      <c r="H16" s="6">
        <v>40</v>
      </c>
      <c r="I16" s="6">
        <v>41</v>
      </c>
      <c r="J16" s="6">
        <v>42.5</v>
      </c>
      <c r="K16" s="21">
        <f t="shared" si="0"/>
        <v>2.5</v>
      </c>
      <c r="L16" s="21">
        <f t="shared" si="1"/>
        <v>1.5</v>
      </c>
      <c r="M16" s="6">
        <v>5.2</v>
      </c>
      <c r="N16" s="19">
        <v>653.6</v>
      </c>
      <c r="O16" s="19">
        <v>28853</v>
      </c>
      <c r="P16" s="28">
        <f t="shared" si="2"/>
        <v>2.69</v>
      </c>
      <c r="Q16" s="28">
        <v>6122.2</v>
      </c>
      <c r="R16" s="28">
        <f t="shared" si="3"/>
        <v>4.7130000000000001</v>
      </c>
    </row>
    <row r="17" spans="1:18" s="21" customFormat="1" x14ac:dyDescent="0.55000000000000004">
      <c r="A17" s="21" t="s">
        <v>21</v>
      </c>
      <c r="B17" s="21" t="s">
        <v>5</v>
      </c>
      <c r="C17" s="3">
        <v>44171</v>
      </c>
      <c r="H17" s="21">
        <v>24.2</v>
      </c>
      <c r="I17" s="21">
        <v>23.4</v>
      </c>
      <c r="J17" s="21">
        <v>27.5</v>
      </c>
      <c r="K17" s="21">
        <f t="shared" si="0"/>
        <v>3.3</v>
      </c>
      <c r="L17" s="21">
        <f t="shared" si="1"/>
        <v>4.0999999999999996</v>
      </c>
      <c r="M17" s="21">
        <v>1.4</v>
      </c>
      <c r="N17" s="21">
        <v>311.39999999999998</v>
      </c>
      <c r="O17" s="21">
        <v>52596.5</v>
      </c>
      <c r="P17" s="28">
        <f t="shared" si="2"/>
        <v>1.282</v>
      </c>
      <c r="Q17" s="28">
        <v>8625.2999999999993</v>
      </c>
      <c r="R17" s="28">
        <f t="shared" si="3"/>
        <v>6.0979999999999999</v>
      </c>
    </row>
    <row r="18" spans="1:18" s="21" customFormat="1" x14ac:dyDescent="0.55000000000000004">
      <c r="A18" s="21" t="s">
        <v>46</v>
      </c>
      <c r="B18" s="21" t="s">
        <v>5</v>
      </c>
      <c r="C18" s="3">
        <v>44272</v>
      </c>
      <c r="H18" s="21">
        <v>17.3</v>
      </c>
      <c r="I18" s="21">
        <v>25.8</v>
      </c>
      <c r="J18" s="21">
        <v>22.7</v>
      </c>
      <c r="K18" s="21">
        <f t="shared" si="0"/>
        <v>5.4</v>
      </c>
      <c r="L18" s="21">
        <f t="shared" si="1"/>
        <v>-3.1</v>
      </c>
      <c r="M18" s="21">
        <v>-0.8</v>
      </c>
      <c r="N18" s="21">
        <v>1424.8</v>
      </c>
      <c r="O18" s="21">
        <v>68356.3</v>
      </c>
      <c r="P18" s="28">
        <f t="shared" si="2"/>
        <v>5.8650000000000002</v>
      </c>
      <c r="Q18" s="28">
        <v>15553.8</v>
      </c>
      <c r="R18" s="28">
        <f t="shared" si="3"/>
        <v>4.3949999999999996</v>
      </c>
    </row>
    <row r="19" spans="1:18" s="21" customFormat="1" x14ac:dyDescent="0.55000000000000004">
      <c r="A19" s="21" t="s">
        <v>75</v>
      </c>
      <c r="B19" s="21" t="s">
        <v>7</v>
      </c>
      <c r="C19" s="3">
        <v>44280</v>
      </c>
      <c r="H19" s="21">
        <v>42</v>
      </c>
      <c r="I19" s="21">
        <v>60</v>
      </c>
      <c r="J19" s="21">
        <v>47.6</v>
      </c>
      <c r="K19" s="21">
        <f t="shared" si="0"/>
        <v>5.6</v>
      </c>
      <c r="L19" s="21">
        <f t="shared" si="1"/>
        <v>-12.4</v>
      </c>
      <c r="M19" s="21">
        <v>0.6</v>
      </c>
      <c r="N19" s="21">
        <v>456.4</v>
      </c>
      <c r="O19" s="21">
        <v>1919.4</v>
      </c>
      <c r="P19" s="28">
        <f t="shared" si="2"/>
        <v>1.879</v>
      </c>
      <c r="Q19" s="28">
        <v>16099.4</v>
      </c>
      <c r="R19" s="28">
        <f t="shared" si="3"/>
        <v>0.11899999999999999</v>
      </c>
    </row>
    <row r="20" spans="1:18" s="21" customFormat="1" x14ac:dyDescent="0.55000000000000004">
      <c r="A20" s="21" t="s">
        <v>63</v>
      </c>
      <c r="B20" s="21" t="s">
        <v>5</v>
      </c>
      <c r="C20" s="3">
        <v>44281</v>
      </c>
      <c r="H20" s="21">
        <v>29.8</v>
      </c>
      <c r="I20" s="21">
        <v>33.4</v>
      </c>
      <c r="J20" s="21">
        <v>28.5</v>
      </c>
      <c r="K20" s="21">
        <f t="shared" si="0"/>
        <v>-1.3</v>
      </c>
      <c r="L20" s="21">
        <f t="shared" si="1"/>
        <v>-4.9000000000000004</v>
      </c>
      <c r="M20" s="21">
        <v>-2.7</v>
      </c>
      <c r="N20" s="21">
        <v>95.1</v>
      </c>
      <c r="O20" s="21">
        <v>47104</v>
      </c>
      <c r="P20" s="28">
        <f t="shared" si="2"/>
        <v>0.39100000000000001</v>
      </c>
      <c r="Q20" s="28">
        <v>16181.7</v>
      </c>
      <c r="R20" s="28">
        <f t="shared" si="3"/>
        <v>2.911</v>
      </c>
    </row>
    <row r="21" spans="1:18" x14ac:dyDescent="0.55000000000000004">
      <c r="A21" s="30" t="s">
        <v>15</v>
      </c>
      <c r="B21" s="30"/>
      <c r="C21" s="30"/>
      <c r="D21" s="2">
        <f ca="1">ROUND(AVERAGE(OFFSET(D$2,0,0,COUNTA($A:$A)-2,1)),1)</f>
        <v>28.5</v>
      </c>
      <c r="E21" s="2">
        <f ca="1">ROUND(AVERAGE(OFFSET(E$2,0,0,COUNTA($A:$A)-2,1)),1)</f>
        <v>27.6</v>
      </c>
      <c r="F21" s="2">
        <f ca="1">ROUND(AVERAGE(OFFSET(F$2,0,0,COUNTA($A:$A)-2,1)),1)</f>
        <v>28.6</v>
      </c>
      <c r="G21" s="2"/>
      <c r="H21" s="2">
        <f ca="1">ROUND(AVERAGE(OFFSET(H$2,0,0,COUNTA($A:$A)-2,1)),1)</f>
        <v>33.4</v>
      </c>
      <c r="I21" s="2">
        <f ca="1">ROUND(AVERAGE(OFFSET(I$2,0,0,COUNTA($A:$A)-2,1)),1)</f>
        <v>37.799999999999997</v>
      </c>
      <c r="J21" s="2">
        <f ca="1">ROUND(AVERAGE(OFFSET(J$2,0,0,COUNTA($A:$A)-2,1)),1)</f>
        <v>38.299999999999997</v>
      </c>
      <c r="K21" s="2">
        <f t="shared" ref="K21:M21" ca="1" si="4">ROUND(AVERAGE(OFFSET(K$2,0,0,COUNTA($A:$A)-2,1)),1)</f>
        <v>4.8</v>
      </c>
      <c r="L21" s="2">
        <f t="shared" ca="1" si="4"/>
        <v>0.4</v>
      </c>
      <c r="M21" s="2">
        <f t="shared" ca="1" si="4"/>
        <v>1.8</v>
      </c>
      <c r="N21" s="2"/>
      <c r="O21" s="2"/>
      <c r="P21" s="2"/>
      <c r="Q21" s="2"/>
      <c r="R21" s="2"/>
    </row>
  </sheetData>
  <mergeCells count="1">
    <mergeCell ref="A21:C2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A7932-E6F1-4D47-922C-E087A2334DAB}">
  <sheetPr codeName="Sheet2"/>
  <dimension ref="A1:M23"/>
  <sheetViews>
    <sheetView tabSelected="1" topLeftCell="D3" workbookViewId="0">
      <selection activeCell="F2" sqref="F2:L22"/>
    </sheetView>
  </sheetViews>
  <sheetFormatPr defaultColWidth="8.8203125" defaultRowHeight="16.5" x14ac:dyDescent="0.55000000000000004"/>
  <cols>
    <col min="1" max="1" width="23.1171875" style="8" customWidth="1"/>
    <col min="2" max="2" width="13.1171875" style="11" customWidth="1"/>
    <col min="3" max="3" width="20.5859375" style="13" customWidth="1"/>
    <col min="4" max="4" width="20.5859375" style="9" customWidth="1"/>
    <col min="5" max="5" width="20.5859375" style="11" customWidth="1"/>
    <col min="6" max="6" width="20.5859375" style="13" customWidth="1"/>
    <col min="7" max="7" width="20.5859375" style="9" customWidth="1"/>
    <col min="8" max="8" width="20.5859375" style="11" customWidth="1"/>
    <col min="9" max="9" width="20.5859375" style="20" customWidth="1"/>
    <col min="10" max="10" width="20.5859375" style="29" customWidth="1"/>
    <col min="11" max="12" width="20.5859375" style="28" customWidth="1"/>
    <col min="13" max="13" width="65.5859375" style="13" customWidth="1"/>
    <col min="14" max="16384" width="8.8203125" style="6"/>
  </cols>
  <sheetData>
    <row r="1" spans="1:13" s="27" customFormat="1" ht="33" x14ac:dyDescent="0.55000000000000004">
      <c r="A1" s="22" t="s">
        <v>35</v>
      </c>
      <c r="B1" s="23" t="s">
        <v>0</v>
      </c>
      <c r="C1" s="24" t="s">
        <v>20</v>
      </c>
      <c r="D1" s="25" t="s">
        <v>18</v>
      </c>
      <c r="E1" s="26" t="s">
        <v>38</v>
      </c>
      <c r="F1" s="24" t="s">
        <v>23</v>
      </c>
      <c r="G1" s="25" t="s">
        <v>22</v>
      </c>
      <c r="H1" s="26" t="s">
        <v>71</v>
      </c>
      <c r="I1" s="25" t="s">
        <v>69</v>
      </c>
      <c r="J1" s="26" t="s">
        <v>72</v>
      </c>
      <c r="K1" s="25" t="s">
        <v>81</v>
      </c>
      <c r="L1" s="25" t="s">
        <v>82</v>
      </c>
      <c r="M1" s="24" t="s">
        <v>80</v>
      </c>
    </row>
    <row r="2" spans="1:13" ht="33" x14ac:dyDescent="0.55000000000000004">
      <c r="A2" s="8" t="s">
        <v>36</v>
      </c>
      <c r="B2" s="11" t="s">
        <v>5</v>
      </c>
      <c r="D2" s="14"/>
      <c r="E2" s="15"/>
      <c r="F2" s="13">
        <v>21.5</v>
      </c>
      <c r="G2" s="14">
        <v>26</v>
      </c>
      <c r="H2" s="15">
        <v>24.3</v>
      </c>
      <c r="I2" s="20">
        <v>1182.2</v>
      </c>
      <c r="J2" s="29">
        <v>19113.900000000001</v>
      </c>
      <c r="K2" s="28">
        <f>ROUND($I2/221.9,3)</f>
        <v>5.3280000000000003</v>
      </c>
      <c r="L2" s="28">
        <f>ROUND(J2/17453.5,3)</f>
        <v>1.095</v>
      </c>
      <c r="M2" s="13" t="s">
        <v>37</v>
      </c>
    </row>
    <row r="3" spans="1:13" ht="82.5" x14ac:dyDescent="0.55000000000000004">
      <c r="A3" s="8" t="s">
        <v>39</v>
      </c>
      <c r="B3" s="11" t="s">
        <v>5</v>
      </c>
      <c r="C3" s="13">
        <v>33.299999999999997</v>
      </c>
      <c r="D3" s="14">
        <v>32.1</v>
      </c>
      <c r="E3" s="15">
        <v>30.8</v>
      </c>
      <c r="F3" s="13">
        <v>25.6</v>
      </c>
      <c r="G3" s="14">
        <v>31.9</v>
      </c>
      <c r="H3" s="15">
        <v>26.9</v>
      </c>
      <c r="I3" s="20">
        <v>1034.5</v>
      </c>
      <c r="J3" s="29">
        <v>84897.3</v>
      </c>
      <c r="K3" s="28">
        <f t="shared" ref="K3:K22" si="0">ROUND($I3/221.9,3)</f>
        <v>4.6619999999999999</v>
      </c>
      <c r="L3" s="28">
        <f t="shared" ref="L3:L22" si="1">ROUND(J3/17453.5,3)</f>
        <v>4.8639999999999999</v>
      </c>
      <c r="M3" s="13" t="s">
        <v>40</v>
      </c>
    </row>
    <row r="4" spans="1:13" x14ac:dyDescent="0.55000000000000004">
      <c r="A4" s="8" t="s">
        <v>41</v>
      </c>
      <c r="B4" s="11" t="s">
        <v>5</v>
      </c>
      <c r="D4" s="14"/>
      <c r="E4" s="15"/>
      <c r="F4" s="13">
        <v>15</v>
      </c>
      <c r="G4" s="14">
        <v>24.1</v>
      </c>
      <c r="H4" s="15">
        <v>19.7</v>
      </c>
      <c r="I4" s="20">
        <v>524.29999999999995</v>
      </c>
      <c r="J4" s="29">
        <v>14809.1</v>
      </c>
      <c r="K4" s="28">
        <f t="shared" si="0"/>
        <v>2.363</v>
      </c>
      <c r="L4" s="28">
        <f t="shared" si="1"/>
        <v>0.84799999999999998</v>
      </c>
      <c r="M4" s="13" t="s">
        <v>42</v>
      </c>
    </row>
    <row r="5" spans="1:13" x14ac:dyDescent="0.55000000000000004">
      <c r="A5" s="8" t="s">
        <v>43</v>
      </c>
      <c r="B5" s="11" t="s">
        <v>5</v>
      </c>
      <c r="C5" s="13">
        <v>50.6</v>
      </c>
      <c r="D5" s="14">
        <v>46.3</v>
      </c>
      <c r="E5" s="15">
        <v>50.9</v>
      </c>
      <c r="F5" s="13">
        <v>25.5</v>
      </c>
      <c r="G5" s="14">
        <v>35.1</v>
      </c>
      <c r="H5" s="15">
        <v>30.7</v>
      </c>
      <c r="I5" s="20">
        <v>1068.9000000000001</v>
      </c>
      <c r="J5" s="29">
        <v>41173.300000000003</v>
      </c>
      <c r="K5" s="28">
        <f t="shared" si="0"/>
        <v>4.8170000000000002</v>
      </c>
      <c r="L5" s="28">
        <f t="shared" si="1"/>
        <v>2.359</v>
      </c>
    </row>
    <row r="6" spans="1:13" x14ac:dyDescent="0.55000000000000004">
      <c r="A6" s="8" t="s">
        <v>44</v>
      </c>
      <c r="B6" s="11" t="s">
        <v>7</v>
      </c>
      <c r="C6" s="13">
        <v>37</v>
      </c>
      <c r="D6" s="14">
        <v>33</v>
      </c>
      <c r="E6" s="15">
        <v>30</v>
      </c>
      <c r="F6" s="13">
        <v>31.5</v>
      </c>
      <c r="G6" s="14">
        <v>39.299999999999997</v>
      </c>
      <c r="H6" s="15">
        <v>35</v>
      </c>
      <c r="I6" s="20">
        <v>617.79999999999995</v>
      </c>
      <c r="J6" s="29">
        <v>28291</v>
      </c>
      <c r="K6" s="28">
        <f t="shared" si="0"/>
        <v>2.7839999999999998</v>
      </c>
      <c r="L6" s="28">
        <f t="shared" si="1"/>
        <v>1.621</v>
      </c>
    </row>
    <row r="7" spans="1:13" s="7" customFormat="1" x14ac:dyDescent="0.55000000000000004">
      <c r="A7" s="10" t="s">
        <v>45</v>
      </c>
      <c r="B7" s="12" t="s">
        <v>11</v>
      </c>
      <c r="C7" s="13">
        <v>25</v>
      </c>
      <c r="D7" s="14">
        <v>24</v>
      </c>
      <c r="E7" s="15">
        <v>21</v>
      </c>
      <c r="F7" s="13">
        <v>42</v>
      </c>
      <c r="G7" s="14">
        <v>42</v>
      </c>
      <c r="H7" s="15">
        <v>39.5</v>
      </c>
      <c r="I7" s="20">
        <v>247.2</v>
      </c>
      <c r="J7" s="29">
        <v>1153.7</v>
      </c>
      <c r="K7" s="28">
        <f t="shared" si="0"/>
        <v>1.1140000000000001</v>
      </c>
      <c r="L7" s="28">
        <f t="shared" si="1"/>
        <v>6.6000000000000003E-2</v>
      </c>
      <c r="M7" s="13" t="s">
        <v>73</v>
      </c>
    </row>
    <row r="8" spans="1:13" s="7" customFormat="1" ht="33" x14ac:dyDescent="0.55000000000000004">
      <c r="A8" s="10" t="s">
        <v>47</v>
      </c>
      <c r="B8" s="12" t="s">
        <v>5</v>
      </c>
      <c r="C8" s="13"/>
      <c r="D8" s="14"/>
      <c r="E8" s="15"/>
      <c r="F8" s="13">
        <v>28</v>
      </c>
      <c r="G8" s="14">
        <v>35.5</v>
      </c>
      <c r="H8" s="15">
        <v>24.8</v>
      </c>
      <c r="I8" s="20">
        <v>1490.8</v>
      </c>
      <c r="J8" s="29">
        <v>35951.5</v>
      </c>
      <c r="K8" s="28">
        <f t="shared" si="0"/>
        <v>6.718</v>
      </c>
      <c r="L8" s="28">
        <f t="shared" si="1"/>
        <v>2.06</v>
      </c>
      <c r="M8" s="13" t="s">
        <v>48</v>
      </c>
    </row>
    <row r="9" spans="1:13" s="7" customFormat="1" ht="33" x14ac:dyDescent="0.55000000000000004">
      <c r="A9" s="10" t="s">
        <v>49</v>
      </c>
      <c r="B9" s="12" t="s">
        <v>5</v>
      </c>
      <c r="C9" s="13">
        <v>23</v>
      </c>
      <c r="D9" s="14">
        <v>20.3</v>
      </c>
      <c r="E9" s="15">
        <v>23.3</v>
      </c>
      <c r="F9" s="13">
        <v>44</v>
      </c>
      <c r="G9" s="14">
        <v>51.3</v>
      </c>
      <c r="H9" s="15">
        <v>43.3</v>
      </c>
      <c r="I9" s="20">
        <v>1329.8</v>
      </c>
      <c r="J9" s="29">
        <v>64587.8</v>
      </c>
      <c r="K9" s="28">
        <f t="shared" si="0"/>
        <v>5.9930000000000003</v>
      </c>
      <c r="L9" s="28">
        <f t="shared" si="1"/>
        <v>3.7010000000000001</v>
      </c>
      <c r="M9" s="13" t="s">
        <v>50</v>
      </c>
    </row>
    <row r="10" spans="1:13" s="7" customFormat="1" x14ac:dyDescent="0.55000000000000004">
      <c r="A10" s="10" t="s">
        <v>51</v>
      </c>
      <c r="B10" s="12" t="s">
        <v>5</v>
      </c>
      <c r="C10" s="13"/>
      <c r="D10" s="14"/>
      <c r="E10" s="15"/>
      <c r="F10" s="13">
        <v>39</v>
      </c>
      <c r="G10" s="14">
        <v>44.5</v>
      </c>
      <c r="H10" s="15">
        <v>34.5</v>
      </c>
      <c r="I10" s="20">
        <v>1532.9</v>
      </c>
      <c r="J10" s="29">
        <v>64066.3</v>
      </c>
      <c r="K10" s="28">
        <f t="shared" si="0"/>
        <v>6.9080000000000004</v>
      </c>
      <c r="L10" s="28">
        <f t="shared" si="1"/>
        <v>3.6709999999999998</v>
      </c>
      <c r="M10" s="13" t="s">
        <v>42</v>
      </c>
    </row>
    <row r="11" spans="1:13" s="7" customFormat="1" ht="33" x14ac:dyDescent="0.55000000000000004">
      <c r="A11" s="10" t="s">
        <v>52</v>
      </c>
      <c r="B11" s="12" t="s">
        <v>5</v>
      </c>
      <c r="C11" s="13"/>
      <c r="D11" s="14"/>
      <c r="E11" s="15"/>
      <c r="F11" s="13">
        <v>26.8</v>
      </c>
      <c r="G11" s="14">
        <v>32.200000000000003</v>
      </c>
      <c r="H11" s="15">
        <v>27.6</v>
      </c>
      <c r="I11" s="20">
        <v>3486.9</v>
      </c>
      <c r="J11" s="29">
        <v>71597.2</v>
      </c>
      <c r="K11" s="28">
        <f t="shared" si="0"/>
        <v>15.714</v>
      </c>
      <c r="L11" s="28">
        <f t="shared" si="1"/>
        <v>4.1020000000000003</v>
      </c>
      <c r="M11" s="13" t="s">
        <v>53</v>
      </c>
    </row>
    <row r="12" spans="1:13" s="7" customFormat="1" ht="66" x14ac:dyDescent="0.55000000000000004">
      <c r="A12" s="10" t="s">
        <v>54</v>
      </c>
      <c r="B12" s="12" t="s">
        <v>5</v>
      </c>
      <c r="C12" s="13">
        <v>44</v>
      </c>
      <c r="D12" s="14">
        <v>46</v>
      </c>
      <c r="E12" s="15">
        <v>50</v>
      </c>
      <c r="F12" s="13">
        <v>28</v>
      </c>
      <c r="G12" s="14">
        <v>27</v>
      </c>
      <c r="H12" s="15">
        <v>26</v>
      </c>
      <c r="I12" s="20">
        <v>851.8</v>
      </c>
      <c r="J12" s="29">
        <v>75124.899999999994</v>
      </c>
      <c r="K12" s="28">
        <f t="shared" si="0"/>
        <v>3.839</v>
      </c>
      <c r="L12" s="28">
        <f t="shared" si="1"/>
        <v>4.3040000000000003</v>
      </c>
      <c r="M12" s="13" t="s">
        <v>55</v>
      </c>
    </row>
    <row r="13" spans="1:13" s="7" customFormat="1" x14ac:dyDescent="0.55000000000000004">
      <c r="A13" s="10" t="s">
        <v>56</v>
      </c>
      <c r="B13" s="12" t="s">
        <v>5</v>
      </c>
      <c r="C13" s="13">
        <v>40.4</v>
      </c>
      <c r="D13" s="14">
        <v>35.299999999999997</v>
      </c>
      <c r="E13" s="15">
        <v>37.9</v>
      </c>
      <c r="F13" s="13">
        <v>33.9</v>
      </c>
      <c r="G13" s="14">
        <v>38.299999999999997</v>
      </c>
      <c r="H13" s="15">
        <v>36.700000000000003</v>
      </c>
      <c r="I13" s="20">
        <v>1567.9</v>
      </c>
      <c r="J13" s="29">
        <v>81153.100000000006</v>
      </c>
      <c r="K13" s="28">
        <f t="shared" si="0"/>
        <v>7.0659999999999998</v>
      </c>
      <c r="L13" s="28">
        <f t="shared" si="1"/>
        <v>4.6500000000000004</v>
      </c>
      <c r="M13" s="13"/>
    </row>
    <row r="14" spans="1:13" s="7" customFormat="1" x14ac:dyDescent="0.55000000000000004">
      <c r="A14" s="10" t="s">
        <v>57</v>
      </c>
      <c r="B14" s="12" t="s">
        <v>2</v>
      </c>
      <c r="C14" s="13"/>
      <c r="D14" s="14"/>
      <c r="E14" s="15"/>
      <c r="F14" s="13">
        <v>37.5</v>
      </c>
      <c r="G14" s="14">
        <v>34.200000000000003</v>
      </c>
      <c r="H14" s="15">
        <v>45.1</v>
      </c>
      <c r="I14" s="20">
        <v>55</v>
      </c>
      <c r="J14" s="29">
        <v>4002.6</v>
      </c>
      <c r="K14" s="28">
        <f t="shared" si="0"/>
        <v>0.248</v>
      </c>
      <c r="L14" s="28">
        <f t="shared" si="1"/>
        <v>0.22900000000000001</v>
      </c>
      <c r="M14" s="13" t="s">
        <v>42</v>
      </c>
    </row>
    <row r="15" spans="1:13" s="7" customFormat="1" x14ac:dyDescent="0.55000000000000004">
      <c r="A15" s="10" t="s">
        <v>58</v>
      </c>
      <c r="B15" s="12" t="s">
        <v>5</v>
      </c>
      <c r="C15" s="13">
        <v>3</v>
      </c>
      <c r="D15" s="14">
        <v>3</v>
      </c>
      <c r="E15" s="15">
        <v>1</v>
      </c>
      <c r="F15" s="13">
        <v>58</v>
      </c>
      <c r="G15" s="14">
        <v>65</v>
      </c>
      <c r="H15" s="15">
        <v>53</v>
      </c>
      <c r="I15" s="20">
        <v>838</v>
      </c>
      <c r="J15" s="29">
        <v>67070</v>
      </c>
      <c r="K15" s="28">
        <f t="shared" si="0"/>
        <v>3.7759999999999998</v>
      </c>
      <c r="L15" s="28">
        <f t="shared" si="1"/>
        <v>3.843</v>
      </c>
      <c r="M15" s="13"/>
    </row>
    <row r="16" spans="1:13" s="7" customFormat="1" x14ac:dyDescent="0.55000000000000004">
      <c r="A16" s="10" t="s">
        <v>59</v>
      </c>
      <c r="B16" s="12" t="s">
        <v>5</v>
      </c>
      <c r="C16" s="13"/>
      <c r="D16" s="14"/>
      <c r="E16" s="15"/>
      <c r="F16" s="13">
        <v>22</v>
      </c>
      <c r="G16" s="14">
        <v>32.5</v>
      </c>
      <c r="H16" s="15">
        <v>21.5</v>
      </c>
      <c r="I16" s="20">
        <v>983</v>
      </c>
      <c r="J16" s="29">
        <v>86069.1</v>
      </c>
      <c r="K16" s="28">
        <f t="shared" si="0"/>
        <v>4.43</v>
      </c>
      <c r="L16" s="28">
        <f t="shared" si="1"/>
        <v>4.931</v>
      </c>
      <c r="M16" s="13" t="s">
        <v>42</v>
      </c>
    </row>
    <row r="17" spans="1:13" s="7" customFormat="1" x14ac:dyDescent="0.55000000000000004">
      <c r="A17" s="10" t="s">
        <v>60</v>
      </c>
      <c r="B17" s="12" t="s">
        <v>5</v>
      </c>
      <c r="C17" s="13"/>
      <c r="D17" s="14"/>
      <c r="E17" s="15"/>
      <c r="F17" s="13">
        <v>31.6</v>
      </c>
      <c r="G17" s="14">
        <v>35</v>
      </c>
      <c r="H17" s="15">
        <v>23.9</v>
      </c>
      <c r="I17" s="2">
        <v>544.5</v>
      </c>
      <c r="J17" s="15">
        <v>147557.4</v>
      </c>
      <c r="K17" s="28">
        <f t="shared" si="0"/>
        <v>2.4540000000000002</v>
      </c>
      <c r="L17" s="28">
        <f t="shared" si="1"/>
        <v>8.4540000000000006</v>
      </c>
      <c r="M17" s="13" t="s">
        <v>42</v>
      </c>
    </row>
    <row r="18" spans="1:13" s="7" customFormat="1" x14ac:dyDescent="0.55000000000000004">
      <c r="A18" s="10" t="s">
        <v>61</v>
      </c>
      <c r="B18" s="12" t="s">
        <v>5</v>
      </c>
      <c r="C18" s="13"/>
      <c r="D18" s="14"/>
      <c r="E18" s="15"/>
      <c r="F18" s="13">
        <v>13.1</v>
      </c>
      <c r="G18" s="14">
        <v>11.5</v>
      </c>
      <c r="H18" s="15">
        <v>19.5</v>
      </c>
      <c r="I18" s="20">
        <v>571.4</v>
      </c>
      <c r="J18" s="29">
        <v>108949.7</v>
      </c>
      <c r="K18" s="28">
        <f t="shared" si="0"/>
        <v>2.5750000000000002</v>
      </c>
      <c r="L18" s="28">
        <f t="shared" si="1"/>
        <v>6.242</v>
      </c>
      <c r="M18" s="13" t="s">
        <v>42</v>
      </c>
    </row>
    <row r="19" spans="1:13" s="7" customFormat="1" x14ac:dyDescent="0.55000000000000004">
      <c r="A19" s="10" t="s">
        <v>62</v>
      </c>
      <c r="B19" s="12" t="s">
        <v>5</v>
      </c>
      <c r="C19" s="13">
        <v>29.5</v>
      </c>
      <c r="D19" s="14">
        <v>25</v>
      </c>
      <c r="E19" s="15">
        <v>30.1</v>
      </c>
      <c r="F19" s="13">
        <v>42</v>
      </c>
      <c r="G19" s="14">
        <v>50.5</v>
      </c>
      <c r="H19" s="15">
        <v>42.7</v>
      </c>
      <c r="I19" s="20">
        <v>199.7</v>
      </c>
      <c r="J19" s="29">
        <v>28348.7</v>
      </c>
      <c r="K19" s="28">
        <f t="shared" si="0"/>
        <v>0.9</v>
      </c>
      <c r="L19" s="28">
        <f t="shared" si="1"/>
        <v>1.6240000000000001</v>
      </c>
      <c r="M19" s="13"/>
    </row>
    <row r="20" spans="1:13" s="7" customFormat="1" x14ac:dyDescent="0.55000000000000004">
      <c r="A20" s="10" t="s">
        <v>64</v>
      </c>
      <c r="B20" s="12" t="s">
        <v>32</v>
      </c>
      <c r="C20" s="13">
        <v>27</v>
      </c>
      <c r="D20" s="14">
        <v>37.6</v>
      </c>
      <c r="E20" s="15">
        <v>32</v>
      </c>
      <c r="F20" s="13">
        <v>32</v>
      </c>
      <c r="G20" s="14">
        <v>26.3</v>
      </c>
      <c r="H20" s="15">
        <v>31.5</v>
      </c>
      <c r="I20" s="20">
        <v>97.5</v>
      </c>
      <c r="J20" s="29">
        <v>63427.1</v>
      </c>
      <c r="K20" s="28">
        <f t="shared" si="0"/>
        <v>0.439</v>
      </c>
      <c r="L20" s="28">
        <f t="shared" si="1"/>
        <v>3.6339999999999999</v>
      </c>
      <c r="M20" s="13"/>
    </row>
    <row r="21" spans="1:13" s="16" customFormat="1" x14ac:dyDescent="0.55000000000000004">
      <c r="A21" s="17" t="s">
        <v>65</v>
      </c>
      <c r="B21" s="18" t="s">
        <v>5</v>
      </c>
      <c r="C21" s="13"/>
      <c r="D21" s="14"/>
      <c r="E21" s="15"/>
      <c r="F21" s="13">
        <v>47</v>
      </c>
      <c r="G21" s="14">
        <v>53.5</v>
      </c>
      <c r="H21" s="15">
        <v>46</v>
      </c>
      <c r="I21" s="20">
        <v>135.6</v>
      </c>
      <c r="J21" s="29">
        <v>74548.399999999994</v>
      </c>
      <c r="K21" s="28">
        <f t="shared" si="0"/>
        <v>0.61099999999999999</v>
      </c>
      <c r="L21" s="28">
        <f t="shared" si="1"/>
        <v>4.2709999999999999</v>
      </c>
      <c r="M21" s="13" t="s">
        <v>66</v>
      </c>
    </row>
    <row r="22" spans="1:13" s="16" customFormat="1" ht="33" x14ac:dyDescent="0.55000000000000004">
      <c r="A22" s="17" t="s">
        <v>67</v>
      </c>
      <c r="B22" s="18" t="s">
        <v>5</v>
      </c>
      <c r="C22" s="13">
        <v>36</v>
      </c>
      <c r="D22" s="14">
        <v>32</v>
      </c>
      <c r="E22" s="15">
        <v>44.7</v>
      </c>
      <c r="F22" s="13">
        <v>41</v>
      </c>
      <c r="G22" s="14">
        <v>45.5</v>
      </c>
      <c r="H22" s="15">
        <v>32.200000000000003</v>
      </c>
      <c r="I22" s="20">
        <v>167.9</v>
      </c>
      <c r="J22" s="29">
        <v>68028.100000000006</v>
      </c>
      <c r="K22" s="28">
        <f t="shared" si="0"/>
        <v>0.75700000000000001</v>
      </c>
      <c r="L22" s="28">
        <f t="shared" si="1"/>
        <v>3.8980000000000001</v>
      </c>
      <c r="M22" s="13" t="s">
        <v>68</v>
      </c>
    </row>
    <row r="23" spans="1:13" s="2" customFormat="1" x14ac:dyDescent="0.55000000000000004">
      <c r="A23" s="31" t="s">
        <v>15</v>
      </c>
      <c r="B23" s="32"/>
      <c r="C23" s="13">
        <f t="shared" ref="C23:H23" ca="1" si="2">ROUND(AVERAGE(OFFSET(C$2,0,0,COUNTA($A:$A)-2,1)),1)</f>
        <v>31.7</v>
      </c>
      <c r="D23" s="14">
        <f t="shared" ca="1" si="2"/>
        <v>30.4</v>
      </c>
      <c r="E23" s="15">
        <f t="shared" ca="1" si="2"/>
        <v>32</v>
      </c>
      <c r="F23" s="13">
        <f t="shared" ca="1" si="2"/>
        <v>32.6</v>
      </c>
      <c r="G23" s="14">
        <f t="shared" ca="1" si="2"/>
        <v>37.200000000000003</v>
      </c>
      <c r="H23" s="15">
        <f t="shared" ca="1" si="2"/>
        <v>32.6</v>
      </c>
      <c r="I23" s="20"/>
      <c r="J23" s="29"/>
      <c r="K23" s="28"/>
      <c r="L23" s="28"/>
      <c r="M23" s="13"/>
    </row>
  </sheetData>
  <mergeCells count="1">
    <mergeCell ref="A23:B23"/>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PandemicElections</vt:lpstr>
      <vt:lpstr>NoElections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dc:creator>
  <cp:lastModifiedBy>Ethan</cp:lastModifiedBy>
  <dcterms:created xsi:type="dcterms:W3CDTF">2020-11-16T10:27:05Z</dcterms:created>
  <dcterms:modified xsi:type="dcterms:W3CDTF">2021-05-08T11:36:19Z</dcterms:modified>
</cp:coreProperties>
</file>