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DLIT\Gestão de Sistemas de Fabrico\Shop Floor Control\"/>
    </mc:Choice>
  </mc:AlternateContent>
  <xr:revisionPtr revIDLastSave="0" documentId="13_ncr:1_{F9B7DF13-5E77-4785-9F10-CEB2E89870AC}" xr6:coauthVersionLast="47" xr6:coauthVersionMax="47" xr10:uidLastSave="{00000000-0000-0000-0000-000000000000}"/>
  <bookViews>
    <workbookView xWindow="-5970" yWindow="-21720" windowWidth="38640" windowHeight="21120" activeTab="1" xr2:uid="{E9ACFCF1-E738-4B62-9088-2D60668D8612}"/>
  </bookViews>
  <sheets>
    <sheet name="Folha1" sheetId="1" r:id="rId1"/>
    <sheet name="Fo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J6" i="3"/>
  <c r="G12" i="3"/>
  <c r="G11" i="3"/>
  <c r="G10" i="3"/>
  <c r="F11" i="3"/>
  <c r="F10" i="3"/>
  <c r="F24" i="3"/>
  <c r="F25" i="3"/>
  <c r="F26" i="3"/>
  <c r="F27" i="3"/>
  <c r="F28" i="3"/>
  <c r="F29" i="3"/>
  <c r="F30" i="3"/>
  <c r="F31" i="3"/>
  <c r="F32" i="3"/>
  <c r="F23" i="3"/>
  <c r="G23" i="3"/>
  <c r="G24" i="3"/>
  <c r="G25" i="3"/>
  <c r="G26" i="3"/>
  <c r="G27" i="3"/>
  <c r="G28" i="3"/>
  <c r="G29" i="3"/>
  <c r="G30" i="3"/>
  <c r="G31" i="3"/>
  <c r="G3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22" i="3"/>
  <c r="P12" i="1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22" i="3"/>
  <c r="O12" i="1"/>
  <c r="L33" i="3"/>
  <c r="L34" i="3"/>
  <c r="L35" i="3"/>
  <c r="L36" i="3"/>
  <c r="L37" i="3"/>
  <c r="L38" i="3"/>
  <c r="L39" i="3"/>
  <c r="L23" i="3"/>
  <c r="L24" i="3"/>
  <c r="L25" i="3"/>
  <c r="L26" i="3"/>
  <c r="L27" i="3"/>
  <c r="L28" i="3"/>
  <c r="L29" i="3"/>
  <c r="L30" i="3"/>
  <c r="L31" i="3"/>
  <c r="L32" i="3"/>
  <c r="L22" i="3"/>
  <c r="N12" i="1"/>
  <c r="F15" i="3"/>
  <c r="F16" i="3"/>
  <c r="M7" i="3"/>
  <c r="N7" i="3" s="1"/>
  <c r="O7" i="3" s="1"/>
  <c r="M8" i="3"/>
  <c r="N8" i="3" s="1"/>
  <c r="O8" i="3" s="1"/>
  <c r="M9" i="3"/>
  <c r="M6" i="3"/>
  <c r="N6" i="3" s="1"/>
  <c r="O6" i="3" s="1"/>
  <c r="N9" i="3"/>
  <c r="O9" i="3" s="1"/>
  <c r="C17" i="3"/>
  <c r="K7" i="3"/>
  <c r="K8" i="3"/>
  <c r="K9" i="3"/>
  <c r="K6" i="3"/>
  <c r="J7" i="3"/>
  <c r="J8" i="3"/>
  <c r="J9" i="3"/>
  <c r="D10" i="3"/>
  <c r="D7" i="3"/>
  <c r="D8" i="3"/>
  <c r="D9" i="3"/>
  <c r="D6" i="3"/>
  <c r="L7" i="3"/>
  <c r="L8" i="3"/>
  <c r="L9" i="3"/>
  <c r="L6" i="3"/>
  <c r="H7" i="3"/>
  <c r="H8" i="3"/>
  <c r="H9" i="3"/>
  <c r="H6" i="3"/>
  <c r="P24" i="1"/>
  <c r="E26" i="3"/>
  <c r="E27" i="3"/>
  <c r="E23" i="3"/>
  <c r="H28" i="3"/>
  <c r="O23" i="1"/>
  <c r="N24" i="1"/>
  <c r="O24" i="1"/>
  <c r="N13" i="1"/>
  <c r="C14" i="3"/>
  <c r="C15" i="3" s="1"/>
  <c r="P26" i="1"/>
  <c r="O13" i="1"/>
  <c r="N7" i="1"/>
  <c r="C10" i="3"/>
  <c r="C12" i="3" s="1"/>
  <c r="C19" i="3" s="1"/>
  <c r="I7" i="3"/>
  <c r="I8" i="3"/>
  <c r="I9" i="3"/>
  <c r="E30" i="3"/>
  <c r="P25" i="1"/>
  <c r="P27" i="1"/>
  <c r="P28" i="1"/>
  <c r="P29" i="1"/>
  <c r="P30" i="1"/>
  <c r="P31" i="1"/>
  <c r="P32" i="1"/>
  <c r="P33" i="1"/>
  <c r="P23" i="1"/>
  <c r="P13" i="1"/>
  <c r="P14" i="1"/>
  <c r="P15" i="1"/>
  <c r="P16" i="1"/>
  <c r="P17" i="1"/>
  <c r="P18" i="1"/>
  <c r="P19" i="1"/>
  <c r="P20" i="1"/>
  <c r="P21" i="1"/>
  <c r="P11" i="1"/>
  <c r="O25" i="1"/>
  <c r="O26" i="1"/>
  <c r="O27" i="1"/>
  <c r="O28" i="1"/>
  <c r="O29" i="1"/>
  <c r="O30" i="1"/>
  <c r="O31" i="1"/>
  <c r="O32" i="1"/>
  <c r="O33" i="1"/>
  <c r="O14" i="1"/>
  <c r="O15" i="1"/>
  <c r="O16" i="1"/>
  <c r="O17" i="1"/>
  <c r="O18" i="1"/>
  <c r="O19" i="1"/>
  <c r="O20" i="1"/>
  <c r="O21" i="1"/>
  <c r="O11" i="1"/>
  <c r="N26" i="1"/>
  <c r="N27" i="1"/>
  <c r="N28" i="1"/>
  <c r="N29" i="1"/>
  <c r="N30" i="1"/>
  <c r="N31" i="1"/>
  <c r="N32" i="1"/>
  <c r="N33" i="1"/>
  <c r="N25" i="1"/>
  <c r="N23" i="1"/>
  <c r="N14" i="1"/>
  <c r="N15" i="1"/>
  <c r="N16" i="1"/>
  <c r="N17" i="1"/>
  <c r="N18" i="1"/>
  <c r="N19" i="1"/>
  <c r="N20" i="1"/>
  <c r="N21" i="1"/>
  <c r="N11" i="1"/>
  <c r="N3" i="1"/>
  <c r="C18" i="3" l="1"/>
  <c r="I31" i="3" s="1"/>
  <c r="E29" i="3"/>
  <c r="E25" i="3"/>
  <c r="E32" i="3"/>
  <c r="H31" i="3"/>
  <c r="H32" i="3"/>
  <c r="E28" i="3"/>
  <c r="E24" i="3"/>
  <c r="E31" i="3"/>
  <c r="H30" i="3"/>
  <c r="H26" i="3"/>
  <c r="H27" i="3"/>
  <c r="H29" i="3"/>
  <c r="H23" i="3"/>
  <c r="H25" i="3"/>
  <c r="H24" i="3"/>
  <c r="I23" i="3" l="1"/>
  <c r="I22" i="3"/>
  <c r="I32" i="3"/>
  <c r="I27" i="3"/>
  <c r="I28" i="3"/>
  <c r="I30" i="3"/>
  <c r="I29" i="3"/>
  <c r="I24" i="3"/>
  <c r="I26" i="3"/>
  <c r="I25" i="3"/>
</calcChain>
</file>

<file path=xl/sharedStrings.xml><?xml version="1.0" encoding="utf-8"?>
<sst xmlns="http://schemas.openxmlformats.org/spreadsheetml/2006/main" count="51" uniqueCount="48">
  <si>
    <t>wo</t>
  </si>
  <si>
    <t>TH</t>
  </si>
  <si>
    <t>WIP</t>
  </si>
  <si>
    <t>CT</t>
  </si>
  <si>
    <t>Ctbest</t>
  </si>
  <si>
    <t>To</t>
  </si>
  <si>
    <t>rb</t>
  </si>
  <si>
    <t>ctworst</t>
  </si>
  <si>
    <t>ctpwc</t>
  </si>
  <si>
    <t>thbest</t>
  </si>
  <si>
    <t>thworst</t>
  </si>
  <si>
    <t>thpwc</t>
  </si>
  <si>
    <t>Bottleneck Rate</t>
  </si>
  <si>
    <t>MC no1</t>
  </si>
  <si>
    <t>MC no2</t>
  </si>
  <si>
    <t>MC no3</t>
  </si>
  <si>
    <t>MC no4</t>
  </si>
  <si>
    <t>Parts/Hour</t>
  </si>
  <si>
    <t>Cycle Time(minutes)</t>
  </si>
  <si>
    <t>Critical WIP</t>
  </si>
  <si>
    <t>Hours/Day</t>
  </si>
  <si>
    <t>Minutes/Day</t>
  </si>
  <si>
    <t>r0</t>
  </si>
  <si>
    <t>T0</t>
  </si>
  <si>
    <t>W0</t>
  </si>
  <si>
    <t>Total Cycle Time (Hours)</t>
  </si>
  <si>
    <t>Th Best</t>
  </si>
  <si>
    <t>Th Worst</t>
  </si>
  <si>
    <t>Th PWC</t>
  </si>
  <si>
    <t>External Time</t>
  </si>
  <si>
    <t>Internal Time</t>
  </si>
  <si>
    <t>Total Operator Time</t>
  </si>
  <si>
    <t>Machine time</t>
  </si>
  <si>
    <t>Parts/hour 133%</t>
  </si>
  <si>
    <t>Total Cycle Time with internal Time</t>
  </si>
  <si>
    <t>Parts/hour w/ internal time</t>
  </si>
  <si>
    <t>Parts/Hour only Machine</t>
  </si>
  <si>
    <t>New total cycle time</t>
  </si>
  <si>
    <t>Parts/Hour (133%)</t>
  </si>
  <si>
    <t>External Time / 1000%</t>
  </si>
  <si>
    <t>Machine Bottleneck</t>
  </si>
  <si>
    <t>Total day bottleneck</t>
  </si>
  <si>
    <t>Ct Best</t>
  </si>
  <si>
    <t>Ct Worse</t>
  </si>
  <si>
    <t>Ct PWC</t>
  </si>
  <si>
    <t>Th Best Employee Faster 10X</t>
  </si>
  <si>
    <t>TH Just Machine</t>
  </si>
  <si>
    <t>WIP /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</si>
</sst>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2" fontId="0" fillId="0" borderId="0" xfId="0" applyNumberForma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Folha1!$N$22</c:f>
              <c:strCache>
                <c:ptCount val="1"/>
                <c:pt idx="0">
                  <c:v>thbest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Folha1!$M$23:$M$33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Folha1!$N$23:$N$33</c:f>
              <c:numCache>
                <c:formatCode>General</c:formatCode>
                <c:ptCount val="11"/>
                <c:pt idx="0">
                  <c:v>0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9-4CA5-A3E3-EA41305F8CE0}"/>
            </c:ext>
          </c:extLst>
        </c:ser>
        <c:ser>
          <c:idx val="1"/>
          <c:order val="1"/>
          <c:tx>
            <c:strRef>
              <c:f>Folha1!$O$22</c:f>
              <c:strCache>
                <c:ptCount val="1"/>
                <c:pt idx="0">
                  <c:v>thworst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Folha1!$M$23:$M$33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Folha1!$O$23:$O$33</c:f>
              <c:numCache>
                <c:formatCode>General</c:formatCode>
                <c:ptCount val="11"/>
                <c:pt idx="0">
                  <c:v>2.9498525073746312E-2</c:v>
                </c:pt>
                <c:pt idx="1">
                  <c:v>2.9498525073746312E-2</c:v>
                </c:pt>
                <c:pt idx="2">
                  <c:v>2.9498525073746312E-2</c:v>
                </c:pt>
                <c:pt idx="3">
                  <c:v>2.9498525073746312E-2</c:v>
                </c:pt>
                <c:pt idx="4">
                  <c:v>2.9498525073746312E-2</c:v>
                </c:pt>
                <c:pt idx="5">
                  <c:v>2.9498525073746312E-2</c:v>
                </c:pt>
                <c:pt idx="6">
                  <c:v>2.9498525073746312E-2</c:v>
                </c:pt>
                <c:pt idx="7">
                  <c:v>2.9498525073746312E-2</c:v>
                </c:pt>
                <c:pt idx="8">
                  <c:v>2.9498525073746312E-2</c:v>
                </c:pt>
                <c:pt idx="9">
                  <c:v>2.9498525073746312E-2</c:v>
                </c:pt>
                <c:pt idx="10">
                  <c:v>2.9498525073746312E-2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59-4CA5-A3E3-EA41305F8CE0}"/>
            </c:ext>
          </c:extLst>
        </c:ser>
        <c:ser>
          <c:idx val="2"/>
          <c:order val="2"/>
          <c:tx>
            <c:strRef>
              <c:f>Folha1!$P$22</c:f>
              <c:strCache>
                <c:ptCount val="1"/>
                <c:pt idx="0">
                  <c:v>thpwc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Folha1!$M$23:$M$33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Folha1!$P$23:$P$33</c:f>
              <c:numCache>
                <c:formatCode>General</c:formatCode>
                <c:ptCount val="11"/>
                <c:pt idx="0">
                  <c:v>0</c:v>
                </c:pt>
                <c:pt idx="1">
                  <c:v>64.307956135204648</c:v>
                </c:pt>
                <c:pt idx="2">
                  <c:v>82.229723881242961</c:v>
                </c:pt>
                <c:pt idx="3">
                  <c:v>90.650777158124654</c:v>
                </c:pt>
                <c:pt idx="4">
                  <c:v>95.543002732194651</c:v>
                </c:pt>
                <c:pt idx="5">
                  <c:v>98.740281877520488</c:v>
                </c:pt>
                <c:pt idx="6">
                  <c:v>100.99339703988944</c:v>
                </c:pt>
                <c:pt idx="7">
                  <c:v>102.66676272913473</c:v>
                </c:pt>
                <c:pt idx="8">
                  <c:v>103.95863540612262</c:v>
                </c:pt>
                <c:pt idx="9">
                  <c:v>104.98612464083695</c:v>
                </c:pt>
                <c:pt idx="10">
                  <c:v>105.82285625171731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9-4CA5-A3E3-EA41305F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29247"/>
        <c:axId val="1871230495"/>
      </c:scatterChart>
      <c:valAx>
        <c:axId val="18712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1230495"/>
        <c:crosses val="autoZero"/>
        <c:crossBetween val="midCat"/>
      </c:valAx>
      <c:valAx>
        <c:axId val="18712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12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TH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Folha3!$E$21</c:f>
              <c:strCache>
                <c:ptCount val="1"/>
                <c:pt idx="0">
                  <c:v>Th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Folha3!$D$22:$D$32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Folha3!$E$22:$E$32</c:f>
              <c:numCache>
                <c:formatCode>General</c:formatCode>
                <c:ptCount val="11"/>
                <c:pt idx="0">
                  <c:v>0</c:v>
                </c:pt>
                <c:pt idx="1">
                  <c:v>16.694490818030051</c:v>
                </c:pt>
                <c:pt idx="2">
                  <c:v>16.694490818030051</c:v>
                </c:pt>
                <c:pt idx="3">
                  <c:v>16.694490818030051</c:v>
                </c:pt>
                <c:pt idx="4">
                  <c:v>16.694490818030051</c:v>
                </c:pt>
                <c:pt idx="5">
                  <c:v>16.694490818030051</c:v>
                </c:pt>
                <c:pt idx="6">
                  <c:v>16.694490818030051</c:v>
                </c:pt>
                <c:pt idx="7">
                  <c:v>16.694490818030051</c:v>
                </c:pt>
                <c:pt idx="8">
                  <c:v>16.694490818030051</c:v>
                </c:pt>
                <c:pt idx="9">
                  <c:v>16.694490818030051</c:v>
                </c:pt>
                <c:pt idx="10">
                  <c:v>16.694490818030051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4F35-9019-596A97F646C0}"/>
            </c:ext>
          </c:extLst>
        </c:ser>
        <c:ser>
          <c:idx val="1"/>
          <c:order val="1"/>
          <c:tx>
            <c:strRef>
              <c:f>Folha3!$H$21</c:f>
              <c:strCache>
                <c:ptCount val="1"/>
                <c:pt idx="0">
                  <c:v>Th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Folha3!$D$22:$D$32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Folha3!$H$22:$H$32</c:f>
              <c:numCache>
                <c:formatCode>General</c:formatCode>
                <c:ptCount val="11"/>
                <c:pt idx="0">
                  <c:v>0</c:v>
                </c:pt>
                <c:pt idx="1">
                  <c:v>5.1795580110497239</c:v>
                </c:pt>
                <c:pt idx="2">
                  <c:v>5.1795580110497239</c:v>
                </c:pt>
                <c:pt idx="3">
                  <c:v>5.1795580110497239</c:v>
                </c:pt>
                <c:pt idx="4">
                  <c:v>5.1795580110497239</c:v>
                </c:pt>
                <c:pt idx="5">
                  <c:v>5.1795580110497239</c:v>
                </c:pt>
                <c:pt idx="6">
                  <c:v>5.1795580110497239</c:v>
                </c:pt>
                <c:pt idx="7">
                  <c:v>5.1795580110497239</c:v>
                </c:pt>
                <c:pt idx="8">
                  <c:v>5.1795580110497239</c:v>
                </c:pt>
                <c:pt idx="9">
                  <c:v>5.1795580110497239</c:v>
                </c:pt>
                <c:pt idx="10">
                  <c:v>5.1795580110497239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4F35-9019-596A97F646C0}"/>
            </c:ext>
          </c:extLst>
        </c:ser>
        <c:ser>
          <c:idx val="2"/>
          <c:order val="2"/>
          <c:tx>
            <c:strRef>
              <c:f>Folha3!$I$21</c:f>
              <c:strCache>
                <c:ptCount val="1"/>
                <c:pt idx="0">
                  <c:v>Th PWC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Folha3!$D$22:$D$32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Folha3!$I$22:$I$32</c:f>
              <c:numCache>
                <c:formatCode>General</c:formatCode>
                <c:ptCount val="11"/>
                <c:pt idx="0">
                  <c:v>0</c:v>
                </c:pt>
                <c:pt idx="1">
                  <c:v>11.556240369799692</c:v>
                </c:pt>
                <c:pt idx="2">
                  <c:v>13.658092419758708</c:v>
                </c:pt>
                <c:pt idx="3">
                  <c:v>14.539579967689823</c:v>
                </c:pt>
                <c:pt idx="4">
                  <c:v>15.024414673845</c:v>
                </c:pt>
                <c:pt idx="5">
                  <c:v>15.331152902698284</c:v>
                </c:pt>
                <c:pt idx="6">
                  <c:v>15.542699248769537</c:v>
                </c:pt>
                <c:pt idx="7">
                  <c:v>15.697413664224849</c:v>
                </c:pt>
                <c:pt idx="8">
                  <c:v>15.815485996705108</c:v>
                </c:pt>
                <c:pt idx="9">
                  <c:v>15.908555267499413</c:v>
                </c:pt>
                <c:pt idx="10">
                  <c:v>15.983803079546062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4F35-9019-596A97F6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643536"/>
        <c:axId val="678644368"/>
      </c:lineChart>
      <c:catAx>
        <c:axId val="6786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644368"/>
        <c:crosses val="autoZero"/>
        <c:auto val="1"/>
        <c:lblAlgn val="ctr"/>
        <c:lblOffset val="100"/>
        <c:noMultiLvlLbl val="0"/>
      </c:catAx>
      <c:valAx>
        <c:axId val="6786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6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Folha3!$L$21</c:f>
              <c:strCache>
                <c:ptCount val="1"/>
                <c:pt idx="0">
                  <c:v>Ct 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Folha3!$K$22:$K$39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Folha3!$L$22:$L$39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0.59899999999999998</c:v>
                </c:pt>
                <c:pt idx="2">
                  <c:v>1.198</c:v>
                </c:pt>
                <c:pt idx="3">
                  <c:v>1.7969999999999999</c:v>
                </c:pt>
                <c:pt idx="4">
                  <c:v>2.3959999999999999</c:v>
                </c:pt>
                <c:pt idx="5">
                  <c:v>2.9949999999999997</c:v>
                </c:pt>
                <c:pt idx="6">
                  <c:v>3.5939999999999999</c:v>
                </c:pt>
                <c:pt idx="7">
                  <c:v>4.1929999999999996</c:v>
                </c:pt>
                <c:pt idx="8">
                  <c:v>4.7919999999999998</c:v>
                </c:pt>
                <c:pt idx="9">
                  <c:v>5.391</c:v>
                </c:pt>
                <c:pt idx="10">
                  <c:v>5.9899999999999993</c:v>
                </c:pt>
                <c:pt idx="11">
                  <c:v>6.5889999999999995</c:v>
                </c:pt>
                <c:pt idx="12">
                  <c:v>7.1879999999999997</c:v>
                </c:pt>
                <c:pt idx="13">
                  <c:v>7.7869999999999999</c:v>
                </c:pt>
                <c:pt idx="14">
                  <c:v>8.3859999999999992</c:v>
                </c:pt>
                <c:pt idx="15">
                  <c:v>8.9849999999999994</c:v>
                </c:pt>
                <c:pt idx="16">
                  <c:v>9.5839999999999996</c:v>
                </c:pt>
                <c:pt idx="17">
                  <c:v>10.183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9-4B3E-862D-224D04C0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58688"/>
        <c:axId val="707944544"/>
      </c:scatterChart>
      <c:valAx>
        <c:axId val="7079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7944544"/>
        <c:crosses val="autoZero"/>
        <c:crossBetween val="midCat"/>
      </c:valAx>
      <c:valAx>
        <c:axId val="7079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79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598170</xdr:colOff>
      <xdr:row>0</xdr:row>
      <xdr:rowOff>34290</xdr:rowOff>
    </xdr:from>
    <xdr:to>
      <xdr:col>10</xdr:col>
      <xdr:colOff>532130</xdr:colOff>
      <xdr:row>19</xdr:row>
      <xdr:rowOff>114300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8170" y="34290"/>
          <a:ext cx="6029960" cy="35547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329353</xdr:colOff>
      <xdr:row>20</xdr:row>
      <xdr:rowOff>140970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6425353" cy="3798570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10</xdr:row>
      <xdr:rowOff>38100</xdr:rowOff>
    </xdr:from>
    <xdr:to>
      <xdr:col>10</xdr:col>
      <xdr:colOff>99060</xdr:colOff>
      <xdr:row>29</xdr:row>
      <xdr:rowOff>95250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0980" y="1866900"/>
          <a:ext cx="5974080" cy="35318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64770</xdr:rowOff>
    </xdr:from>
    <xdr:to>
      <xdr:col>10</xdr:col>
      <xdr:colOff>556260</xdr:colOff>
      <xdr:row>46</xdr:row>
      <xdr:rowOff>137636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4636770"/>
          <a:ext cx="6652260" cy="3913346"/>
        </a:xfrm>
        <a:prstGeom prst="rect">
          <a:avLst/>
        </a:prstGeom>
      </xdr:spPr>
    </xdr:pic>
    <xdr:clientData/>
  </xdr:twoCellAnchor>
  <xdr:twoCellAnchor>
    <xdr:from>
      <xdr:col>16</xdr:col>
      <xdr:colOff>365760</xdr:colOff>
      <xdr:row>9</xdr:row>
      <xdr:rowOff>81915</xdr:rowOff>
    </xdr:from>
    <xdr:to>
      <xdr:col>23</xdr:col>
      <xdr:colOff>457200</xdr:colOff>
      <xdr:row>24</xdr:row>
      <xdr:rowOff>81915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2</xdr:row>
          <xdr:rowOff>137160</xdr:rowOff>
        </xdr:from>
        <xdr:to>
          <xdr:col>10</xdr:col>
          <xdr:colOff>480060</xdr:colOff>
          <xdr:row>26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763072</xdr:colOff>
      <xdr:row>33</xdr:row>
      <xdr:rowOff>83702</xdr:rowOff>
    </xdr:from>
    <xdr:to>
      <xdr:col>5</xdr:col>
      <xdr:colOff>535780</xdr:colOff>
      <xdr:row>48</xdr:row>
      <xdr:rowOff>149901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0759E0-2D62-4773-9A6B-135CB8739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320635</xdr:colOff>
      <xdr:row>35</xdr:row>
      <xdr:rowOff>14645</xdr:rowOff>
    </xdr:from>
    <xdr:to>
      <xdr:col>12</xdr:col>
      <xdr:colOff>435411</xdr:colOff>
      <xdr:row>50</xdr:row>
      <xdr:rowOff>84653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ABD71B-C9C3-4049-B28E-AACC28B71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4D23-1485-4307-9CE4-9D696D983237}">
  <dimension ref="M1:P33"/>
  <sheetViews>
    <sheetView topLeftCell="B1" workbookViewId="0">
      <selection activeCell="M5" sqref="M5:N7"/>
    </sheetView>
  </sheetViews>
  <sheetFormatPr defaultRowHeight="14.4" x14ac:dyDescent="0.3"/>
  <sheetData>
    <row r="1" spans="13:16" x14ac:dyDescent="0.3">
      <c r="M1" t="s">
        <v>5</v>
      </c>
      <c r="N1">
        <v>33.9</v>
      </c>
    </row>
    <row r="2" spans="13:16" x14ac:dyDescent="0.3">
      <c r="M2" t="s">
        <v>6</v>
      </c>
      <c r="N2">
        <v>114</v>
      </c>
    </row>
    <row r="3" spans="13:16" x14ac:dyDescent="0.3">
      <c r="M3" t="s">
        <v>0</v>
      </c>
      <c r="N3">
        <f>114*33.9</f>
        <v>3864.6</v>
      </c>
    </row>
    <row r="5" spans="13:16" x14ac:dyDescent="0.3">
      <c r="M5" t="s">
        <v>1</v>
      </c>
      <c r="N5">
        <v>71.8</v>
      </c>
    </row>
    <row r="6" spans="13:16" x14ac:dyDescent="0.3">
      <c r="M6" t="s">
        <v>2</v>
      </c>
      <c r="N6">
        <v>47600</v>
      </c>
    </row>
    <row r="7" spans="13:16" x14ac:dyDescent="0.3">
      <c r="M7" t="s">
        <v>3</v>
      </c>
      <c r="N7">
        <f>34*24</f>
        <v>816</v>
      </c>
    </row>
    <row r="10" spans="13:16" x14ac:dyDescent="0.3">
      <c r="M10" t="s">
        <v>2</v>
      </c>
      <c r="N10" t="s">
        <v>4</v>
      </c>
      <c r="O10" t="s">
        <v>7</v>
      </c>
      <c r="P10" t="s">
        <v>8</v>
      </c>
    </row>
    <row r="11" spans="13:16" x14ac:dyDescent="0.3">
      <c r="M11">
        <v>0</v>
      </c>
      <c r="N11">
        <f>33.9</f>
        <v>33.9</v>
      </c>
      <c r="O11">
        <f>M11/$N$1</f>
        <v>0</v>
      </c>
      <c r="P11">
        <f>$N$1+(M11-1)/$N$2</f>
        <v>33.891228070175437</v>
      </c>
    </row>
    <row r="12" spans="13:16" x14ac:dyDescent="0.3">
      <c r="M12">
        <v>5000</v>
      </c>
      <c r="N12">
        <f>M12/$N$2</f>
        <v>43.859649122807021</v>
      </c>
      <c r="O12">
        <f>M12/$N$1</f>
        <v>147.49262536873158</v>
      </c>
      <c r="P12">
        <f>$N$1+(M12-1)/$N$2</f>
        <v>77.750877192982458</v>
      </c>
    </row>
    <row r="13" spans="13:16" x14ac:dyDescent="0.3">
      <c r="M13">
        <v>10000</v>
      </c>
      <c r="N13">
        <f>M13/$N$2</f>
        <v>87.719298245614041</v>
      </c>
      <c r="O13">
        <f>M13/$N$1</f>
        <v>294.98525073746316</v>
      </c>
      <c r="P13">
        <f t="shared" ref="P13:P21" si="0">$N$1+(M13-1)/$N$2</f>
        <v>121.61052631578949</v>
      </c>
    </row>
    <row r="14" spans="13:16" x14ac:dyDescent="0.3">
      <c r="M14">
        <v>15000</v>
      </c>
      <c r="N14">
        <f t="shared" ref="N14:N21" si="1">M14/$N$2</f>
        <v>131.57894736842104</v>
      </c>
      <c r="O14">
        <f t="shared" ref="O14:O21" si="2">M14/$N$1</f>
        <v>442.47787610619469</v>
      </c>
      <c r="P14">
        <f t="shared" si="0"/>
        <v>165.4701754385965</v>
      </c>
    </row>
    <row r="15" spans="13:16" x14ac:dyDescent="0.3">
      <c r="M15">
        <v>20000</v>
      </c>
      <c r="N15">
        <f t="shared" si="1"/>
        <v>175.43859649122808</v>
      </c>
      <c r="O15">
        <f t="shared" si="2"/>
        <v>589.97050147492632</v>
      </c>
      <c r="P15">
        <f t="shared" si="0"/>
        <v>209.32982456140351</v>
      </c>
    </row>
    <row r="16" spans="13:16" x14ac:dyDescent="0.3">
      <c r="M16">
        <v>25000</v>
      </c>
      <c r="N16">
        <f t="shared" si="1"/>
        <v>219.2982456140351</v>
      </c>
      <c r="O16">
        <f t="shared" si="2"/>
        <v>737.46312684365785</v>
      </c>
      <c r="P16">
        <f t="shared" si="0"/>
        <v>253.18947368421053</v>
      </c>
    </row>
    <row r="17" spans="13:16" x14ac:dyDescent="0.3">
      <c r="M17">
        <v>30000</v>
      </c>
      <c r="N17">
        <f t="shared" si="1"/>
        <v>263.15789473684208</v>
      </c>
      <c r="O17">
        <f t="shared" si="2"/>
        <v>884.95575221238937</v>
      </c>
      <c r="P17">
        <f t="shared" si="0"/>
        <v>297.04912280701751</v>
      </c>
    </row>
    <row r="18" spans="13:16" x14ac:dyDescent="0.3">
      <c r="M18">
        <v>35000</v>
      </c>
      <c r="N18">
        <f t="shared" si="1"/>
        <v>307.01754385964909</v>
      </c>
      <c r="O18">
        <f t="shared" si="2"/>
        <v>1032.4483775811209</v>
      </c>
      <c r="P18">
        <f t="shared" si="0"/>
        <v>340.90877192982452</v>
      </c>
    </row>
    <row r="19" spans="13:16" x14ac:dyDescent="0.3">
      <c r="M19">
        <v>40000</v>
      </c>
      <c r="N19">
        <f t="shared" si="1"/>
        <v>350.87719298245617</v>
      </c>
      <c r="O19">
        <f t="shared" si="2"/>
        <v>1179.9410029498526</v>
      </c>
      <c r="P19">
        <f t="shared" si="0"/>
        <v>384.76842105263154</v>
      </c>
    </row>
    <row r="20" spans="13:16" x14ac:dyDescent="0.3">
      <c r="M20">
        <v>45000</v>
      </c>
      <c r="N20">
        <f t="shared" si="1"/>
        <v>394.73684210526318</v>
      </c>
      <c r="O20">
        <f t="shared" si="2"/>
        <v>1327.4336283185842</v>
      </c>
      <c r="P20">
        <f t="shared" si="0"/>
        <v>428.62807017543855</v>
      </c>
    </row>
    <row r="21" spans="13:16" x14ac:dyDescent="0.3">
      <c r="M21">
        <v>50000</v>
      </c>
      <c r="N21">
        <f t="shared" si="1"/>
        <v>438.59649122807019</v>
      </c>
      <c r="O21">
        <f t="shared" si="2"/>
        <v>1474.9262536873157</v>
      </c>
      <c r="P21">
        <f t="shared" si="0"/>
        <v>472.48771929824557</v>
      </c>
    </row>
    <row r="22" spans="13:16" x14ac:dyDescent="0.3">
      <c r="M22" t="s">
        <v>2</v>
      </c>
      <c r="N22" t="s">
        <v>9</v>
      </c>
      <c r="O22" t="s">
        <v>10</v>
      </c>
      <c r="P22" t="s">
        <v>11</v>
      </c>
    </row>
    <row r="23" spans="13:16" x14ac:dyDescent="0.3">
      <c r="M23">
        <v>0</v>
      </c>
      <c r="N23">
        <f>M11/$N$1</f>
        <v>0</v>
      </c>
      <c r="O23">
        <f>1/$N$1</f>
        <v>2.9498525073746312E-2</v>
      </c>
      <c r="P23">
        <f t="shared" ref="P23:P33" si="3">M11/($N$3+M11-1)*$N$2</f>
        <v>0</v>
      </c>
    </row>
    <row r="24" spans="13:16" x14ac:dyDescent="0.3">
      <c r="M24">
        <v>5000</v>
      </c>
      <c r="N24">
        <f>$N$2</f>
        <v>114</v>
      </c>
      <c r="O24">
        <f>1/$N$1</f>
        <v>2.9498525073746312E-2</v>
      </c>
      <c r="P24">
        <f>M12/($N$3+M12-1)*$N$2</f>
        <v>64.307956135204648</v>
      </c>
    </row>
    <row r="25" spans="13:16" x14ac:dyDescent="0.3">
      <c r="M25">
        <v>10000</v>
      </c>
      <c r="N25">
        <f>$N$2</f>
        <v>114</v>
      </c>
      <c r="O25">
        <f t="shared" ref="O25:O33" si="4">1/$N$1</f>
        <v>2.9498525073746312E-2</v>
      </c>
      <c r="P25">
        <f t="shared" si="3"/>
        <v>82.229723881242961</v>
      </c>
    </row>
    <row r="26" spans="13:16" x14ac:dyDescent="0.3">
      <c r="M26">
        <v>15000</v>
      </c>
      <c r="N26">
        <f t="shared" ref="N26:N33" si="5">$N$2</f>
        <v>114</v>
      </c>
      <c r="O26">
        <f t="shared" si="4"/>
        <v>2.9498525073746312E-2</v>
      </c>
      <c r="P26">
        <f>M14/($N$3+M14-1)*$N$2</f>
        <v>90.650777158124654</v>
      </c>
    </row>
    <row r="27" spans="13:16" x14ac:dyDescent="0.3">
      <c r="M27">
        <v>20000</v>
      </c>
      <c r="N27">
        <f t="shared" si="5"/>
        <v>114</v>
      </c>
      <c r="O27">
        <f t="shared" si="4"/>
        <v>2.9498525073746312E-2</v>
      </c>
      <c r="P27">
        <f t="shared" si="3"/>
        <v>95.543002732194651</v>
      </c>
    </row>
    <row r="28" spans="13:16" x14ac:dyDescent="0.3">
      <c r="M28">
        <v>25000</v>
      </c>
      <c r="N28">
        <f t="shared" si="5"/>
        <v>114</v>
      </c>
      <c r="O28">
        <f t="shared" si="4"/>
        <v>2.9498525073746312E-2</v>
      </c>
      <c r="P28">
        <f t="shared" si="3"/>
        <v>98.740281877520488</v>
      </c>
    </row>
    <row r="29" spans="13:16" x14ac:dyDescent="0.3">
      <c r="M29">
        <v>30000</v>
      </c>
      <c r="N29">
        <f t="shared" si="5"/>
        <v>114</v>
      </c>
      <c r="O29">
        <f t="shared" si="4"/>
        <v>2.9498525073746312E-2</v>
      </c>
      <c r="P29">
        <f t="shared" si="3"/>
        <v>100.99339703988944</v>
      </c>
    </row>
    <row r="30" spans="13:16" x14ac:dyDescent="0.3">
      <c r="M30">
        <v>35000</v>
      </c>
      <c r="N30">
        <f t="shared" si="5"/>
        <v>114</v>
      </c>
      <c r="O30">
        <f t="shared" si="4"/>
        <v>2.9498525073746312E-2</v>
      </c>
      <c r="P30">
        <f t="shared" si="3"/>
        <v>102.66676272913473</v>
      </c>
    </row>
    <row r="31" spans="13:16" x14ac:dyDescent="0.3">
      <c r="M31">
        <v>40000</v>
      </c>
      <c r="N31">
        <f t="shared" si="5"/>
        <v>114</v>
      </c>
      <c r="O31">
        <f t="shared" si="4"/>
        <v>2.9498525073746312E-2</v>
      </c>
      <c r="P31">
        <f t="shared" si="3"/>
        <v>103.95863540612262</v>
      </c>
    </row>
    <row r="32" spans="13:16" x14ac:dyDescent="0.3">
      <c r="M32">
        <v>45000</v>
      </c>
      <c r="N32">
        <f t="shared" si="5"/>
        <v>114</v>
      </c>
      <c r="O32">
        <f t="shared" si="4"/>
        <v>2.9498525073746312E-2</v>
      </c>
      <c r="P32">
        <f t="shared" si="3"/>
        <v>104.98612464083695</v>
      </c>
    </row>
    <row r="33" spans="13:16" x14ac:dyDescent="0.3">
      <c r="M33">
        <v>50000</v>
      </c>
      <c r="N33">
        <f t="shared" si="5"/>
        <v>114</v>
      </c>
      <c r="O33">
        <f t="shared" si="4"/>
        <v>2.9498525073746312E-2</v>
      </c>
      <c r="P33">
        <f t="shared" si="3"/>
        <v>105.82285625171731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373380</xdr:colOff>
                <xdr:row>2</xdr:row>
                <xdr:rowOff>137160</xdr:rowOff>
              </from>
              <to>
                <xdr:col>10</xdr:col>
                <xdr:colOff>480060</xdr:colOff>
                <xdr:row>26</xdr:row>
                <xdr:rowOff>45720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EB36-0032-4563-AF61-0B2D80675978}">
  <dimension ref="B3:O39"/>
  <sheetViews>
    <sheetView tabSelected="1" zoomScale="160" zoomScaleNormal="160" workbookViewId="0">
      <selection activeCell="F30" sqref="F30"/>
    </sheetView>
  </sheetViews>
  <sheetFormatPr defaultRowHeight="14.4" x14ac:dyDescent="0.3"/>
  <cols>
    <col min="2" max="2" width="20.88671875" bestFit="1" customWidth="1"/>
    <col min="3" max="3" width="18.33203125" bestFit="1" customWidth="1"/>
    <col min="4" max="4" width="31.88671875" bestFit="1" customWidth="1"/>
    <col min="5" max="5" width="18.33203125" bestFit="1" customWidth="1"/>
    <col min="6" max="6" width="25.21875" bestFit="1" customWidth="1"/>
    <col min="7" max="7" width="18.33203125" customWidth="1"/>
    <col min="8" max="8" width="18.44140625" bestFit="1" customWidth="1"/>
    <col min="9" max="9" width="15.21875" customWidth="1"/>
    <col min="10" max="10" width="25.109375" bestFit="1" customWidth="1"/>
    <col min="11" max="11" width="22.77734375" bestFit="1" customWidth="1"/>
    <col min="12" max="12" width="17.21875" customWidth="1"/>
    <col min="13" max="13" width="20.109375" bestFit="1" customWidth="1"/>
    <col min="14" max="14" width="24.88671875" customWidth="1"/>
    <col min="15" max="15" width="16.77734375" bestFit="1" customWidth="1"/>
  </cols>
  <sheetData>
    <row r="3" spans="2:15" x14ac:dyDescent="0.3">
      <c r="B3" t="s">
        <v>12</v>
      </c>
    </row>
    <row r="5" spans="2:15" x14ac:dyDescent="0.3">
      <c r="C5" s="1" t="s">
        <v>18</v>
      </c>
      <c r="D5" s="1" t="s">
        <v>34</v>
      </c>
      <c r="E5" s="1" t="s">
        <v>32</v>
      </c>
      <c r="F5" s="1" t="s">
        <v>29</v>
      </c>
      <c r="G5" s="9" t="s">
        <v>30</v>
      </c>
      <c r="H5" s="1" t="s">
        <v>31</v>
      </c>
      <c r="I5" s="1" t="s">
        <v>17</v>
      </c>
      <c r="J5" s="4" t="s">
        <v>35</v>
      </c>
      <c r="K5" s="1" t="s">
        <v>36</v>
      </c>
      <c r="L5" s="1" t="s">
        <v>33</v>
      </c>
      <c r="M5" s="2" t="s">
        <v>39</v>
      </c>
      <c r="N5" s="2" t="s">
        <v>37</v>
      </c>
      <c r="O5" s="2" t="s">
        <v>38</v>
      </c>
    </row>
    <row r="6" spans="2:15" x14ac:dyDescent="0.3">
      <c r="B6" t="s">
        <v>13</v>
      </c>
      <c r="C6">
        <v>3.5939999999999999</v>
      </c>
      <c r="D6">
        <f>E6+H6</f>
        <v>3.7389999999999999</v>
      </c>
      <c r="E6">
        <v>2.6</v>
      </c>
      <c r="F6">
        <v>0.99399999999999999</v>
      </c>
      <c r="G6" s="10">
        <v>0.14499999999999999</v>
      </c>
      <c r="H6">
        <f>F6+G6</f>
        <v>1.139</v>
      </c>
      <c r="I6">
        <f>60/C6</f>
        <v>16.694490818030051</v>
      </c>
      <c r="J6" s="5">
        <f>60/D6</f>
        <v>16.047071409467772</v>
      </c>
      <c r="K6">
        <f>60/E6</f>
        <v>23.076923076923077</v>
      </c>
      <c r="L6">
        <f>I6*1.33</f>
        <v>22.203672787979968</v>
      </c>
      <c r="M6" s="3">
        <f>F6/1000%</f>
        <v>9.9400000000000002E-2</v>
      </c>
      <c r="N6" s="3">
        <f>E6+M6</f>
        <v>2.6994000000000002</v>
      </c>
      <c r="O6" s="3">
        <f>60/N6</f>
        <v>22.227161591464768</v>
      </c>
    </row>
    <row r="7" spans="2:15" x14ac:dyDescent="0.3">
      <c r="B7" t="s">
        <v>14</v>
      </c>
      <c r="C7">
        <v>2.964</v>
      </c>
      <c r="D7">
        <f t="shared" ref="D7:D9" si="0">E7+H7</f>
        <v>3.2120000000000002</v>
      </c>
      <c r="E7">
        <v>2.2200000000000002</v>
      </c>
      <c r="F7">
        <v>0.74399999999999999</v>
      </c>
      <c r="G7" s="10">
        <v>0.248</v>
      </c>
      <c r="H7">
        <f t="shared" ref="H7:H9" si="1">F7+G7</f>
        <v>0.99199999999999999</v>
      </c>
      <c r="I7">
        <f>60/C7</f>
        <v>20.242914979757085</v>
      </c>
      <c r="J7" s="5">
        <f t="shared" ref="J7:J9" si="2">60/D7</f>
        <v>18.679950186799502</v>
      </c>
      <c r="K7">
        <f t="shared" ref="K7:K9" si="3">60/E7</f>
        <v>27.027027027027025</v>
      </c>
      <c r="L7">
        <f>I7*1.33</f>
        <v>26.923076923076923</v>
      </c>
      <c r="M7" s="3">
        <f t="shared" ref="M7:M9" si="4">F7/1000%</f>
        <v>7.4399999999999994E-2</v>
      </c>
      <c r="N7" s="3">
        <f t="shared" ref="N7:N9" si="5">E7+M7</f>
        <v>2.2944</v>
      </c>
      <c r="O7" s="3">
        <f t="shared" ref="O7:O9" si="6">60/N7</f>
        <v>26.15062761506276</v>
      </c>
    </row>
    <row r="8" spans="2:15" x14ac:dyDescent="0.3">
      <c r="B8" t="s">
        <v>15</v>
      </c>
      <c r="C8">
        <v>3.3010000000000002</v>
      </c>
      <c r="D8">
        <f t="shared" si="0"/>
        <v>3.6639999999999997</v>
      </c>
      <c r="E8">
        <v>2.42</v>
      </c>
      <c r="F8">
        <v>0.88100000000000001</v>
      </c>
      <c r="G8" s="10">
        <v>0.36299999999999999</v>
      </c>
      <c r="H8">
        <f t="shared" si="1"/>
        <v>1.244</v>
      </c>
      <c r="I8">
        <f>60/C8</f>
        <v>18.176310209027566</v>
      </c>
      <c r="J8" s="5">
        <f t="shared" si="2"/>
        <v>16.375545851528386</v>
      </c>
      <c r="K8">
        <f t="shared" si="3"/>
        <v>24.793388429752067</v>
      </c>
      <c r="L8">
        <f>I8*1.33</f>
        <v>24.174492578006664</v>
      </c>
      <c r="M8" s="3">
        <f t="shared" si="4"/>
        <v>8.8099999999999998E-2</v>
      </c>
      <c r="N8" s="3">
        <f t="shared" si="5"/>
        <v>2.5080999999999998</v>
      </c>
      <c r="O8" s="3">
        <f t="shared" si="6"/>
        <v>23.922491128742877</v>
      </c>
    </row>
    <row r="9" spans="2:15" x14ac:dyDescent="0.3">
      <c r="B9" t="s">
        <v>16</v>
      </c>
      <c r="C9">
        <v>1.7250000000000001</v>
      </c>
      <c r="D9">
        <f t="shared" si="0"/>
        <v>2.153</v>
      </c>
      <c r="E9">
        <v>1.1180000000000001</v>
      </c>
      <c r="F9">
        <v>0.60699999999999998</v>
      </c>
      <c r="G9" s="10">
        <v>0.42799999999999999</v>
      </c>
      <c r="H9">
        <f t="shared" si="1"/>
        <v>1.0349999999999999</v>
      </c>
      <c r="I9">
        <f>60/C9</f>
        <v>34.782608695652172</v>
      </c>
      <c r="J9" s="5">
        <f t="shared" si="2"/>
        <v>27.868091035764049</v>
      </c>
      <c r="K9">
        <f t="shared" si="3"/>
        <v>53.667262969588549</v>
      </c>
      <c r="L9">
        <f>I9*1.33</f>
        <v>46.260869565217391</v>
      </c>
      <c r="M9" s="3">
        <f t="shared" si="4"/>
        <v>6.0699999999999997E-2</v>
      </c>
      <c r="N9" s="3">
        <f t="shared" si="5"/>
        <v>1.1787000000000001</v>
      </c>
      <c r="O9" s="3">
        <f t="shared" si="6"/>
        <v>50.903537795876808</v>
      </c>
    </row>
    <row r="10" spans="2:15" x14ac:dyDescent="0.3">
      <c r="B10" s="1" t="s">
        <v>25</v>
      </c>
      <c r="C10">
        <f>SUM(C6:C9)/60</f>
        <v>0.19306666666666666</v>
      </c>
      <c r="D10">
        <f>SUM(D6:D9)/60</f>
        <v>0.21280000000000002</v>
      </c>
      <c r="F10">
        <f>SUM(F6:F9)*133</f>
        <v>429.05799999999999</v>
      </c>
      <c r="G10" s="10">
        <f>SUM(G6:G9)*133</f>
        <v>157.47199999999998</v>
      </c>
    </row>
    <row r="11" spans="2:15" x14ac:dyDescent="0.3">
      <c r="F11" s="5">
        <f>F10/60</f>
        <v>7.1509666666666662</v>
      </c>
      <c r="G11" s="5">
        <f>G10/60</f>
        <v>2.6245333333333329</v>
      </c>
    </row>
    <row r="12" spans="2:15" x14ac:dyDescent="0.3">
      <c r="B12" s="1" t="s">
        <v>19</v>
      </c>
      <c r="C12">
        <f>C10*I6</f>
        <v>3.2231496939343351</v>
      </c>
      <c r="F12" s="5"/>
      <c r="G12" s="4">
        <f>SUM(F11:G11)</f>
        <v>9.7754999999999992</v>
      </c>
    </row>
    <row r="14" spans="2:15" x14ac:dyDescent="0.3">
      <c r="B14" s="1" t="s">
        <v>21</v>
      </c>
      <c r="C14">
        <f>60*8-39</f>
        <v>441</v>
      </c>
    </row>
    <row r="15" spans="2:15" x14ac:dyDescent="0.3">
      <c r="B15" s="1" t="s">
        <v>20</v>
      </c>
      <c r="C15">
        <f>C14/60</f>
        <v>7.35</v>
      </c>
      <c r="E15" s="6" t="s">
        <v>41</v>
      </c>
      <c r="F15" s="7">
        <f>I6*C15</f>
        <v>122.70450751252086</v>
      </c>
    </row>
    <row r="16" spans="2:15" x14ac:dyDescent="0.3">
      <c r="E16" s="6" t="s">
        <v>40</v>
      </c>
      <c r="F16" s="7">
        <f>K6*C15</f>
        <v>169.61538461538461</v>
      </c>
    </row>
    <row r="17" spans="2:14" x14ac:dyDescent="0.3">
      <c r="B17" s="1" t="s">
        <v>23</v>
      </c>
      <c r="C17">
        <f>$C$10</f>
        <v>0.19306666666666666</v>
      </c>
    </row>
    <row r="18" spans="2:14" x14ac:dyDescent="0.3">
      <c r="B18" s="1" t="s">
        <v>22</v>
      </c>
      <c r="C18">
        <f>I6</f>
        <v>16.694490818030051</v>
      </c>
    </row>
    <row r="19" spans="2:14" x14ac:dyDescent="0.3">
      <c r="B19" s="1" t="s">
        <v>24</v>
      </c>
      <c r="C19">
        <f>C12</f>
        <v>3.2231496939343351</v>
      </c>
    </row>
    <row r="21" spans="2:14" x14ac:dyDescent="0.3">
      <c r="D21" s="1" t="s">
        <v>47</v>
      </c>
      <c r="E21" s="1" t="s">
        <v>26</v>
      </c>
      <c r="F21" s="1" t="s">
        <v>45</v>
      </c>
      <c r="G21" s="1" t="s">
        <v>46</v>
      </c>
      <c r="H21" s="1" t="s">
        <v>27</v>
      </c>
      <c r="I21" s="1" t="s">
        <v>28</v>
      </c>
      <c r="K21" s="1" t="s">
        <v>2</v>
      </c>
      <c r="L21" s="1" t="s">
        <v>42</v>
      </c>
      <c r="M21" s="1" t="s">
        <v>43</v>
      </c>
      <c r="N21" s="1" t="s">
        <v>44</v>
      </c>
    </row>
    <row r="22" spans="2:14" x14ac:dyDescent="0.3">
      <c r="D22">
        <v>0</v>
      </c>
      <c r="E22">
        <v>0</v>
      </c>
      <c r="F22">
        <v>0</v>
      </c>
      <c r="G22">
        <v>0</v>
      </c>
      <c r="H22">
        <v>0</v>
      </c>
      <c r="I22">
        <f t="shared" ref="I22:I32" si="7">D22/(D22+$C$19-1)*$C$18</f>
        <v>0</v>
      </c>
      <c r="K22">
        <v>0</v>
      </c>
      <c r="L22">
        <f>K22/$I$6</f>
        <v>0</v>
      </c>
      <c r="M22" s="8">
        <f>K22*$C$10</f>
        <v>0</v>
      </c>
      <c r="N22" s="8">
        <f>$C$10+(K22-1)/$C$18</f>
        <v>0.13316666666666666</v>
      </c>
    </row>
    <row r="23" spans="2:14" x14ac:dyDescent="0.3">
      <c r="D23">
        <v>5</v>
      </c>
      <c r="E23">
        <f t="shared" ref="E23:E32" si="8">$I$6</f>
        <v>16.694490818030051</v>
      </c>
      <c r="F23" s="8">
        <f>$O$6</f>
        <v>22.227161591464768</v>
      </c>
      <c r="G23" s="8">
        <f t="shared" ref="G23:G32" si="9">$K$6</f>
        <v>23.076923076923077</v>
      </c>
      <c r="H23">
        <f t="shared" ref="H23:H32" si="10">1/$C$17</f>
        <v>5.1795580110497239</v>
      </c>
      <c r="I23">
        <f t="shared" si="7"/>
        <v>11.556240369799692</v>
      </c>
      <c r="K23">
        <v>10</v>
      </c>
      <c r="L23" s="8">
        <f t="shared" ref="L23:L39" si="11">K23/$I$6</f>
        <v>0.59899999999999998</v>
      </c>
      <c r="M23" s="8">
        <f t="shared" ref="M23:M39" si="12">K23*$C$10</f>
        <v>1.9306666666666668</v>
      </c>
      <c r="N23" s="8">
        <f t="shared" ref="N23:N39" si="13">$C$10+(K23-1)/$C$18</f>
        <v>0.73216666666666663</v>
      </c>
    </row>
    <row r="24" spans="2:14" x14ac:dyDescent="0.3">
      <c r="D24">
        <v>10</v>
      </c>
      <c r="E24">
        <f t="shared" si="8"/>
        <v>16.694490818030051</v>
      </c>
      <c r="F24" s="8">
        <f t="shared" ref="F24:F32" si="14">$O$6</f>
        <v>22.227161591464768</v>
      </c>
      <c r="G24" s="8">
        <f t="shared" si="9"/>
        <v>23.076923076923077</v>
      </c>
      <c r="H24">
        <f t="shared" si="10"/>
        <v>5.1795580110497239</v>
      </c>
      <c r="I24">
        <f t="shared" si="7"/>
        <v>13.658092419758708</v>
      </c>
      <c r="K24">
        <v>20</v>
      </c>
      <c r="L24" s="8">
        <f t="shared" si="11"/>
        <v>1.198</v>
      </c>
      <c r="M24" s="8">
        <f t="shared" si="12"/>
        <v>3.8613333333333335</v>
      </c>
      <c r="N24" s="8">
        <f t="shared" si="13"/>
        <v>1.3311666666666666</v>
      </c>
    </row>
    <row r="25" spans="2:14" x14ac:dyDescent="0.3">
      <c r="D25">
        <v>15</v>
      </c>
      <c r="E25">
        <f t="shared" si="8"/>
        <v>16.694490818030051</v>
      </c>
      <c r="F25" s="8">
        <f t="shared" si="14"/>
        <v>22.227161591464768</v>
      </c>
      <c r="G25" s="8">
        <f t="shared" si="9"/>
        <v>23.076923076923077</v>
      </c>
      <c r="H25">
        <f t="shared" si="10"/>
        <v>5.1795580110497239</v>
      </c>
      <c r="I25">
        <f t="shared" si="7"/>
        <v>14.539579967689823</v>
      </c>
      <c r="K25">
        <v>30</v>
      </c>
      <c r="L25" s="8">
        <f t="shared" si="11"/>
        <v>1.7969999999999999</v>
      </c>
      <c r="M25" s="8">
        <f t="shared" si="12"/>
        <v>5.7919999999999998</v>
      </c>
      <c r="N25" s="8">
        <f t="shared" si="13"/>
        <v>1.9301666666666666</v>
      </c>
    </row>
    <row r="26" spans="2:14" x14ac:dyDescent="0.3">
      <c r="D26">
        <v>20</v>
      </c>
      <c r="E26">
        <f t="shared" si="8"/>
        <v>16.694490818030051</v>
      </c>
      <c r="F26" s="8">
        <f t="shared" si="14"/>
        <v>22.227161591464768</v>
      </c>
      <c r="G26" s="8">
        <f t="shared" si="9"/>
        <v>23.076923076923077</v>
      </c>
      <c r="H26">
        <f t="shared" si="10"/>
        <v>5.1795580110497239</v>
      </c>
      <c r="I26">
        <f t="shared" si="7"/>
        <v>15.024414673845</v>
      </c>
      <c r="K26">
        <v>40</v>
      </c>
      <c r="L26" s="8">
        <f t="shared" si="11"/>
        <v>2.3959999999999999</v>
      </c>
      <c r="M26" s="8">
        <f t="shared" si="12"/>
        <v>7.722666666666667</v>
      </c>
      <c r="N26" s="8">
        <f t="shared" si="13"/>
        <v>2.5291666666666668</v>
      </c>
    </row>
    <row r="27" spans="2:14" x14ac:dyDescent="0.3">
      <c r="D27">
        <v>25</v>
      </c>
      <c r="E27">
        <f t="shared" si="8"/>
        <v>16.694490818030051</v>
      </c>
      <c r="F27" s="8">
        <f t="shared" si="14"/>
        <v>22.227161591464768</v>
      </c>
      <c r="G27" s="8">
        <f t="shared" si="9"/>
        <v>23.076923076923077</v>
      </c>
      <c r="H27">
        <f t="shared" si="10"/>
        <v>5.1795580110497239</v>
      </c>
      <c r="I27">
        <f t="shared" si="7"/>
        <v>15.331152902698284</v>
      </c>
      <c r="K27">
        <v>50</v>
      </c>
      <c r="L27" s="8">
        <f t="shared" si="11"/>
        <v>2.9949999999999997</v>
      </c>
      <c r="M27" s="8">
        <f t="shared" si="12"/>
        <v>9.6533333333333324</v>
      </c>
      <c r="N27" s="8">
        <f t="shared" si="13"/>
        <v>3.1281666666666665</v>
      </c>
    </row>
    <row r="28" spans="2:14" x14ac:dyDescent="0.3">
      <c r="D28">
        <v>30</v>
      </c>
      <c r="E28">
        <f t="shared" si="8"/>
        <v>16.694490818030051</v>
      </c>
      <c r="F28" s="8">
        <f t="shared" si="14"/>
        <v>22.227161591464768</v>
      </c>
      <c r="G28" s="8">
        <f t="shared" si="9"/>
        <v>23.076923076923077</v>
      </c>
      <c r="H28">
        <f t="shared" si="10"/>
        <v>5.1795580110497239</v>
      </c>
      <c r="I28">
        <f t="shared" si="7"/>
        <v>15.542699248769537</v>
      </c>
      <c r="K28">
        <v>60</v>
      </c>
      <c r="L28" s="8">
        <f t="shared" si="11"/>
        <v>3.5939999999999999</v>
      </c>
      <c r="M28" s="8">
        <f t="shared" si="12"/>
        <v>11.584</v>
      </c>
      <c r="N28" s="8">
        <f t="shared" si="13"/>
        <v>3.7271666666666667</v>
      </c>
    </row>
    <row r="29" spans="2:14" x14ac:dyDescent="0.3">
      <c r="D29">
        <v>35</v>
      </c>
      <c r="E29">
        <f t="shared" si="8"/>
        <v>16.694490818030051</v>
      </c>
      <c r="F29" s="8">
        <f t="shared" si="14"/>
        <v>22.227161591464768</v>
      </c>
      <c r="G29" s="8">
        <f t="shared" si="9"/>
        <v>23.076923076923077</v>
      </c>
      <c r="H29">
        <f t="shared" si="10"/>
        <v>5.1795580110497239</v>
      </c>
      <c r="I29">
        <f t="shared" si="7"/>
        <v>15.697413664224849</v>
      </c>
      <c r="K29">
        <v>70</v>
      </c>
      <c r="L29" s="8">
        <f t="shared" si="11"/>
        <v>4.1929999999999996</v>
      </c>
      <c r="M29" s="8">
        <f t="shared" si="12"/>
        <v>13.514666666666667</v>
      </c>
      <c r="N29" s="8">
        <f t="shared" si="13"/>
        <v>4.3261666666666665</v>
      </c>
    </row>
    <row r="30" spans="2:14" x14ac:dyDescent="0.3">
      <c r="D30">
        <v>40</v>
      </c>
      <c r="E30">
        <f t="shared" si="8"/>
        <v>16.694490818030051</v>
      </c>
      <c r="F30" s="8">
        <f t="shared" si="14"/>
        <v>22.227161591464768</v>
      </c>
      <c r="G30" s="8">
        <f t="shared" si="9"/>
        <v>23.076923076923077</v>
      </c>
      <c r="H30">
        <f t="shared" si="10"/>
        <v>5.1795580110497239</v>
      </c>
      <c r="I30">
        <f t="shared" si="7"/>
        <v>15.815485996705108</v>
      </c>
      <c r="K30">
        <v>80</v>
      </c>
      <c r="L30" s="8">
        <f t="shared" si="11"/>
        <v>4.7919999999999998</v>
      </c>
      <c r="M30" s="8">
        <f t="shared" si="12"/>
        <v>15.445333333333334</v>
      </c>
      <c r="N30" s="8">
        <f t="shared" si="13"/>
        <v>4.9251666666666667</v>
      </c>
    </row>
    <row r="31" spans="2:14" x14ac:dyDescent="0.3">
      <c r="D31">
        <v>45</v>
      </c>
      <c r="E31">
        <f t="shared" si="8"/>
        <v>16.694490818030051</v>
      </c>
      <c r="F31" s="8">
        <f t="shared" si="14"/>
        <v>22.227161591464768</v>
      </c>
      <c r="G31" s="8">
        <f t="shared" si="9"/>
        <v>23.076923076923077</v>
      </c>
      <c r="H31">
        <f t="shared" si="10"/>
        <v>5.1795580110497239</v>
      </c>
      <c r="I31">
        <f t="shared" si="7"/>
        <v>15.908555267499413</v>
      </c>
      <c r="K31">
        <v>90</v>
      </c>
      <c r="L31" s="8">
        <f t="shared" si="11"/>
        <v>5.391</v>
      </c>
      <c r="M31" s="8">
        <f t="shared" si="12"/>
        <v>17.376000000000001</v>
      </c>
      <c r="N31" s="8">
        <f t="shared" si="13"/>
        <v>5.5241666666666669</v>
      </c>
    </row>
    <row r="32" spans="2:14" x14ac:dyDescent="0.3">
      <c r="D32">
        <v>50</v>
      </c>
      <c r="E32">
        <f t="shared" si="8"/>
        <v>16.694490818030051</v>
      </c>
      <c r="F32" s="8">
        <f t="shared" si="14"/>
        <v>22.227161591464768</v>
      </c>
      <c r="G32" s="8">
        <f t="shared" si="9"/>
        <v>23.076923076923077</v>
      </c>
      <c r="H32">
        <f t="shared" si="10"/>
        <v>5.1795580110497239</v>
      </c>
      <c r="I32">
        <f t="shared" si="7"/>
        <v>15.983803079546062</v>
      </c>
      <c r="K32">
        <v>100</v>
      </c>
      <c r="L32" s="8">
        <f t="shared" si="11"/>
        <v>5.9899999999999993</v>
      </c>
      <c r="M32" s="8">
        <f t="shared" si="12"/>
        <v>19.306666666666665</v>
      </c>
      <c r="N32" s="8">
        <f t="shared" si="13"/>
        <v>6.1231666666666662</v>
      </c>
    </row>
    <row r="33" spans="11:14" x14ac:dyDescent="0.3">
      <c r="K33">
        <v>110</v>
      </c>
      <c r="L33" s="8">
        <f t="shared" si="11"/>
        <v>6.5889999999999995</v>
      </c>
      <c r="M33" s="8">
        <f t="shared" si="12"/>
        <v>21.237333333333332</v>
      </c>
      <c r="N33" s="8">
        <f t="shared" si="13"/>
        <v>6.7221666666666664</v>
      </c>
    </row>
    <row r="34" spans="11:14" x14ac:dyDescent="0.3">
      <c r="K34">
        <v>120</v>
      </c>
      <c r="L34" s="8">
        <f t="shared" si="11"/>
        <v>7.1879999999999997</v>
      </c>
      <c r="M34" s="8">
        <f t="shared" si="12"/>
        <v>23.167999999999999</v>
      </c>
      <c r="N34" s="8">
        <f t="shared" si="13"/>
        <v>7.3211666666666666</v>
      </c>
    </row>
    <row r="35" spans="11:14" x14ac:dyDescent="0.3">
      <c r="K35">
        <v>130</v>
      </c>
      <c r="L35" s="8">
        <f t="shared" si="11"/>
        <v>7.7869999999999999</v>
      </c>
      <c r="M35" s="8">
        <f t="shared" si="12"/>
        <v>25.098666666666666</v>
      </c>
      <c r="N35" s="8">
        <f t="shared" si="13"/>
        <v>7.9201666666666668</v>
      </c>
    </row>
    <row r="36" spans="11:14" x14ac:dyDescent="0.3">
      <c r="K36">
        <v>140</v>
      </c>
      <c r="L36" s="8">
        <f t="shared" si="11"/>
        <v>8.3859999999999992</v>
      </c>
      <c r="M36" s="8">
        <f t="shared" si="12"/>
        <v>27.029333333333334</v>
      </c>
      <c r="N36" s="8">
        <f t="shared" si="13"/>
        <v>8.519166666666667</v>
      </c>
    </row>
    <row r="37" spans="11:14" x14ac:dyDescent="0.3">
      <c r="K37">
        <v>150</v>
      </c>
      <c r="L37" s="8">
        <f t="shared" si="11"/>
        <v>8.9849999999999994</v>
      </c>
      <c r="M37" s="8">
        <f t="shared" si="12"/>
        <v>28.96</v>
      </c>
      <c r="N37" s="8">
        <f t="shared" si="13"/>
        <v>9.1181666666666654</v>
      </c>
    </row>
    <row r="38" spans="11:14" x14ac:dyDescent="0.3">
      <c r="K38">
        <v>160</v>
      </c>
      <c r="L38" s="8">
        <f t="shared" si="11"/>
        <v>9.5839999999999996</v>
      </c>
      <c r="M38" s="8">
        <f t="shared" si="12"/>
        <v>30.890666666666668</v>
      </c>
      <c r="N38" s="8">
        <f t="shared" si="13"/>
        <v>9.7171666666666656</v>
      </c>
    </row>
    <row r="39" spans="11:14" x14ac:dyDescent="0.3">
      <c r="K39">
        <v>170</v>
      </c>
      <c r="L39" s="8">
        <f t="shared" si="11"/>
        <v>10.183</v>
      </c>
      <c r="M39" s="8">
        <f t="shared" si="12"/>
        <v>32.821333333333335</v>
      </c>
      <c r="N39" s="8">
        <f t="shared" si="13"/>
        <v>10.316166666666666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Amorim</dc:creator>
  <cp:lastModifiedBy>Utilizador</cp:lastModifiedBy>
  <dcterms:created xsi:type="dcterms:W3CDTF">2022-03-24T10:00:49Z</dcterms:created>
  <dcterms:modified xsi:type="dcterms:W3CDTF">2022-04-03T22:59:35Z</dcterms:modified>
</cp:coreProperties>
</file>