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uofa\users$\users4\a1881714\Desktop\excel beginer\"/>
    </mc:Choice>
  </mc:AlternateContent>
  <xr:revisionPtr revIDLastSave="0" documentId="13_ncr:1_{5CCA8B3C-D956-4DF4-AA87-795AAF131ED7}" xr6:coauthVersionLast="47" xr6:coauthVersionMax="47" xr10:uidLastSave="{00000000-0000-0000-0000-000000000000}"/>
  <bookViews>
    <workbookView xWindow="28680" yWindow="-120" windowWidth="25440" windowHeight="15390" activeTab="6" xr2:uid="{70C5D512-F1B1-45EE-BF86-88D0C85B283D}"/>
  </bookViews>
  <sheets>
    <sheet name="Payroll" sheetId="1" r:id="rId1"/>
    <sheet name="gradebooks" sheetId="2" r:id="rId2"/>
    <sheet name="Decision Maker" sheetId="3" r:id="rId3"/>
    <sheet name="sales report raw data" sheetId="5" r:id="rId4"/>
    <sheet name="sales report" sheetId="4" r:id="rId5"/>
    <sheet name="Car database" sheetId="7" r:id="rId6"/>
    <sheet name="Problem Solving Template" sheetId="8" r:id="rId7"/>
  </sheets>
  <definedNames>
    <definedName name="_xlnm._FilterDatabase" localSheetId="4" hidden="1">'sales report'!$A$1:$K$172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F3" i="8"/>
  <c r="G3" i="8"/>
  <c r="E4" i="8"/>
  <c r="F4" i="8"/>
  <c r="G4" i="8"/>
  <c r="E5" i="8"/>
  <c r="F5" i="8"/>
  <c r="G5" i="8"/>
  <c r="E2" i="8"/>
  <c r="F2" i="8" s="1"/>
  <c r="G2" i="8" s="1"/>
  <c r="M53" i="7"/>
  <c r="F53" i="7"/>
  <c r="G53" i="7" s="1"/>
  <c r="I53" i="7" s="1"/>
  <c r="D53" i="7"/>
  <c r="E53" i="7" s="1"/>
  <c r="B53" i="7"/>
  <c r="N53" i="7" s="1"/>
  <c r="N52" i="7"/>
  <c r="M52" i="7"/>
  <c r="F52" i="7"/>
  <c r="G52" i="7" s="1"/>
  <c r="I52" i="7" s="1"/>
  <c r="D52" i="7"/>
  <c r="E52" i="7" s="1"/>
  <c r="B52" i="7"/>
  <c r="C52" i="7" s="1"/>
  <c r="M51" i="7"/>
  <c r="F51" i="7"/>
  <c r="N51" i="7" s="1"/>
  <c r="E51" i="7"/>
  <c r="D51" i="7"/>
  <c r="B51" i="7"/>
  <c r="C51" i="7" s="1"/>
  <c r="M50" i="7"/>
  <c r="G50" i="7"/>
  <c r="I50" i="7" s="1"/>
  <c r="F50" i="7"/>
  <c r="D50" i="7"/>
  <c r="E50" i="7" s="1"/>
  <c r="B50" i="7"/>
  <c r="N50" i="7" s="1"/>
  <c r="M49" i="7"/>
  <c r="F49" i="7"/>
  <c r="G49" i="7" s="1"/>
  <c r="I49" i="7" s="1"/>
  <c r="D49" i="7"/>
  <c r="E49" i="7" s="1"/>
  <c r="B49" i="7"/>
  <c r="N49" i="7" s="1"/>
  <c r="N48" i="7"/>
  <c r="M48" i="7"/>
  <c r="F48" i="7"/>
  <c r="G48" i="7" s="1"/>
  <c r="I48" i="7" s="1"/>
  <c r="D48" i="7"/>
  <c r="E48" i="7" s="1"/>
  <c r="B48" i="7"/>
  <c r="C48" i="7" s="1"/>
  <c r="M47" i="7"/>
  <c r="F47" i="7"/>
  <c r="G47" i="7" s="1"/>
  <c r="I47" i="7" s="1"/>
  <c r="E47" i="7"/>
  <c r="D47" i="7"/>
  <c r="C47" i="7"/>
  <c r="B47" i="7"/>
  <c r="M46" i="7"/>
  <c r="G46" i="7"/>
  <c r="I46" i="7" s="1"/>
  <c r="F46" i="7"/>
  <c r="D46" i="7"/>
  <c r="E46" i="7" s="1"/>
  <c r="B46" i="7"/>
  <c r="C46" i="7" s="1"/>
  <c r="M45" i="7"/>
  <c r="F45" i="7"/>
  <c r="G45" i="7" s="1"/>
  <c r="I45" i="7" s="1"/>
  <c r="D45" i="7"/>
  <c r="E45" i="7" s="1"/>
  <c r="B45" i="7"/>
  <c r="N45" i="7" s="1"/>
  <c r="N44" i="7"/>
  <c r="M44" i="7"/>
  <c r="F44" i="7"/>
  <c r="G44" i="7" s="1"/>
  <c r="I44" i="7" s="1"/>
  <c r="D44" i="7"/>
  <c r="E44" i="7" s="1"/>
  <c r="C44" i="7"/>
  <c r="B44" i="7"/>
  <c r="M43" i="7"/>
  <c r="F43" i="7"/>
  <c r="N43" i="7" s="1"/>
  <c r="E43" i="7"/>
  <c r="D43" i="7"/>
  <c r="C43" i="7"/>
  <c r="B43" i="7"/>
  <c r="M42" i="7"/>
  <c r="G42" i="7"/>
  <c r="I42" i="7" s="1"/>
  <c r="F42" i="7"/>
  <c r="D42" i="7"/>
  <c r="E42" i="7" s="1"/>
  <c r="B42" i="7"/>
  <c r="C42" i="7" s="1"/>
  <c r="M41" i="7"/>
  <c r="F41" i="7"/>
  <c r="G41" i="7" s="1"/>
  <c r="I41" i="7" s="1"/>
  <c r="D41" i="7"/>
  <c r="E41" i="7" s="1"/>
  <c r="B41" i="7"/>
  <c r="N41" i="7" s="1"/>
  <c r="N40" i="7"/>
  <c r="M40" i="7"/>
  <c r="F40" i="7"/>
  <c r="G40" i="7" s="1"/>
  <c r="I40" i="7" s="1"/>
  <c r="D40" i="7"/>
  <c r="E40" i="7" s="1"/>
  <c r="C40" i="7"/>
  <c r="B40" i="7"/>
  <c r="M39" i="7"/>
  <c r="F39" i="7"/>
  <c r="G39" i="7" s="1"/>
  <c r="I39" i="7" s="1"/>
  <c r="E39" i="7"/>
  <c r="D39" i="7"/>
  <c r="C39" i="7"/>
  <c r="B39" i="7"/>
  <c r="M38" i="7"/>
  <c r="G38" i="7"/>
  <c r="I38" i="7" s="1"/>
  <c r="F38" i="7"/>
  <c r="D38" i="7"/>
  <c r="E38" i="7" s="1"/>
  <c r="B38" i="7"/>
  <c r="N38" i="7" s="1"/>
  <c r="M37" i="7"/>
  <c r="F37" i="7"/>
  <c r="G37" i="7" s="1"/>
  <c r="I37" i="7" s="1"/>
  <c r="D37" i="7"/>
  <c r="E37" i="7" s="1"/>
  <c r="B37" i="7"/>
  <c r="N37" i="7" s="1"/>
  <c r="N36" i="7"/>
  <c r="M36" i="7"/>
  <c r="F36" i="7"/>
  <c r="G36" i="7" s="1"/>
  <c r="I36" i="7" s="1"/>
  <c r="D36" i="7"/>
  <c r="E36" i="7" s="1"/>
  <c r="C36" i="7"/>
  <c r="B36" i="7"/>
  <c r="M35" i="7"/>
  <c r="F35" i="7"/>
  <c r="N35" i="7" s="1"/>
  <c r="E35" i="7"/>
  <c r="D35" i="7"/>
  <c r="C35" i="7"/>
  <c r="B35" i="7"/>
  <c r="M34" i="7"/>
  <c r="G34" i="7"/>
  <c r="I34" i="7" s="1"/>
  <c r="F34" i="7"/>
  <c r="D34" i="7"/>
  <c r="E34" i="7" s="1"/>
  <c r="B34" i="7"/>
  <c r="N34" i="7" s="1"/>
  <c r="M33" i="7"/>
  <c r="F33" i="7"/>
  <c r="G33" i="7" s="1"/>
  <c r="I33" i="7" s="1"/>
  <c r="D33" i="7"/>
  <c r="E33" i="7" s="1"/>
  <c r="B33" i="7"/>
  <c r="N33" i="7" s="1"/>
  <c r="N32" i="7"/>
  <c r="M32" i="7"/>
  <c r="F32" i="7"/>
  <c r="G32" i="7" s="1"/>
  <c r="I32" i="7" s="1"/>
  <c r="D32" i="7"/>
  <c r="E32" i="7" s="1"/>
  <c r="C32" i="7"/>
  <c r="B32" i="7"/>
  <c r="M31" i="7"/>
  <c r="F31" i="7"/>
  <c r="N31" i="7" s="1"/>
  <c r="E31" i="7"/>
  <c r="D31" i="7"/>
  <c r="C31" i="7"/>
  <c r="B31" i="7"/>
  <c r="M30" i="7"/>
  <c r="G30" i="7"/>
  <c r="I30" i="7" s="1"/>
  <c r="F30" i="7"/>
  <c r="D30" i="7"/>
  <c r="E30" i="7" s="1"/>
  <c r="B30" i="7"/>
  <c r="N30" i="7" s="1"/>
  <c r="M29" i="7"/>
  <c r="F29" i="7"/>
  <c r="G29" i="7" s="1"/>
  <c r="I29" i="7" s="1"/>
  <c r="D29" i="7"/>
  <c r="E29" i="7" s="1"/>
  <c r="B29" i="7"/>
  <c r="N29" i="7" s="1"/>
  <c r="N28" i="7"/>
  <c r="M28" i="7"/>
  <c r="F28" i="7"/>
  <c r="G28" i="7" s="1"/>
  <c r="I28" i="7" s="1"/>
  <c r="D28" i="7"/>
  <c r="E28" i="7" s="1"/>
  <c r="C28" i="7"/>
  <c r="B28" i="7"/>
  <c r="M27" i="7"/>
  <c r="F27" i="7"/>
  <c r="G27" i="7" s="1"/>
  <c r="I27" i="7" s="1"/>
  <c r="E27" i="7"/>
  <c r="D27" i="7"/>
  <c r="C27" i="7"/>
  <c r="B27" i="7"/>
  <c r="M26" i="7"/>
  <c r="G26" i="7"/>
  <c r="I26" i="7" s="1"/>
  <c r="F26" i="7"/>
  <c r="D26" i="7"/>
  <c r="E26" i="7" s="1"/>
  <c r="B26" i="7"/>
  <c r="N26" i="7" s="1"/>
  <c r="M25" i="7"/>
  <c r="F25" i="7"/>
  <c r="G25" i="7" s="1"/>
  <c r="I25" i="7" s="1"/>
  <c r="D25" i="7"/>
  <c r="E25" i="7" s="1"/>
  <c r="B25" i="7"/>
  <c r="N25" i="7" s="1"/>
  <c r="N24" i="7"/>
  <c r="M24" i="7"/>
  <c r="F24" i="7"/>
  <c r="G24" i="7" s="1"/>
  <c r="I24" i="7" s="1"/>
  <c r="D24" i="7"/>
  <c r="E24" i="7" s="1"/>
  <c r="C24" i="7"/>
  <c r="B24" i="7"/>
  <c r="M23" i="7"/>
  <c r="F23" i="7"/>
  <c r="G23" i="7" s="1"/>
  <c r="I23" i="7" s="1"/>
  <c r="E23" i="7"/>
  <c r="D23" i="7"/>
  <c r="C23" i="7"/>
  <c r="B23" i="7"/>
  <c r="M22" i="7"/>
  <c r="G22" i="7"/>
  <c r="I22" i="7" s="1"/>
  <c r="F22" i="7"/>
  <c r="D22" i="7"/>
  <c r="E22" i="7" s="1"/>
  <c r="B22" i="7"/>
  <c r="C22" i="7" s="1"/>
  <c r="M21" i="7"/>
  <c r="F21" i="7"/>
  <c r="G21" i="7" s="1"/>
  <c r="I21" i="7" s="1"/>
  <c r="D21" i="7"/>
  <c r="E21" i="7" s="1"/>
  <c r="B21" i="7"/>
  <c r="N21" i="7" s="1"/>
  <c r="N20" i="7"/>
  <c r="M20" i="7"/>
  <c r="F20" i="7"/>
  <c r="G20" i="7" s="1"/>
  <c r="I20" i="7" s="1"/>
  <c r="D20" i="7"/>
  <c r="E20" i="7" s="1"/>
  <c r="C20" i="7"/>
  <c r="B20" i="7"/>
  <c r="M19" i="7"/>
  <c r="F19" i="7"/>
  <c r="N19" i="7" s="1"/>
  <c r="E19" i="7"/>
  <c r="D19" i="7"/>
  <c r="C19" i="7"/>
  <c r="B19" i="7"/>
  <c r="M18" i="7"/>
  <c r="G18" i="7"/>
  <c r="I18" i="7" s="1"/>
  <c r="F18" i="7"/>
  <c r="D18" i="7"/>
  <c r="E18" i="7" s="1"/>
  <c r="B18" i="7"/>
  <c r="N18" i="7" s="1"/>
  <c r="M17" i="7"/>
  <c r="F17" i="7"/>
  <c r="G17" i="7" s="1"/>
  <c r="I17" i="7" s="1"/>
  <c r="D17" i="7"/>
  <c r="E17" i="7" s="1"/>
  <c r="B17" i="7"/>
  <c r="N17" i="7" s="1"/>
  <c r="N16" i="7"/>
  <c r="M16" i="7"/>
  <c r="F16" i="7"/>
  <c r="G16" i="7" s="1"/>
  <c r="I16" i="7" s="1"/>
  <c r="D16" i="7"/>
  <c r="E16" i="7" s="1"/>
  <c r="C16" i="7"/>
  <c r="B16" i="7"/>
  <c r="M15" i="7"/>
  <c r="F15" i="7"/>
  <c r="N15" i="7" s="1"/>
  <c r="E15" i="7"/>
  <c r="D15" i="7"/>
  <c r="C15" i="7"/>
  <c r="B15" i="7"/>
  <c r="M14" i="7"/>
  <c r="G14" i="7"/>
  <c r="I14" i="7" s="1"/>
  <c r="F14" i="7"/>
  <c r="D14" i="7"/>
  <c r="E14" i="7" s="1"/>
  <c r="B14" i="7"/>
  <c r="N14" i="7" s="1"/>
  <c r="M13" i="7"/>
  <c r="F13" i="7"/>
  <c r="G13" i="7" s="1"/>
  <c r="I13" i="7" s="1"/>
  <c r="D13" i="7"/>
  <c r="E13" i="7" s="1"/>
  <c r="B13" i="7"/>
  <c r="N13" i="7" s="1"/>
  <c r="N12" i="7"/>
  <c r="M12" i="7"/>
  <c r="F12" i="7"/>
  <c r="G12" i="7" s="1"/>
  <c r="I12" i="7" s="1"/>
  <c r="D12" i="7"/>
  <c r="E12" i="7" s="1"/>
  <c r="C12" i="7"/>
  <c r="B12" i="7"/>
  <c r="M11" i="7"/>
  <c r="F11" i="7"/>
  <c r="G11" i="7" s="1"/>
  <c r="I11" i="7" s="1"/>
  <c r="E11" i="7"/>
  <c r="D11" i="7"/>
  <c r="C11" i="7"/>
  <c r="B11" i="7"/>
  <c r="M10" i="7"/>
  <c r="G10" i="7"/>
  <c r="I10" i="7" s="1"/>
  <c r="F10" i="7"/>
  <c r="D10" i="7"/>
  <c r="E10" i="7" s="1"/>
  <c r="B10" i="7"/>
  <c r="C10" i="7" s="1"/>
  <c r="M9" i="7"/>
  <c r="F9" i="7"/>
  <c r="G9" i="7" s="1"/>
  <c r="I9" i="7" s="1"/>
  <c r="D9" i="7"/>
  <c r="E9" i="7" s="1"/>
  <c r="C9" i="7"/>
  <c r="B9" i="7"/>
  <c r="N9" i="7" s="1"/>
  <c r="N8" i="7"/>
  <c r="M8" i="7"/>
  <c r="F8" i="7"/>
  <c r="G8" i="7" s="1"/>
  <c r="I8" i="7" s="1"/>
  <c r="D8" i="7"/>
  <c r="E8" i="7" s="1"/>
  <c r="C8" i="7"/>
  <c r="B8" i="7"/>
  <c r="M7" i="7"/>
  <c r="F7" i="7"/>
  <c r="G7" i="7" s="1"/>
  <c r="I7" i="7" s="1"/>
  <c r="E7" i="7"/>
  <c r="D7" i="7"/>
  <c r="C7" i="7"/>
  <c r="B7" i="7"/>
  <c r="M6" i="7"/>
  <c r="G6" i="7"/>
  <c r="I6" i="7" s="1"/>
  <c r="F6" i="7"/>
  <c r="D6" i="7"/>
  <c r="E6" i="7" s="1"/>
  <c r="B6" i="7"/>
  <c r="N6" i="7" s="1"/>
  <c r="M5" i="7"/>
  <c r="F5" i="7"/>
  <c r="G5" i="7" s="1"/>
  <c r="I5" i="7" s="1"/>
  <c r="D5" i="7"/>
  <c r="E5" i="7" s="1"/>
  <c r="C5" i="7"/>
  <c r="B5" i="7"/>
  <c r="N5" i="7" s="1"/>
  <c r="N4" i="7"/>
  <c r="M4" i="7"/>
  <c r="F4" i="7"/>
  <c r="G4" i="7" s="1"/>
  <c r="I4" i="7" s="1"/>
  <c r="D4" i="7"/>
  <c r="E4" i="7" s="1"/>
  <c r="C4" i="7"/>
  <c r="B4" i="7"/>
  <c r="M3" i="7"/>
  <c r="F3" i="7"/>
  <c r="G3" i="7" s="1"/>
  <c r="I3" i="7" s="1"/>
  <c r="E3" i="7"/>
  <c r="D3" i="7"/>
  <c r="C3" i="7"/>
  <c r="B3" i="7"/>
  <c r="M2" i="7"/>
  <c r="G2" i="7"/>
  <c r="I2" i="7" s="1"/>
  <c r="F2" i="7"/>
  <c r="D2" i="7"/>
  <c r="E2" i="7" s="1"/>
  <c r="B2" i="7"/>
  <c r="N2" i="7" s="1"/>
  <c r="F179" i="4"/>
  <c r="F178" i="4"/>
  <c r="F177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L7" i="3" s="1"/>
  <c r="G6" i="3"/>
  <c r="G5" i="3"/>
  <c r="E9" i="3"/>
  <c r="E8" i="3"/>
  <c r="E7" i="3"/>
  <c r="E6" i="3"/>
  <c r="E5" i="3"/>
  <c r="C6" i="3"/>
  <c r="C7" i="3"/>
  <c r="C8" i="3"/>
  <c r="C9" i="3"/>
  <c r="C5" i="3"/>
  <c r="K24" i="2"/>
  <c r="J24" i="2"/>
  <c r="I24" i="2"/>
  <c r="K23" i="2"/>
  <c r="J23" i="2"/>
  <c r="I23" i="2"/>
  <c r="K22" i="2"/>
  <c r="J22" i="2"/>
  <c r="I22" i="2"/>
  <c r="D24" i="2"/>
  <c r="E24" i="2"/>
  <c r="F24" i="2"/>
  <c r="C24" i="2"/>
  <c r="D23" i="2"/>
  <c r="E23" i="2"/>
  <c r="F23" i="2"/>
  <c r="C23" i="2"/>
  <c r="D22" i="2"/>
  <c r="E22" i="2"/>
  <c r="F22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M20" i="2" s="1"/>
  <c r="H4" i="2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E22" i="1"/>
  <c r="F22" i="1"/>
  <c r="G22" i="1"/>
  <c r="E23" i="1"/>
  <c r="F23" i="1"/>
  <c r="G23" i="1"/>
  <c r="E24" i="1"/>
  <c r="F24" i="1"/>
  <c r="G24" i="1"/>
  <c r="E25" i="1"/>
  <c r="F25" i="1"/>
  <c r="G25" i="1"/>
  <c r="M2" i="1"/>
  <c r="K2" i="1"/>
  <c r="I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20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D25" i="1"/>
  <c r="D22" i="1"/>
  <c r="D24" i="1"/>
  <c r="D23" i="1"/>
  <c r="C24" i="1"/>
  <c r="C23" i="1"/>
  <c r="C22" i="1"/>
  <c r="C18" i="7" l="1"/>
  <c r="G15" i="7"/>
  <c r="I15" i="7" s="1"/>
  <c r="G19" i="7"/>
  <c r="I19" i="7" s="1"/>
  <c r="G43" i="7"/>
  <c r="I43" i="7" s="1"/>
  <c r="G51" i="7"/>
  <c r="I51" i="7" s="1"/>
  <c r="C13" i="7"/>
  <c r="C17" i="7"/>
  <c r="C21" i="7"/>
  <c r="C25" i="7"/>
  <c r="C29" i="7"/>
  <c r="C33" i="7"/>
  <c r="C37" i="7"/>
  <c r="C41" i="7"/>
  <c r="C45" i="7"/>
  <c r="C49" i="7"/>
  <c r="C53" i="7"/>
  <c r="C2" i="7"/>
  <c r="C6" i="7"/>
  <c r="C14" i="7"/>
  <c r="C30" i="7"/>
  <c r="C34" i="7"/>
  <c r="C50" i="7"/>
  <c r="G31" i="7"/>
  <c r="I31" i="7" s="1"/>
  <c r="G35" i="7"/>
  <c r="I35" i="7" s="1"/>
  <c r="N3" i="7"/>
  <c r="N7" i="7"/>
  <c r="N11" i="7"/>
  <c r="N23" i="7"/>
  <c r="N27" i="7"/>
  <c r="N39" i="7"/>
  <c r="N47" i="7"/>
  <c r="C38" i="7"/>
  <c r="C26" i="7"/>
  <c r="N10" i="7"/>
  <c r="N22" i="7"/>
  <c r="N42" i="7"/>
  <c r="N46" i="7"/>
  <c r="L6" i="3"/>
  <c r="H23" i="2"/>
  <c r="H22" i="2"/>
  <c r="H24" i="2"/>
  <c r="G11" i="1"/>
  <c r="G16" i="1"/>
  <c r="G8" i="1"/>
  <c r="G15" i="1"/>
  <c r="G7" i="1"/>
  <c r="G12" i="1"/>
  <c r="G4" i="1"/>
  <c r="G19" i="1"/>
  <c r="G18" i="1"/>
  <c r="G14" i="1"/>
  <c r="G10" i="1"/>
  <c r="G6" i="1"/>
  <c r="G3" i="1"/>
  <c r="G17" i="1"/>
  <c r="G13" i="1"/>
  <c r="G9" i="1"/>
  <c r="G5" i="1"/>
  <c r="H25" i="1"/>
  <c r="H22" i="1"/>
  <c r="H24" i="1"/>
  <c r="H23" i="1"/>
</calcChain>
</file>

<file path=xl/sharedStrings.xml><?xml version="1.0" encoding="utf-8"?>
<sst xmlns="http://schemas.openxmlformats.org/spreadsheetml/2006/main" count="1845" uniqueCount="230">
  <si>
    <t>Last Name</t>
  </si>
  <si>
    <t>First Name</t>
  </si>
  <si>
    <t>Hourly Wage</t>
  </si>
  <si>
    <t>max</t>
  </si>
  <si>
    <t>min</t>
  </si>
  <si>
    <t>average</t>
  </si>
  <si>
    <t>total</t>
  </si>
  <si>
    <t>Overtime hours</t>
  </si>
  <si>
    <t>Overtime Bonus</t>
  </si>
  <si>
    <t>Total Pay</t>
  </si>
  <si>
    <t>Hrs worked</t>
  </si>
  <si>
    <t>Pay</t>
  </si>
  <si>
    <t>Gradebook</t>
  </si>
  <si>
    <t>Names</t>
  </si>
  <si>
    <t>safety test</t>
  </si>
  <si>
    <t>company philosophy test</t>
  </si>
  <si>
    <t>financial test</t>
  </si>
  <si>
    <t>drug test</t>
  </si>
  <si>
    <t>points possible</t>
  </si>
  <si>
    <t>fire employye?</t>
  </si>
  <si>
    <t>Career Decisions</t>
  </si>
  <si>
    <t>Jobs</t>
  </si>
  <si>
    <t>Engineer</t>
  </si>
  <si>
    <t>Data Analysis</t>
  </si>
  <si>
    <t>Trader</t>
  </si>
  <si>
    <t>Lecturer</t>
  </si>
  <si>
    <t>English Teacher</t>
  </si>
  <si>
    <t>Job market</t>
  </si>
  <si>
    <t>Enjoyment</t>
  </si>
  <si>
    <t>My Talent</t>
  </si>
  <si>
    <t>Schooling</t>
  </si>
  <si>
    <t>importance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</si>
  <si>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</si>
  <si>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</si>
  <si>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</si>
  <si>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</si>
  <si>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</si>
  <si>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</si>
  <si>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</si>
  <si>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</si>
  <si>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Sales Person</t>
  </si>
  <si>
    <t>Sale Location</t>
  </si>
  <si>
    <t>Jan</t>
  </si>
  <si>
    <t>Pool Cover</t>
  </si>
  <si>
    <t>Chalie Barns</t>
  </si>
  <si>
    <t>NM</t>
  </si>
  <si>
    <t>Net</t>
  </si>
  <si>
    <t>Juan Hernandez</t>
  </si>
  <si>
    <t>CA</t>
  </si>
  <si>
    <t>8 ft Hose</t>
  </si>
  <si>
    <t>Doug Smith</t>
  </si>
  <si>
    <t>AZ</t>
  </si>
  <si>
    <t>Water Pump</t>
  </si>
  <si>
    <t>Chlorine Test Kit</t>
  </si>
  <si>
    <t>Hellen 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</si>
  <si>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</si>
  <si>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</si>
  <si>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</si>
  <si>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</si>
  <si>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</si>
  <si>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</si>
  <si>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</si>
  <si>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</si>
  <si>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</si>
  <si>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</si>
  <si>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</si>
  <si>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</si>
  <si>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</si>
  <si>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</si>
  <si>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</si>
  <si>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</si>
  <si>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</si>
  <si>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</si>
  <si>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</si>
  <si>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used formulas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</si>
  <si>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</si>
  <si>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</si>
  <si>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</si>
  <si>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</si>
  <si>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</si>
  <si>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</si>
  <si>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</si>
  <si>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</si>
  <si>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</si>
  <si>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</si>
  <si>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</si>
  <si>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</si>
  <si>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</si>
  <si>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</si>
  <si>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</si>
  <si>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</si>
  <si>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</si>
  <si>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less than 50$, and 20% for items more than 50</t>
  </si>
  <si>
    <t>sum of all items</t>
  </si>
  <si>
    <t>sum of items valued less than 50</t>
  </si>
  <si>
    <t>sum of items valued more than 50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</si>
  <si>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</si>
  <si>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</si>
  <si>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</si>
  <si>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</si>
  <si>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</si>
  <si>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</si>
  <si>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</si>
  <si>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</si>
  <si>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</si>
  <si>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</si>
  <si>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</si>
  <si>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</si>
  <si>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</si>
  <si>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</si>
  <si>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</si>
  <si>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</si>
  <si>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</si>
  <si>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</si>
  <si>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</si>
  <si>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</si>
  <si>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</si>
  <si>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</si>
  <si>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</si>
  <si>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</si>
  <si>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</si>
  <si>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</si>
  <si>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</si>
  <si>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</si>
  <si>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</si>
  <si>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</si>
  <si>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</si>
  <si>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</si>
  <si>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</si>
  <si>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</si>
  <si>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</si>
  <si>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</si>
  <si>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</si>
  <si>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</si>
  <si>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</si>
  <si>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</si>
  <si>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</si>
  <si>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</si>
  <si>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</si>
  <si>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</si>
  <si>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</si>
  <si>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</si>
  <si>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</si>
  <si>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</si>
  <si>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</si>
  <si>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</si>
  <si>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</si>
  <si>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</si>
  <si>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</si>
  <si>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</si>
  <si>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</si>
  <si>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</si>
  <si>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</si>
  <si>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</si>
  <si>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</si>
  <si>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</si>
  <si>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</si>
  <si>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</si>
  <si>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</si>
  <si>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</si>
  <si>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</si>
  <si>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</si>
  <si>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</si>
  <si>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</si>
  <si>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</si>
  <si>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</si>
  <si>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</si>
  <si>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</si>
  <si>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</si>
  <si>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</si>
  <si>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</si>
  <si>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</si>
  <si>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</si>
  <si>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HO01ODY040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</si>
  <si>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</si>
  <si>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</si>
  <si>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</si>
  <si>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</si>
  <si>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</si>
  <si>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</si>
  <si>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</si>
  <si>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</si>
  <si>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</si>
  <si>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</si>
  <si>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</si>
  <si>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</si>
  <si>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</si>
  <si>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</si>
  <si>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</si>
  <si>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</si>
  <si>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</si>
  <si>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</si>
  <si>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</si>
  <si>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</si>
  <si>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</si>
  <si>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</si>
  <si>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</si>
  <si>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</si>
  <si>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</si>
  <si>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</si>
  <si>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</si>
  <si>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</si>
  <si>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</si>
  <si>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</si>
  <si>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</si>
  <si>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</si>
  <si>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</si>
  <si>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</si>
  <si>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</si>
  <si>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</si>
  <si>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</si>
  <si>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</si>
  <si>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</si>
  <si>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</si>
  <si>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</si>
  <si>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PYC</t>
  </si>
  <si>
    <t>PT CRUISER</t>
  </si>
  <si>
    <t>SLV</t>
  </si>
  <si>
    <t>SILVERADO</t>
  </si>
  <si>
    <t>HO21ODY041</t>
  </si>
  <si>
    <t>principal</t>
  </si>
  <si>
    <t>interest rate</t>
  </si>
  <si>
    <t>months</t>
  </si>
  <si>
    <t>monthly payment</t>
  </si>
  <si>
    <t>loan a</t>
  </si>
  <si>
    <t>loan b</t>
  </si>
  <si>
    <t>loan c</t>
  </si>
  <si>
    <t>loan d</t>
  </si>
  <si>
    <t>interest paid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</si>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</sst>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pivotButton="1"/>
    <xf numFmtId="164" fontId="0" fillId="7" borderId="1" xfId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0" borderId="0" xfId="3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6" fontId="2" fillId="0" borderId="0" xfId="4" applyNumberFormat="1" applyFont="1" applyAlignment="1">
      <alignment horizontal="center" vertical="center"/>
    </xf>
    <xf numFmtId="14" fontId="2" fillId="0" borderId="0" xfId="4" applyNumberFormat="1" applyFont="1" applyAlignment="1">
      <alignment horizontal="center" vertical="center"/>
    </xf>
    <xf numFmtId="0" fontId="2" fillId="0" borderId="0" xfId="3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5" applyFont="1"/>
    <xf numFmtId="164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6">
    <cellStyle name="Comma" xfId="5" builtinId="3"/>
    <cellStyle name="Comma 2" xfId="4" xr:uid="{90FA380B-046C-4915-9EC2-35FB6013C489}"/>
    <cellStyle name="Currency" xfId="1" builtinId="4"/>
    <cellStyle name="Normal" xfId="0" builtinId="0"/>
    <cellStyle name="Normal 2" xfId="3" xr:uid="{A0E83611-F16E-43E9-9254-E75B63037332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gradebooks!$A$4:$A$20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gradebooks!$C$4:$C$20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C-4CA1-BD5A-D6FA287D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246287"/>
        <c:axId val="2010103375"/>
      </c:barChart>
      <c:catAx>
        <c:axId val="19362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03375"/>
        <c:crosses val="autoZero"/>
        <c:auto val="1"/>
        <c:lblAlgn val="ctr"/>
        <c:lblOffset val="100"/>
        <c:noMultiLvlLbl val="0"/>
      </c:catAx>
      <c:valAx>
        <c:axId val="20101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gradebooks!$A$4:$A$20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gradebooks!$D$4:$D$20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E33-8846-3ED6F563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32559"/>
        <c:axId val="1156631775"/>
      </c:barChart>
      <c:catAx>
        <c:axId val="19225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31775"/>
        <c:crosses val="autoZero"/>
        <c:auto val="1"/>
        <c:lblAlgn val="ctr"/>
        <c:lblOffset val="100"/>
        <c:noMultiLvlLbl val="0"/>
      </c:catAx>
      <c:valAx>
        <c:axId val="11566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Financial</a:t>
            </a:r>
            <a:r>
              <a:rPr lang="en-AU" baseline="0"/>
              <a:t> test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gradebooks!$A$4:$A$20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gradebooks!$E$4:$E$20</c:f>
              <c:numCache>
                <c:formatCode>General</c:formatCode>
                <c:ptCount val="17"/>
                <c:pt idx="0">
                  <c:v>90</c:v>
                </c:pt>
                <c:pt idx="1">
                  <c:v>55</c:v>
                </c:pt>
                <c:pt idx="2">
                  <c:v>66</c:v>
                </c:pt>
                <c:pt idx="3">
                  <c:v>88</c:v>
                </c:pt>
                <c:pt idx="4">
                  <c:v>75</c:v>
                </c:pt>
                <c:pt idx="5">
                  <c:v>63</c:v>
                </c:pt>
                <c:pt idx="6">
                  <c:v>99</c:v>
                </c:pt>
                <c:pt idx="7">
                  <c:v>100</c:v>
                </c:pt>
                <c:pt idx="8">
                  <c:v>25</c:v>
                </c:pt>
                <c:pt idx="9">
                  <c:v>82</c:v>
                </c:pt>
                <c:pt idx="10">
                  <c:v>85</c:v>
                </c:pt>
                <c:pt idx="11">
                  <c:v>73</c:v>
                </c:pt>
                <c:pt idx="12">
                  <c:v>45</c:v>
                </c:pt>
                <c:pt idx="13">
                  <c:v>65</c:v>
                </c:pt>
                <c:pt idx="14">
                  <c:v>63</c:v>
                </c:pt>
                <c:pt idx="15">
                  <c:v>66</c:v>
                </c:pt>
                <c:pt idx="1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0-4156-A7E0-40CF4577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090383"/>
        <c:axId val="92456639"/>
      </c:barChart>
      <c:catAx>
        <c:axId val="11510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6639"/>
        <c:crosses val="autoZero"/>
        <c:auto val="1"/>
        <c:lblAlgn val="ctr"/>
        <c:lblOffset val="100"/>
        <c:noMultiLvlLbl val="0"/>
      </c:catAx>
      <c:valAx>
        <c:axId val="924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beginners course.xlsx]sales report!PivotTable2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report'!$N$158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23-4724-B14E-BDD9CACE7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23-4724-B14E-BDD9CACE79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3-4724-B14E-BDD9CACE79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23-4724-B14E-BDD9CACE7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report'!$M$159:$M$163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report'!$N$159:$N$163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F-4955-9576-24695B85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extLst>
            <c:ext xmlns:c16="http://schemas.microsoft.com/office/drawing/2014/chart" uri="{C3380CC4-5D6E-409C-BE32-E72D297353CC}">
              <c16:uniqueId val="{00000000-5D1A-45D4-8E1F-766808FA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413679"/>
        <c:axId val="2048553423"/>
      </c:barChart>
      <c:catAx>
        <c:axId val="20504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53423"/>
        <c:crosses val="autoZero"/>
        <c:auto val="1"/>
        <c:lblAlgn val="ctr"/>
        <c:lblOffset val="100"/>
        <c:noMultiLvlLbl val="0"/>
      </c:catAx>
      <c:valAx>
        <c:axId val="20485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paymnets for 20 grant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'Problem Solving Template'!$C$2:$C$5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'Problem Solving Template'!$G$2:$G$5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8-46D8-9BE1-9D4DB33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90064"/>
        <c:axId val="663967856"/>
      </c:barChart>
      <c:catAx>
        <c:axId val="6624900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7856"/>
        <c:crosses val="autoZero"/>
        <c:auto val="1"/>
        <c:lblAlgn val="ctr"/>
        <c:lblOffset val="100"/>
        <c:noMultiLvlLbl val="0"/>
      </c:catAx>
      <c:valAx>
        <c:axId val="6639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397807</xdr:colOff>
      <xdr:row>1</xdr:row>
      <xdr:rowOff>169208</xdr:rowOff>
    </xdr:from>
    <xdr:to>
      <xdr:col>21</xdr:col>
      <xdr:colOff>128866</xdr:colOff>
      <xdr:row>16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93646-90EB-607B-45A4-29AD51816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431425</xdr:colOff>
      <xdr:row>16</xdr:row>
      <xdr:rowOff>90768</xdr:rowOff>
    </xdr:from>
    <xdr:to>
      <xdr:col>21</xdr:col>
      <xdr:colOff>162484</xdr:colOff>
      <xdr:row>30</xdr:row>
      <xdr:rowOff>166968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87AF4-D4DB-E419-DDDD-D84097A7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453839</xdr:colOff>
      <xdr:row>31</xdr:row>
      <xdr:rowOff>45943</xdr:rowOff>
    </xdr:from>
    <xdr:to>
      <xdr:col>21</xdr:col>
      <xdr:colOff>184898</xdr:colOff>
      <xdr:row>45</xdr:row>
      <xdr:rowOff>122143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5FBF9-9B7C-703D-D7A9-4EB05FF1E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164</xdr:row>
      <xdr:rowOff>66675</xdr:rowOff>
    </xdr:from>
    <xdr:to>
      <xdr:col>16</xdr:col>
      <xdr:colOff>485775</xdr:colOff>
      <xdr:row>177</xdr:row>
      <xdr:rowOff>257175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B8D4F-ECD7-61DE-AE1A-956DC54C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60</xdr:row>
      <xdr:rowOff>147637</xdr:rowOff>
    </xdr:from>
    <xdr:to>
      <xdr:col>14</xdr:col>
      <xdr:colOff>466725</xdr:colOff>
      <xdr:row>75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EEE87-F594-46A2-BA9E-0AE9FFEB3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7</xdr:row>
      <xdr:rowOff>90487</xdr:rowOff>
    </xdr:from>
    <xdr:to>
      <xdr:col>7</xdr:col>
      <xdr:colOff>142875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878F8-57CA-26C0-2FCA-10D4BFED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yed Armin Mirhosseini" refreshedDate="45280.693787152777" createdVersion="8" refreshedVersion="8" minRefreshableVersion="3" recordCount="171" xr:uid="{9BBEAEC0-771E-449C-BBBB-E94EA8B42839}">
  <cacheSource type="worksheet">
    <worksheetSource ref="A1:K172" sheet="sales report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4">
      <sharedItems containsSemiMixedTypes="0" containsString="0" containsNumber="1" minValue="2.9999999999999991" maxValue="158"/>
    </cacheField>
    <cacheField name="Commision 10% for less than 50$, and 20% for items more than 50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EFF84-0AFA-4301-8AFE-4A26F94A9B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158:N163" firstHeaderRow="1" firstDataRow="1" firstDataCol="1"/>
  <pivotFields count="11">
    <pivotField showAll="0"/>
    <pivotField numFmtId="166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2A52-5157-47BF-90FA-EBBD12365796}">
  <dimension ref="A1:M25"/>
  <sheetViews>
    <sheetView workbookViewId="0">
      <selection activeCell="F1" sqref="F1:F1048576"/>
    </sheetView>
  </sheetViews>
  <sheetFormatPr defaultColWidth="8.85546875" defaultRowHeight="15"/>
  <cols>
    <col min="1" max="4" width="13" style="1" customWidth="1"/>
    <col min="5" max="5" width="9.7109375" style="1" customWidth="1"/>
    <col min="6" max="6" width="15" style="1" bestFit="1" customWidth="1"/>
    <col min="7" max="13" width="13" style="1" customWidth="1"/>
    <col min="14" max="16384" width="8.85546875" style="1"/>
  </cols>
  <sheetData>
    <row r="1" spans="1:13">
      <c r="D1" s="2" t="s">
        <v>10</v>
      </c>
      <c r="E1" s="2"/>
      <c r="F1" s="3" t="s">
        <v>7</v>
      </c>
      <c r="G1" s="4"/>
      <c r="H1" s="5" t="s">
        <v>11</v>
      </c>
      <c r="I1" s="5"/>
      <c r="J1" s="6" t="s">
        <v>8</v>
      </c>
      <c r="K1" s="6"/>
      <c r="L1" s="1" t="s">
        <v>9</v>
      </c>
    </row>
    <row r="2" spans="1:13">
      <c r="A2" s="1" t="s">
        <v>0</v>
      </c>
      <c r="B2" s="1" t="s">
        <v>1</v>
      </c>
      <c r="C2" s="1" t="s">
        <v>2</v>
      </c>
      <c r="D2" s="7">
        <v>44927</v>
      </c>
      <c r="E2" s="7">
        <f>+D2+7</f>
        <v>44934</v>
      </c>
      <c r="F2" s="3">
        <v>44927</v>
      </c>
      <c r="G2" s="3">
        <f>+F2+7</f>
        <v>44934</v>
      </c>
      <c r="H2" s="14">
        <v>44927</v>
      </c>
      <c r="I2" s="14">
        <f t="shared" ref="I2" si="0">+H2+7</f>
        <v>44934</v>
      </c>
      <c r="J2" s="15">
        <v>44927</v>
      </c>
      <c r="K2" s="15">
        <f t="shared" ref="K2:M2" si="1">+J2+7</f>
        <v>44934</v>
      </c>
      <c r="L2" s="16">
        <v>44927</v>
      </c>
      <c r="M2" s="16">
        <f t="shared" si="1"/>
        <v>44934</v>
      </c>
    </row>
    <row r="3" spans="1:13">
      <c r="A3" s="1">
        <v>1</v>
      </c>
      <c r="C3" s="8">
        <v>15.9</v>
      </c>
      <c r="D3" s="9">
        <v>42</v>
      </c>
      <c r="E3" s="9">
        <f>+D3+1</f>
        <v>43</v>
      </c>
      <c r="F3" s="10">
        <f t="shared" ref="F3:F20" si="2">IF(D3&gt;40,D3-40,0)</f>
        <v>2</v>
      </c>
      <c r="G3" s="10">
        <f>+F3+1</f>
        <v>3</v>
      </c>
      <c r="H3" s="11">
        <f>+$C3*D3</f>
        <v>667.80000000000007</v>
      </c>
      <c r="I3" s="11">
        <f>+$C3*E3</f>
        <v>683.7</v>
      </c>
      <c r="J3" s="12">
        <f>0.5*$C3*F3</f>
        <v>15.9</v>
      </c>
      <c r="K3" s="12">
        <f>0.5*$C3*G3</f>
        <v>23.85</v>
      </c>
      <c r="L3" s="13">
        <f>+H3+J3</f>
        <v>683.7</v>
      </c>
      <c r="M3" s="13">
        <f>+I3+K3</f>
        <v>707.55000000000007</v>
      </c>
    </row>
    <row r="4" spans="1:13">
      <c r="A4" s="1">
        <v>2</v>
      </c>
      <c r="C4" s="8">
        <v>16.3</v>
      </c>
      <c r="D4" s="9">
        <v>40</v>
      </c>
      <c r="E4" s="9">
        <f t="shared" ref="E4:E20" si="3">+D4+1</f>
        <v>41</v>
      </c>
      <c r="F4" s="10">
        <f t="shared" si="2"/>
        <v>0</v>
      </c>
      <c r="G4" s="10">
        <f t="shared" ref="G4:G20" si="4">+F4+1</f>
        <v>1</v>
      </c>
      <c r="H4" s="11">
        <f t="shared" ref="H4:I20" si="5">+$C4*D4</f>
        <v>652</v>
      </c>
      <c r="I4" s="11">
        <f t="shared" si="5"/>
        <v>668.30000000000007</v>
      </c>
      <c r="J4" s="12">
        <f t="shared" ref="J4:J20" si="6">0.5*$C4*F4</f>
        <v>0</v>
      </c>
      <c r="K4" s="12">
        <f t="shared" ref="K4:K20" si="7">0.5*$C4*G4</f>
        <v>8.15</v>
      </c>
      <c r="L4" s="13">
        <f t="shared" ref="L4:L20" si="8">+H4+J4</f>
        <v>652</v>
      </c>
      <c r="M4" s="13">
        <f t="shared" ref="M4:M20" si="9">+I4+K4</f>
        <v>676.45</v>
      </c>
    </row>
    <row r="5" spans="1:13">
      <c r="A5" s="1">
        <v>3</v>
      </c>
      <c r="C5" s="8">
        <v>11</v>
      </c>
      <c r="D5" s="9">
        <v>45</v>
      </c>
      <c r="E5" s="9">
        <f t="shared" si="3"/>
        <v>46</v>
      </c>
      <c r="F5" s="10">
        <f t="shared" si="2"/>
        <v>5</v>
      </c>
      <c r="G5" s="10">
        <f t="shared" si="4"/>
        <v>6</v>
      </c>
      <c r="H5" s="11">
        <f t="shared" si="5"/>
        <v>495</v>
      </c>
      <c r="I5" s="11">
        <f t="shared" si="5"/>
        <v>506</v>
      </c>
      <c r="J5" s="12">
        <f t="shared" si="6"/>
        <v>27.5</v>
      </c>
      <c r="K5" s="12">
        <f t="shared" si="7"/>
        <v>33</v>
      </c>
      <c r="L5" s="13">
        <f t="shared" si="8"/>
        <v>522.5</v>
      </c>
      <c r="M5" s="13">
        <f t="shared" si="9"/>
        <v>539</v>
      </c>
    </row>
    <row r="6" spans="1:13">
      <c r="A6" s="1">
        <v>4</v>
      </c>
      <c r="C6" s="8">
        <v>12</v>
      </c>
      <c r="D6" s="9">
        <v>41</v>
      </c>
      <c r="E6" s="9">
        <f t="shared" si="3"/>
        <v>42</v>
      </c>
      <c r="F6" s="10">
        <f t="shared" si="2"/>
        <v>1</v>
      </c>
      <c r="G6" s="10">
        <f t="shared" si="4"/>
        <v>2</v>
      </c>
      <c r="H6" s="11">
        <f t="shared" si="5"/>
        <v>492</v>
      </c>
      <c r="I6" s="11">
        <f t="shared" si="5"/>
        <v>504</v>
      </c>
      <c r="J6" s="12">
        <f t="shared" si="6"/>
        <v>6</v>
      </c>
      <c r="K6" s="12">
        <f t="shared" si="7"/>
        <v>12</v>
      </c>
      <c r="L6" s="13">
        <f t="shared" si="8"/>
        <v>498</v>
      </c>
      <c r="M6" s="13">
        <f t="shared" si="9"/>
        <v>516</v>
      </c>
    </row>
    <row r="7" spans="1:13">
      <c r="A7" s="1">
        <v>5</v>
      </c>
      <c r="C7" s="8">
        <v>13</v>
      </c>
      <c r="D7" s="9">
        <v>40</v>
      </c>
      <c r="E7" s="9">
        <f t="shared" si="3"/>
        <v>41</v>
      </c>
      <c r="F7" s="10">
        <f t="shared" si="2"/>
        <v>0</v>
      </c>
      <c r="G7" s="10">
        <f t="shared" si="4"/>
        <v>1</v>
      </c>
      <c r="H7" s="11">
        <f t="shared" si="5"/>
        <v>520</v>
      </c>
      <c r="I7" s="11">
        <f t="shared" si="5"/>
        <v>533</v>
      </c>
      <c r="J7" s="12">
        <f t="shared" si="6"/>
        <v>0</v>
      </c>
      <c r="K7" s="12">
        <f t="shared" si="7"/>
        <v>6.5</v>
      </c>
      <c r="L7" s="13">
        <f t="shared" si="8"/>
        <v>520</v>
      </c>
      <c r="M7" s="13">
        <f t="shared" si="9"/>
        <v>539.5</v>
      </c>
    </row>
    <row r="8" spans="1:13">
      <c r="A8" s="1">
        <v>6</v>
      </c>
      <c r="C8" s="8">
        <v>15</v>
      </c>
      <c r="D8" s="9">
        <v>45</v>
      </c>
      <c r="E8" s="9">
        <f t="shared" si="3"/>
        <v>46</v>
      </c>
      <c r="F8" s="10">
        <f t="shared" si="2"/>
        <v>5</v>
      </c>
      <c r="G8" s="10">
        <f t="shared" si="4"/>
        <v>6</v>
      </c>
      <c r="H8" s="11">
        <f t="shared" si="5"/>
        <v>675</v>
      </c>
      <c r="I8" s="11">
        <f t="shared" si="5"/>
        <v>690</v>
      </c>
      <c r="J8" s="12">
        <f t="shared" si="6"/>
        <v>37.5</v>
      </c>
      <c r="K8" s="12">
        <f t="shared" si="7"/>
        <v>45</v>
      </c>
      <c r="L8" s="13">
        <f t="shared" si="8"/>
        <v>712.5</v>
      </c>
      <c r="M8" s="13">
        <f t="shared" si="9"/>
        <v>735</v>
      </c>
    </row>
    <row r="9" spans="1:13">
      <c r="A9" s="1">
        <v>7</v>
      </c>
      <c r="C9" s="8">
        <v>11.1</v>
      </c>
      <c r="D9" s="9">
        <v>40.4</v>
      </c>
      <c r="E9" s="9">
        <f t="shared" si="3"/>
        <v>41.4</v>
      </c>
      <c r="F9" s="10">
        <f t="shared" si="2"/>
        <v>0.39999999999999858</v>
      </c>
      <c r="G9" s="10">
        <f t="shared" si="4"/>
        <v>1.3999999999999986</v>
      </c>
      <c r="H9" s="11">
        <f t="shared" si="5"/>
        <v>448.44</v>
      </c>
      <c r="I9" s="11">
        <f t="shared" si="5"/>
        <v>459.53999999999996</v>
      </c>
      <c r="J9" s="12">
        <f t="shared" si="6"/>
        <v>2.2199999999999922</v>
      </c>
      <c r="K9" s="12">
        <f t="shared" si="7"/>
        <v>7.7699999999999916</v>
      </c>
      <c r="L9" s="13">
        <f t="shared" si="8"/>
        <v>450.65999999999997</v>
      </c>
      <c r="M9" s="13">
        <f t="shared" si="9"/>
        <v>467.30999999999995</v>
      </c>
    </row>
    <row r="10" spans="1:13">
      <c r="A10" s="1">
        <v>8</v>
      </c>
      <c r="C10" s="8">
        <v>12</v>
      </c>
      <c r="D10" s="9">
        <v>40</v>
      </c>
      <c r="E10" s="9">
        <f t="shared" si="3"/>
        <v>41</v>
      </c>
      <c r="F10" s="10">
        <f t="shared" si="2"/>
        <v>0</v>
      </c>
      <c r="G10" s="10">
        <f t="shared" si="4"/>
        <v>1</v>
      </c>
      <c r="H10" s="11">
        <f t="shared" si="5"/>
        <v>480</v>
      </c>
      <c r="I10" s="11">
        <f t="shared" si="5"/>
        <v>492</v>
      </c>
      <c r="J10" s="12">
        <f t="shared" si="6"/>
        <v>0</v>
      </c>
      <c r="K10" s="12">
        <f t="shared" si="7"/>
        <v>6</v>
      </c>
      <c r="L10" s="13">
        <f t="shared" si="8"/>
        <v>480</v>
      </c>
      <c r="M10" s="13">
        <f t="shared" si="9"/>
        <v>498</v>
      </c>
    </row>
    <row r="11" spans="1:13">
      <c r="A11" s="1">
        <v>9</v>
      </c>
      <c r="C11" s="8">
        <v>32</v>
      </c>
      <c r="D11" s="9">
        <v>39.799999999999997</v>
      </c>
      <c r="E11" s="9">
        <f t="shared" si="3"/>
        <v>40.799999999999997</v>
      </c>
      <c r="F11" s="10">
        <f t="shared" si="2"/>
        <v>0</v>
      </c>
      <c r="G11" s="10">
        <f t="shared" si="4"/>
        <v>1</v>
      </c>
      <c r="H11" s="11">
        <f t="shared" si="5"/>
        <v>1273.5999999999999</v>
      </c>
      <c r="I11" s="11">
        <f t="shared" si="5"/>
        <v>1305.5999999999999</v>
      </c>
      <c r="J11" s="12">
        <f t="shared" si="6"/>
        <v>0</v>
      </c>
      <c r="K11" s="12">
        <f t="shared" si="7"/>
        <v>16</v>
      </c>
      <c r="L11" s="13">
        <f t="shared" si="8"/>
        <v>1273.5999999999999</v>
      </c>
      <c r="M11" s="13">
        <f t="shared" si="9"/>
        <v>1321.6</v>
      </c>
    </row>
    <row r="12" spans="1:13">
      <c r="A12" s="1">
        <v>10</v>
      </c>
      <c r="C12" s="8">
        <v>14</v>
      </c>
      <c r="D12" s="9">
        <v>39.5</v>
      </c>
      <c r="E12" s="9">
        <f t="shared" si="3"/>
        <v>40.5</v>
      </c>
      <c r="F12" s="10">
        <f t="shared" si="2"/>
        <v>0</v>
      </c>
      <c r="G12" s="10">
        <f t="shared" si="4"/>
        <v>1</v>
      </c>
      <c r="H12" s="11">
        <f t="shared" si="5"/>
        <v>553</v>
      </c>
      <c r="I12" s="11">
        <f t="shared" si="5"/>
        <v>567</v>
      </c>
      <c r="J12" s="12">
        <f t="shared" si="6"/>
        <v>0</v>
      </c>
      <c r="K12" s="12">
        <f t="shared" si="7"/>
        <v>7</v>
      </c>
      <c r="L12" s="13">
        <f t="shared" si="8"/>
        <v>553</v>
      </c>
      <c r="M12" s="13">
        <f t="shared" si="9"/>
        <v>574</v>
      </c>
    </row>
    <row r="13" spans="1:13">
      <c r="A13" s="1">
        <v>11</v>
      </c>
      <c r="C13" s="8">
        <v>22</v>
      </c>
      <c r="D13" s="9">
        <v>39.200000000000003</v>
      </c>
      <c r="E13" s="9">
        <f t="shared" si="3"/>
        <v>40.200000000000003</v>
      </c>
      <c r="F13" s="10">
        <f t="shared" si="2"/>
        <v>0</v>
      </c>
      <c r="G13" s="10">
        <f t="shared" si="4"/>
        <v>1</v>
      </c>
      <c r="H13" s="11">
        <f t="shared" si="5"/>
        <v>862.40000000000009</v>
      </c>
      <c r="I13" s="11">
        <f t="shared" si="5"/>
        <v>884.40000000000009</v>
      </c>
      <c r="J13" s="12">
        <f t="shared" si="6"/>
        <v>0</v>
      </c>
      <c r="K13" s="12">
        <f t="shared" si="7"/>
        <v>11</v>
      </c>
      <c r="L13" s="13">
        <f t="shared" si="8"/>
        <v>862.40000000000009</v>
      </c>
      <c r="M13" s="13">
        <f t="shared" si="9"/>
        <v>895.40000000000009</v>
      </c>
    </row>
    <row r="14" spans="1:13">
      <c r="A14" s="1">
        <v>12</v>
      </c>
      <c r="C14" s="8">
        <v>21</v>
      </c>
      <c r="D14" s="9">
        <v>38.9</v>
      </c>
      <c r="E14" s="9">
        <f t="shared" si="3"/>
        <v>39.9</v>
      </c>
      <c r="F14" s="10">
        <f t="shared" si="2"/>
        <v>0</v>
      </c>
      <c r="G14" s="10">
        <f t="shared" si="4"/>
        <v>1</v>
      </c>
      <c r="H14" s="11">
        <f t="shared" si="5"/>
        <v>816.9</v>
      </c>
      <c r="I14" s="11">
        <f t="shared" si="5"/>
        <v>837.9</v>
      </c>
      <c r="J14" s="12">
        <f t="shared" si="6"/>
        <v>0</v>
      </c>
      <c r="K14" s="12">
        <f t="shared" si="7"/>
        <v>10.5</v>
      </c>
      <c r="L14" s="13">
        <f t="shared" si="8"/>
        <v>816.9</v>
      </c>
      <c r="M14" s="13">
        <f t="shared" si="9"/>
        <v>848.4</v>
      </c>
    </row>
    <row r="15" spans="1:13">
      <c r="A15" s="1">
        <v>13</v>
      </c>
      <c r="C15" s="8">
        <v>20</v>
      </c>
      <c r="D15" s="9">
        <v>38.6</v>
      </c>
      <c r="E15" s="9">
        <f t="shared" si="3"/>
        <v>39.6</v>
      </c>
      <c r="F15" s="10">
        <f t="shared" si="2"/>
        <v>0</v>
      </c>
      <c r="G15" s="10">
        <f t="shared" si="4"/>
        <v>1</v>
      </c>
      <c r="H15" s="11">
        <f t="shared" si="5"/>
        <v>772</v>
      </c>
      <c r="I15" s="11">
        <f t="shared" si="5"/>
        <v>792</v>
      </c>
      <c r="J15" s="12">
        <f t="shared" si="6"/>
        <v>0</v>
      </c>
      <c r="K15" s="12">
        <f t="shared" si="7"/>
        <v>10</v>
      </c>
      <c r="L15" s="13">
        <f t="shared" si="8"/>
        <v>772</v>
      </c>
      <c r="M15" s="13">
        <f t="shared" si="9"/>
        <v>802</v>
      </c>
    </row>
    <row r="16" spans="1:13">
      <c r="A16" s="1">
        <v>14</v>
      </c>
      <c r="C16" s="8">
        <v>61</v>
      </c>
      <c r="D16" s="9">
        <v>43</v>
      </c>
      <c r="E16" s="9">
        <f t="shared" si="3"/>
        <v>44</v>
      </c>
      <c r="F16" s="10">
        <f t="shared" si="2"/>
        <v>3</v>
      </c>
      <c r="G16" s="10">
        <f t="shared" si="4"/>
        <v>4</v>
      </c>
      <c r="H16" s="11">
        <f t="shared" si="5"/>
        <v>2623</v>
      </c>
      <c r="I16" s="11">
        <f t="shared" si="5"/>
        <v>2684</v>
      </c>
      <c r="J16" s="12">
        <f t="shared" si="6"/>
        <v>91.5</v>
      </c>
      <c r="K16" s="12">
        <f t="shared" si="7"/>
        <v>122</v>
      </c>
      <c r="L16" s="13">
        <f t="shared" si="8"/>
        <v>2714.5</v>
      </c>
      <c r="M16" s="13">
        <f t="shared" si="9"/>
        <v>2806</v>
      </c>
    </row>
    <row r="17" spans="1:13">
      <c r="A17" s="1">
        <v>15</v>
      </c>
      <c r="C17" s="8">
        <v>11</v>
      </c>
      <c r="D17" s="9">
        <v>38</v>
      </c>
      <c r="E17" s="9">
        <f t="shared" si="3"/>
        <v>39</v>
      </c>
      <c r="F17" s="10">
        <f t="shared" si="2"/>
        <v>0</v>
      </c>
      <c r="G17" s="10">
        <f t="shared" si="4"/>
        <v>1</v>
      </c>
      <c r="H17" s="11">
        <f t="shared" si="5"/>
        <v>418</v>
      </c>
      <c r="I17" s="11">
        <f t="shared" si="5"/>
        <v>429</v>
      </c>
      <c r="J17" s="12">
        <f t="shared" si="6"/>
        <v>0</v>
      </c>
      <c r="K17" s="12">
        <f t="shared" si="7"/>
        <v>5.5</v>
      </c>
      <c r="L17" s="13">
        <f t="shared" si="8"/>
        <v>418</v>
      </c>
      <c r="M17" s="13">
        <f t="shared" si="9"/>
        <v>434.5</v>
      </c>
    </row>
    <row r="18" spans="1:13">
      <c r="A18" s="1">
        <v>16</v>
      </c>
      <c r="C18" s="8">
        <v>14</v>
      </c>
      <c r="D18" s="9">
        <v>37.700000000000003</v>
      </c>
      <c r="E18" s="9">
        <f t="shared" si="3"/>
        <v>38.700000000000003</v>
      </c>
      <c r="F18" s="10">
        <f t="shared" si="2"/>
        <v>0</v>
      </c>
      <c r="G18" s="10">
        <f t="shared" si="4"/>
        <v>1</v>
      </c>
      <c r="H18" s="11">
        <f t="shared" si="5"/>
        <v>527.80000000000007</v>
      </c>
      <c r="I18" s="11">
        <f t="shared" si="5"/>
        <v>541.80000000000007</v>
      </c>
      <c r="J18" s="12">
        <f t="shared" si="6"/>
        <v>0</v>
      </c>
      <c r="K18" s="12">
        <f t="shared" si="7"/>
        <v>7</v>
      </c>
      <c r="L18" s="13">
        <f t="shared" si="8"/>
        <v>527.80000000000007</v>
      </c>
      <c r="M18" s="13">
        <f t="shared" si="9"/>
        <v>548.80000000000007</v>
      </c>
    </row>
    <row r="19" spans="1:13">
      <c r="A19" s="1">
        <v>17</v>
      </c>
      <c r="C19" s="8">
        <v>15</v>
      </c>
      <c r="D19" s="9">
        <v>37.4</v>
      </c>
      <c r="E19" s="9">
        <f t="shared" si="3"/>
        <v>38.4</v>
      </c>
      <c r="F19" s="10">
        <f t="shared" si="2"/>
        <v>0</v>
      </c>
      <c r="G19" s="10">
        <f t="shared" si="4"/>
        <v>1</v>
      </c>
      <c r="H19" s="11">
        <f t="shared" si="5"/>
        <v>561</v>
      </c>
      <c r="I19" s="11">
        <f t="shared" si="5"/>
        <v>576</v>
      </c>
      <c r="J19" s="12">
        <f t="shared" si="6"/>
        <v>0</v>
      </c>
      <c r="K19" s="12">
        <f t="shared" si="7"/>
        <v>7.5</v>
      </c>
      <c r="L19" s="13">
        <f t="shared" si="8"/>
        <v>561</v>
      </c>
      <c r="M19" s="13">
        <f t="shared" si="9"/>
        <v>583.5</v>
      </c>
    </row>
    <row r="20" spans="1:13">
      <c r="A20" s="1">
        <v>18</v>
      </c>
      <c r="C20" s="8">
        <v>18</v>
      </c>
      <c r="D20" s="9">
        <v>37.1</v>
      </c>
      <c r="E20" s="9">
        <f t="shared" si="3"/>
        <v>38.1</v>
      </c>
      <c r="F20" s="10">
        <f t="shared" si="2"/>
        <v>0</v>
      </c>
      <c r="G20" s="10">
        <f t="shared" si="4"/>
        <v>1</v>
      </c>
      <c r="H20" s="11">
        <f t="shared" si="5"/>
        <v>667.80000000000007</v>
      </c>
      <c r="I20" s="11">
        <f t="shared" si="5"/>
        <v>685.80000000000007</v>
      </c>
      <c r="J20" s="12">
        <f t="shared" si="6"/>
        <v>0</v>
      </c>
      <c r="K20" s="12">
        <f t="shared" si="7"/>
        <v>9</v>
      </c>
      <c r="L20" s="13">
        <f t="shared" si="8"/>
        <v>667.80000000000007</v>
      </c>
      <c r="M20" s="13">
        <f t="shared" si="9"/>
        <v>694.80000000000007</v>
      </c>
    </row>
    <row r="21" spans="1:1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>
      <c r="A22" s="1" t="s">
        <v>3</v>
      </c>
      <c r="C22" s="13">
        <f>+MAX(C3:C20)</f>
        <v>61</v>
      </c>
      <c r="D22" s="9">
        <f>+MAX(D3:D20)</f>
        <v>45</v>
      </c>
      <c r="E22" s="9">
        <f t="shared" ref="E22:G22" si="10">+MAX(E3:E20)</f>
        <v>46</v>
      </c>
      <c r="F22" s="10">
        <f t="shared" si="10"/>
        <v>5</v>
      </c>
      <c r="G22" s="10">
        <f t="shared" si="10"/>
        <v>6</v>
      </c>
      <c r="H22" s="11">
        <f>+MAX(H3:H20)</f>
        <v>2623</v>
      </c>
      <c r="I22" s="11">
        <f t="shared" ref="I22:M22" si="11">+MAX(I3:I20)</f>
        <v>2684</v>
      </c>
      <c r="J22" s="12">
        <f t="shared" si="11"/>
        <v>91.5</v>
      </c>
      <c r="K22" s="12">
        <f t="shared" si="11"/>
        <v>122</v>
      </c>
      <c r="L22" s="13">
        <f t="shared" si="11"/>
        <v>2714.5</v>
      </c>
      <c r="M22" s="13">
        <f t="shared" si="11"/>
        <v>2806</v>
      </c>
    </row>
    <row r="23" spans="1:13">
      <c r="A23" s="1" t="s">
        <v>4</v>
      </c>
      <c r="C23" s="13">
        <f>+MIN(C3:C20)</f>
        <v>11</v>
      </c>
      <c r="D23" s="9">
        <f>+MIN(D3:D20)</f>
        <v>37.1</v>
      </c>
      <c r="E23" s="9">
        <f t="shared" ref="E23:G23" si="12">+MIN(E3:E20)</f>
        <v>38.1</v>
      </c>
      <c r="F23" s="10">
        <f t="shared" si="12"/>
        <v>0</v>
      </c>
      <c r="G23" s="10">
        <f t="shared" si="12"/>
        <v>1</v>
      </c>
      <c r="H23" s="11">
        <f>+MIN(H3:H20)</f>
        <v>418</v>
      </c>
      <c r="I23" s="11">
        <f t="shared" ref="I23:M23" si="13">+MIN(I3:I20)</f>
        <v>429</v>
      </c>
      <c r="J23" s="12">
        <f t="shared" si="13"/>
        <v>0</v>
      </c>
      <c r="K23" s="12">
        <f t="shared" si="13"/>
        <v>5.5</v>
      </c>
      <c r="L23" s="13">
        <f t="shared" si="13"/>
        <v>418</v>
      </c>
      <c r="M23" s="13">
        <f t="shared" si="13"/>
        <v>434.5</v>
      </c>
    </row>
    <row r="24" spans="1:13">
      <c r="A24" s="1" t="s">
        <v>5</v>
      </c>
      <c r="C24" s="13">
        <f>+AVERAGE(C3:C20)</f>
        <v>18.572222222222223</v>
      </c>
      <c r="D24" s="9">
        <f>+AVERAGE(D3:D20)</f>
        <v>40.144444444444446</v>
      </c>
      <c r="E24" s="9">
        <f t="shared" ref="E24:G24" si="14">+AVERAGE(E3:E20)</f>
        <v>41.144444444444446</v>
      </c>
      <c r="F24" s="10">
        <f t="shared" si="14"/>
        <v>0.91111111111111098</v>
      </c>
      <c r="G24" s="10">
        <f t="shared" si="14"/>
        <v>1.911111111111111</v>
      </c>
      <c r="H24" s="11">
        <f>+AVERAGE(H3:H20)</f>
        <v>750.31888888888875</v>
      </c>
      <c r="I24" s="11">
        <f t="shared" ref="I24:M24" si="15">+AVERAGE(I3:I20)</f>
        <v>768.89111111111094</v>
      </c>
      <c r="J24" s="12">
        <f t="shared" si="15"/>
        <v>10.034444444444444</v>
      </c>
      <c r="K24" s="12">
        <f t="shared" si="15"/>
        <v>19.320555555555554</v>
      </c>
      <c r="L24" s="13">
        <f t="shared" si="15"/>
        <v>760.35333333333313</v>
      </c>
      <c r="M24" s="13">
        <f t="shared" si="15"/>
        <v>788.21166666666659</v>
      </c>
    </row>
    <row r="25" spans="1:13">
      <c r="A25" s="1" t="s">
        <v>6</v>
      </c>
      <c r="D25" s="9">
        <f>SUM(D3:D20)</f>
        <v>722.6</v>
      </c>
      <c r="E25" s="9">
        <f t="shared" ref="E25:G25" si="16">SUM(E3:E20)</f>
        <v>740.6</v>
      </c>
      <c r="F25" s="10">
        <f t="shared" si="16"/>
        <v>16.399999999999999</v>
      </c>
      <c r="G25" s="10">
        <f t="shared" si="16"/>
        <v>34.4</v>
      </c>
      <c r="H25" s="11">
        <f>SUM(H3:H20)</f>
        <v>13505.739999999998</v>
      </c>
      <c r="I25" s="11">
        <f t="shared" ref="I25:M25" si="17">SUM(I3:I20)</f>
        <v>13840.039999999997</v>
      </c>
      <c r="J25" s="12">
        <f t="shared" si="17"/>
        <v>180.62</v>
      </c>
      <c r="K25" s="12">
        <f t="shared" si="17"/>
        <v>347.77</v>
      </c>
      <c r="L25" s="8">
        <f t="shared" si="17"/>
        <v>13686.359999999997</v>
      </c>
      <c r="M25" s="8">
        <f t="shared" si="17"/>
        <v>14187.809999999998</v>
      </c>
    </row>
  </sheetData>
  <pageMargins left="0.7" right="0.7" top="0.75" bottom="0.75" header="0.3" footer="0.3"/>
  <pageSetup paperSize="9" orientation="portrait" r:id="rId1"/>
  <ignoredErrors>
    <ignoredError sqref="D22:D25" formulaRange="1"/>
    <ignoredError sqref="F3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C437-3A41-41B1-B29A-117F66C92C91}">
  <dimension ref="A1:M24"/>
  <sheetViews>
    <sheetView zoomScale="85" zoomScaleNormal="85" workbookViewId="0">
      <selection activeCell="J35" sqref="J35"/>
    </sheetView>
  </sheetViews>
  <sheetFormatPr defaultRowHeight="15"/>
  <cols>
    <col min="1" max="1" width="10.7109375" style="18" bestFit="1" customWidth="1"/>
    <col min="2" max="2" width="18.140625" style="18" customWidth="1"/>
    <col min="3" max="3" width="10.28515625" style="18" bestFit="1" customWidth="1"/>
    <col min="4" max="4" width="23.5703125" style="18" bestFit="1" customWidth="1"/>
    <col min="5" max="5" width="12.42578125" style="18" bestFit="1" customWidth="1"/>
    <col min="6" max="6" width="8.85546875" style="18" bestFit="1" customWidth="1"/>
    <col min="7" max="7" width="9.140625" style="18"/>
    <col min="8" max="8" width="10.28515625" style="18" bestFit="1" customWidth="1"/>
    <col min="9" max="9" width="23.5703125" style="18" bestFit="1" customWidth="1"/>
    <col min="10" max="10" width="12.42578125" style="18" bestFit="1" customWidth="1"/>
    <col min="11" max="11" width="8.85546875" style="18" bestFit="1" customWidth="1"/>
    <col min="12" max="12" width="9.140625" style="18"/>
    <col min="13" max="13" width="14.5703125" style="18" bestFit="1" customWidth="1"/>
    <col min="14" max="16384" width="9.140625" style="18"/>
  </cols>
  <sheetData>
    <row r="1" spans="1:13">
      <c r="A1" s="1" t="s">
        <v>12</v>
      </c>
      <c r="B1" s="1"/>
      <c r="C1" s="1" t="s">
        <v>14</v>
      </c>
      <c r="D1" s="1" t="s">
        <v>15</v>
      </c>
      <c r="E1" s="1" t="s">
        <v>16</v>
      </c>
      <c r="F1" s="1" t="s">
        <v>17</v>
      </c>
      <c r="G1" s="1"/>
      <c r="H1" s="1" t="s">
        <v>14</v>
      </c>
      <c r="I1" s="1" t="s">
        <v>15</v>
      </c>
      <c r="J1" s="1" t="s">
        <v>16</v>
      </c>
      <c r="K1" s="1" t="s">
        <v>17</v>
      </c>
      <c r="L1" s="1"/>
      <c r="M1" s="1" t="s">
        <v>19</v>
      </c>
    </row>
    <row r="2" spans="1:13">
      <c r="A2" s="1"/>
      <c r="B2" s="1" t="s">
        <v>18</v>
      </c>
      <c r="C2" s="1">
        <v>10</v>
      </c>
      <c r="D2" s="1">
        <v>20</v>
      </c>
      <c r="E2" s="1">
        <v>100</v>
      </c>
      <c r="F2" s="1">
        <v>1</v>
      </c>
      <c r="G2" s="1"/>
      <c r="H2" s="1"/>
      <c r="I2" s="1"/>
      <c r="J2" s="1"/>
      <c r="K2" s="1"/>
      <c r="L2" s="1"/>
      <c r="M2" s="1"/>
    </row>
    <row r="3" spans="1:13">
      <c r="A3" s="1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1</v>
      </c>
      <c r="B4" s="1"/>
      <c r="C4" s="1">
        <v>9</v>
      </c>
      <c r="D4" s="1">
        <v>19</v>
      </c>
      <c r="E4" s="1">
        <v>90</v>
      </c>
      <c r="F4" s="1">
        <v>1</v>
      </c>
      <c r="G4" s="1"/>
      <c r="H4" s="19">
        <f>+C4/C$2</f>
        <v>0.9</v>
      </c>
      <c r="I4" s="19">
        <f t="shared" ref="I4:K19" si="0">+D4/D$2</f>
        <v>0.95</v>
      </c>
      <c r="J4" s="19">
        <f t="shared" si="0"/>
        <v>0.9</v>
      </c>
      <c r="K4" s="19">
        <f t="shared" si="0"/>
        <v>1</v>
      </c>
      <c r="L4" s="1"/>
      <c r="M4" s="1" t="b">
        <f>+OR(H4&lt;0.5,I4&lt;0.5,J4&lt;0.5,K4=0)</f>
        <v>0</v>
      </c>
    </row>
    <row r="5" spans="1:13">
      <c r="A5" s="1">
        <v>2</v>
      </c>
      <c r="B5" s="1"/>
      <c r="C5" s="1">
        <v>10</v>
      </c>
      <c r="D5" s="1">
        <v>20</v>
      </c>
      <c r="E5" s="1">
        <v>55</v>
      </c>
      <c r="F5" s="1">
        <v>1</v>
      </c>
      <c r="G5" s="1"/>
      <c r="H5" s="19">
        <f t="shared" ref="H5:H20" si="1">+C5/C$2</f>
        <v>1</v>
      </c>
      <c r="I5" s="19">
        <f t="shared" si="0"/>
        <v>1</v>
      </c>
      <c r="J5" s="19">
        <f t="shared" si="0"/>
        <v>0.55000000000000004</v>
      </c>
      <c r="K5" s="19">
        <f t="shared" si="0"/>
        <v>1</v>
      </c>
      <c r="L5" s="1"/>
      <c r="M5" s="1" t="b">
        <f t="shared" ref="M5:M20" si="2">+OR(H5&lt;0.5,I5&lt;0.5,J5&lt;0.5,K5=0)</f>
        <v>0</v>
      </c>
    </row>
    <row r="6" spans="1:13">
      <c r="A6" s="1">
        <v>3</v>
      </c>
      <c r="B6" s="1"/>
      <c r="C6" s="1">
        <v>8</v>
      </c>
      <c r="D6" s="1">
        <v>20</v>
      </c>
      <c r="E6" s="1">
        <v>66</v>
      </c>
      <c r="F6" s="1">
        <v>1</v>
      </c>
      <c r="G6" s="1"/>
      <c r="H6" s="19">
        <f t="shared" si="1"/>
        <v>0.8</v>
      </c>
      <c r="I6" s="19">
        <f t="shared" si="0"/>
        <v>1</v>
      </c>
      <c r="J6" s="19">
        <f t="shared" si="0"/>
        <v>0.66</v>
      </c>
      <c r="K6" s="19">
        <f t="shared" si="0"/>
        <v>1</v>
      </c>
      <c r="L6" s="1"/>
      <c r="M6" s="1" t="b">
        <f t="shared" si="2"/>
        <v>0</v>
      </c>
    </row>
    <row r="7" spans="1:13">
      <c r="A7" s="1">
        <v>4</v>
      </c>
      <c r="B7" s="1"/>
      <c r="C7" s="1">
        <v>6</v>
      </c>
      <c r="D7" s="1">
        <v>16</v>
      </c>
      <c r="E7" s="1">
        <v>88</v>
      </c>
      <c r="F7" s="1">
        <v>1</v>
      </c>
      <c r="G7" s="1"/>
      <c r="H7" s="19">
        <f t="shared" si="1"/>
        <v>0.6</v>
      </c>
      <c r="I7" s="19">
        <f t="shared" si="0"/>
        <v>0.8</v>
      </c>
      <c r="J7" s="19">
        <f t="shared" si="0"/>
        <v>0.88</v>
      </c>
      <c r="K7" s="19">
        <f t="shared" si="0"/>
        <v>1</v>
      </c>
      <c r="L7" s="1"/>
      <c r="M7" s="1" t="b">
        <f t="shared" si="2"/>
        <v>0</v>
      </c>
    </row>
    <row r="8" spans="1:13">
      <c r="A8" s="1">
        <v>5</v>
      </c>
      <c r="B8" s="1"/>
      <c r="C8" s="1">
        <v>5</v>
      </c>
      <c r="D8" s="1">
        <v>13</v>
      </c>
      <c r="E8" s="1">
        <v>75</v>
      </c>
      <c r="F8" s="1">
        <v>1</v>
      </c>
      <c r="G8" s="1"/>
      <c r="H8" s="19">
        <f t="shared" si="1"/>
        <v>0.5</v>
      </c>
      <c r="I8" s="19">
        <f t="shared" si="0"/>
        <v>0.65</v>
      </c>
      <c r="J8" s="19">
        <f t="shared" si="0"/>
        <v>0.75</v>
      </c>
      <c r="K8" s="19">
        <f t="shared" si="0"/>
        <v>1</v>
      </c>
      <c r="L8" s="1"/>
      <c r="M8" s="1" t="b">
        <f t="shared" si="2"/>
        <v>0</v>
      </c>
    </row>
    <row r="9" spans="1:13">
      <c r="A9" s="1">
        <v>6</v>
      </c>
      <c r="B9" s="1"/>
      <c r="C9" s="1">
        <v>6</v>
      </c>
      <c r="D9" s="1">
        <v>11</v>
      </c>
      <c r="E9" s="1">
        <v>63</v>
      </c>
      <c r="F9" s="1">
        <v>1</v>
      </c>
      <c r="G9" s="1"/>
      <c r="H9" s="19">
        <f t="shared" si="1"/>
        <v>0.6</v>
      </c>
      <c r="I9" s="19">
        <f t="shared" si="0"/>
        <v>0.55000000000000004</v>
      </c>
      <c r="J9" s="19">
        <f t="shared" si="0"/>
        <v>0.63</v>
      </c>
      <c r="K9" s="19">
        <f t="shared" si="0"/>
        <v>1</v>
      </c>
      <c r="L9" s="1"/>
      <c r="M9" s="1" t="b">
        <f t="shared" si="2"/>
        <v>0</v>
      </c>
    </row>
    <row r="10" spans="1:13">
      <c r="A10" s="1">
        <v>7</v>
      </c>
      <c r="B10" s="1"/>
      <c r="C10" s="1">
        <v>9</v>
      </c>
      <c r="D10" s="1">
        <v>9</v>
      </c>
      <c r="E10" s="1">
        <v>99</v>
      </c>
      <c r="F10" s="1">
        <v>1</v>
      </c>
      <c r="G10" s="1"/>
      <c r="H10" s="19">
        <f t="shared" si="1"/>
        <v>0.9</v>
      </c>
      <c r="I10" s="19">
        <f t="shared" si="0"/>
        <v>0.45</v>
      </c>
      <c r="J10" s="19">
        <f t="shared" si="0"/>
        <v>0.99</v>
      </c>
      <c r="K10" s="19">
        <f t="shared" si="0"/>
        <v>1</v>
      </c>
      <c r="L10" s="1"/>
      <c r="M10" s="1" t="b">
        <f t="shared" si="2"/>
        <v>1</v>
      </c>
    </row>
    <row r="11" spans="1:13">
      <c r="A11" s="1">
        <v>8</v>
      </c>
      <c r="B11" s="1"/>
      <c r="C11" s="1">
        <v>3</v>
      </c>
      <c r="D11" s="1">
        <v>12</v>
      </c>
      <c r="E11" s="1">
        <v>100</v>
      </c>
      <c r="F11" s="1">
        <v>1</v>
      </c>
      <c r="G11" s="1"/>
      <c r="H11" s="19">
        <f t="shared" si="1"/>
        <v>0.3</v>
      </c>
      <c r="I11" s="19">
        <f t="shared" si="0"/>
        <v>0.6</v>
      </c>
      <c r="J11" s="19">
        <f t="shared" si="0"/>
        <v>1</v>
      </c>
      <c r="K11" s="19">
        <f t="shared" si="0"/>
        <v>1</v>
      </c>
      <c r="L11" s="1"/>
      <c r="M11" s="1" t="b">
        <f t="shared" si="2"/>
        <v>1</v>
      </c>
    </row>
    <row r="12" spans="1:13">
      <c r="A12" s="1">
        <v>9</v>
      </c>
      <c r="B12" s="1"/>
      <c r="C12" s="1">
        <v>8</v>
      </c>
      <c r="D12" s="1">
        <v>15</v>
      </c>
      <c r="E12" s="1">
        <v>25</v>
      </c>
      <c r="F12" s="1">
        <v>1</v>
      </c>
      <c r="G12" s="1"/>
      <c r="H12" s="19">
        <f t="shared" si="1"/>
        <v>0.8</v>
      </c>
      <c r="I12" s="19">
        <f t="shared" si="0"/>
        <v>0.75</v>
      </c>
      <c r="J12" s="19">
        <f t="shared" si="0"/>
        <v>0.25</v>
      </c>
      <c r="K12" s="19">
        <f t="shared" si="0"/>
        <v>1</v>
      </c>
      <c r="L12" s="1"/>
      <c r="M12" s="1" t="b">
        <f t="shared" si="2"/>
        <v>1</v>
      </c>
    </row>
    <row r="13" spans="1:13">
      <c r="A13" s="1">
        <v>10</v>
      </c>
      <c r="B13" s="1"/>
      <c r="C13" s="1">
        <v>7</v>
      </c>
      <c r="D13" s="1">
        <v>14</v>
      </c>
      <c r="E13" s="1">
        <v>82</v>
      </c>
      <c r="F13" s="1">
        <v>1</v>
      </c>
      <c r="G13" s="1"/>
      <c r="H13" s="19">
        <f t="shared" si="1"/>
        <v>0.7</v>
      </c>
      <c r="I13" s="19">
        <f t="shared" si="0"/>
        <v>0.7</v>
      </c>
      <c r="J13" s="19">
        <f t="shared" si="0"/>
        <v>0.82</v>
      </c>
      <c r="K13" s="19">
        <f t="shared" si="0"/>
        <v>1</v>
      </c>
      <c r="L13" s="1"/>
      <c r="M13" s="1" t="b">
        <f t="shared" si="2"/>
        <v>0</v>
      </c>
    </row>
    <row r="14" spans="1:13">
      <c r="A14" s="1">
        <v>11</v>
      </c>
      <c r="B14" s="1"/>
      <c r="C14" s="1">
        <v>10</v>
      </c>
      <c r="D14" s="1">
        <v>17</v>
      </c>
      <c r="E14" s="1">
        <v>85</v>
      </c>
      <c r="F14" s="1">
        <v>0</v>
      </c>
      <c r="G14" s="1"/>
      <c r="H14" s="19">
        <f t="shared" si="1"/>
        <v>1</v>
      </c>
      <c r="I14" s="19">
        <f t="shared" si="0"/>
        <v>0.85</v>
      </c>
      <c r="J14" s="19">
        <f t="shared" si="0"/>
        <v>0.85</v>
      </c>
      <c r="K14" s="19">
        <f t="shared" si="0"/>
        <v>0</v>
      </c>
      <c r="L14" s="1"/>
      <c r="M14" s="1" t="b">
        <f t="shared" si="2"/>
        <v>1</v>
      </c>
    </row>
    <row r="15" spans="1:13">
      <c r="A15" s="1">
        <v>12</v>
      </c>
      <c r="B15" s="1"/>
      <c r="C15" s="1">
        <v>5</v>
      </c>
      <c r="D15" s="1">
        <v>18</v>
      </c>
      <c r="E15" s="1">
        <v>73</v>
      </c>
      <c r="F15" s="1">
        <v>1</v>
      </c>
      <c r="G15" s="1"/>
      <c r="H15" s="19">
        <f t="shared" si="1"/>
        <v>0.5</v>
      </c>
      <c r="I15" s="19">
        <f t="shared" si="0"/>
        <v>0.9</v>
      </c>
      <c r="J15" s="19">
        <f t="shared" si="0"/>
        <v>0.73</v>
      </c>
      <c r="K15" s="19">
        <f t="shared" si="0"/>
        <v>1</v>
      </c>
      <c r="L15" s="1"/>
      <c r="M15" s="1" t="b">
        <f t="shared" si="2"/>
        <v>0</v>
      </c>
    </row>
    <row r="16" spans="1:13">
      <c r="A16" s="1">
        <v>13</v>
      </c>
      <c r="B16" s="1"/>
      <c r="C16" s="1">
        <v>8</v>
      </c>
      <c r="D16" s="1">
        <v>19</v>
      </c>
      <c r="E16" s="1">
        <v>45</v>
      </c>
      <c r="F16" s="1">
        <v>0</v>
      </c>
      <c r="G16" s="1"/>
      <c r="H16" s="19">
        <f t="shared" si="1"/>
        <v>0.8</v>
      </c>
      <c r="I16" s="19">
        <f t="shared" si="0"/>
        <v>0.95</v>
      </c>
      <c r="J16" s="19">
        <f t="shared" si="0"/>
        <v>0.45</v>
      </c>
      <c r="K16" s="19">
        <f t="shared" si="0"/>
        <v>0</v>
      </c>
      <c r="L16" s="1"/>
      <c r="M16" s="1" t="b">
        <f t="shared" si="2"/>
        <v>1</v>
      </c>
    </row>
    <row r="17" spans="1:13">
      <c r="A17" s="1">
        <v>14</v>
      </c>
      <c r="B17" s="1"/>
      <c r="C17" s="1">
        <v>9</v>
      </c>
      <c r="D17" s="1">
        <v>13</v>
      </c>
      <c r="E17" s="1">
        <v>65</v>
      </c>
      <c r="F17" s="1">
        <v>1</v>
      </c>
      <c r="G17" s="1"/>
      <c r="H17" s="19">
        <f t="shared" si="1"/>
        <v>0.9</v>
      </c>
      <c r="I17" s="19">
        <f t="shared" si="0"/>
        <v>0.65</v>
      </c>
      <c r="J17" s="19">
        <f t="shared" si="0"/>
        <v>0.65</v>
      </c>
      <c r="K17" s="19">
        <f t="shared" si="0"/>
        <v>1</v>
      </c>
      <c r="L17" s="1"/>
      <c r="M17" s="1" t="b">
        <f t="shared" si="2"/>
        <v>0</v>
      </c>
    </row>
    <row r="18" spans="1:13">
      <c r="A18" s="1">
        <v>15</v>
      </c>
      <c r="B18" s="1"/>
      <c r="C18" s="1">
        <v>7</v>
      </c>
      <c r="D18" s="1">
        <v>15</v>
      </c>
      <c r="E18" s="1">
        <v>63</v>
      </c>
      <c r="F18" s="1">
        <v>0</v>
      </c>
      <c r="G18" s="1"/>
      <c r="H18" s="19">
        <f t="shared" si="1"/>
        <v>0.7</v>
      </c>
      <c r="I18" s="19">
        <f t="shared" si="0"/>
        <v>0.75</v>
      </c>
      <c r="J18" s="19">
        <f t="shared" si="0"/>
        <v>0.63</v>
      </c>
      <c r="K18" s="19">
        <f t="shared" si="0"/>
        <v>0</v>
      </c>
      <c r="L18" s="1"/>
      <c r="M18" s="1" t="b">
        <f t="shared" si="2"/>
        <v>1</v>
      </c>
    </row>
    <row r="19" spans="1:13">
      <c r="A19" s="1">
        <v>16</v>
      </c>
      <c r="B19" s="1"/>
      <c r="C19" s="1">
        <v>11</v>
      </c>
      <c r="D19" s="1">
        <v>14</v>
      </c>
      <c r="E19" s="1">
        <v>66</v>
      </c>
      <c r="F19" s="1">
        <v>1</v>
      </c>
      <c r="G19" s="1"/>
      <c r="H19" s="19">
        <f t="shared" si="1"/>
        <v>1.1000000000000001</v>
      </c>
      <c r="I19" s="19">
        <f t="shared" si="0"/>
        <v>0.7</v>
      </c>
      <c r="J19" s="19">
        <f t="shared" si="0"/>
        <v>0.66</v>
      </c>
      <c r="K19" s="19">
        <f t="shared" si="0"/>
        <v>1</v>
      </c>
      <c r="L19" s="1"/>
      <c r="M19" s="1" t="b">
        <f t="shared" si="2"/>
        <v>0</v>
      </c>
    </row>
    <row r="20" spans="1:13">
      <c r="A20" s="1">
        <v>17</v>
      </c>
      <c r="B20" s="1"/>
      <c r="C20" s="1">
        <v>4</v>
      </c>
      <c r="D20" s="1">
        <v>13</v>
      </c>
      <c r="E20" s="1">
        <v>98</v>
      </c>
      <c r="F20" s="1">
        <v>0</v>
      </c>
      <c r="G20" s="1"/>
      <c r="H20" s="19">
        <f t="shared" si="1"/>
        <v>0.4</v>
      </c>
      <c r="I20" s="19">
        <f t="shared" ref="I20" si="3">+D20/D$2</f>
        <v>0.65</v>
      </c>
      <c r="J20" s="19">
        <f t="shared" ref="J20" si="4">+E20/E$2</f>
        <v>0.98</v>
      </c>
      <c r="K20" s="19">
        <f t="shared" ref="K20" si="5">+F20/F$2</f>
        <v>0</v>
      </c>
      <c r="L20" s="1"/>
      <c r="M20" s="1" t="b">
        <f t="shared" si="2"/>
        <v>1</v>
      </c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 t="s">
        <v>3</v>
      </c>
      <c r="B22" s="1"/>
      <c r="C22" s="1">
        <f>+MAX(C4:C20)</f>
        <v>11</v>
      </c>
      <c r="D22" s="1">
        <f t="shared" ref="D22:F22" si="6">+MAX(D4:D20)</f>
        <v>20</v>
      </c>
      <c r="E22" s="1">
        <f t="shared" si="6"/>
        <v>100</v>
      </c>
      <c r="F22" s="1">
        <f t="shared" si="6"/>
        <v>1</v>
      </c>
      <c r="G22" s="1"/>
      <c r="H22" s="19">
        <f>+MAX(H4:H20)</f>
        <v>1.1000000000000001</v>
      </c>
      <c r="I22" s="19">
        <f t="shared" ref="I22:K22" si="7">+MAX(I4:I20)</f>
        <v>1</v>
      </c>
      <c r="J22" s="19">
        <f t="shared" si="7"/>
        <v>1</v>
      </c>
      <c r="K22" s="19">
        <f t="shared" si="7"/>
        <v>1</v>
      </c>
      <c r="L22" s="1"/>
      <c r="M22" s="1"/>
    </row>
    <row r="23" spans="1:13">
      <c r="A23" s="1" t="s">
        <v>4</v>
      </c>
      <c r="B23" s="1"/>
      <c r="C23" s="1">
        <f>MIN(C4:C20)</f>
        <v>3</v>
      </c>
      <c r="D23" s="1">
        <f t="shared" ref="D23:F23" si="8">MIN(D4:D20)</f>
        <v>9</v>
      </c>
      <c r="E23" s="1">
        <f t="shared" si="8"/>
        <v>25</v>
      </c>
      <c r="F23" s="1">
        <f t="shared" si="8"/>
        <v>0</v>
      </c>
      <c r="G23" s="1"/>
      <c r="H23" s="19">
        <f>MIN(H4:H20)</f>
        <v>0.3</v>
      </c>
      <c r="I23" s="19">
        <f t="shared" ref="I23:K23" si="9">MIN(I4:I20)</f>
        <v>0.45</v>
      </c>
      <c r="J23" s="19">
        <f t="shared" si="9"/>
        <v>0.25</v>
      </c>
      <c r="K23" s="19">
        <f t="shared" si="9"/>
        <v>0</v>
      </c>
      <c r="L23" s="1"/>
      <c r="M23" s="1"/>
    </row>
    <row r="24" spans="1:13">
      <c r="A24" s="1" t="s">
        <v>5</v>
      </c>
      <c r="B24" s="1"/>
      <c r="C24" s="20">
        <f>AVERAGE(C4:C20)</f>
        <v>7.3529411764705879</v>
      </c>
      <c r="D24" s="20">
        <f t="shared" ref="D24:F24" si="10">AVERAGE(D4:D20)</f>
        <v>15.176470588235293</v>
      </c>
      <c r="E24" s="20">
        <f t="shared" si="10"/>
        <v>72.82352941176471</v>
      </c>
      <c r="F24" s="20">
        <f t="shared" si="10"/>
        <v>0.76470588235294112</v>
      </c>
      <c r="G24" s="1"/>
      <c r="H24" s="19">
        <f>AVERAGE(H4:H20)</f>
        <v>0.73529411764705888</v>
      </c>
      <c r="I24" s="19">
        <f t="shared" ref="I24:K24" si="11">AVERAGE(I4:I20)</f>
        <v>0.75882352941176467</v>
      </c>
      <c r="J24" s="19">
        <f t="shared" si="11"/>
        <v>0.7282352941176472</v>
      </c>
      <c r="K24" s="19">
        <f t="shared" si="11"/>
        <v>0.76470588235294112</v>
      </c>
      <c r="L24" s="1"/>
      <c r="M24" s="1"/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5" priority="2" operator="lessThan">
      <formula>0.5</formula>
    </cfRule>
  </conditionalFormatting>
  <conditionalFormatting sqref="M4:M20">
    <cfRule type="cellIs" dxfId="4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CDA6-EE07-42C3-9C99-5931EDFD7330}">
  <dimension ref="A1:L9"/>
  <sheetViews>
    <sheetView zoomScaleNormal="100" workbookViewId="0">
      <selection activeCell="F29" sqref="F29"/>
    </sheetView>
  </sheetViews>
  <sheetFormatPr defaultRowHeight="15"/>
  <cols>
    <col min="1" max="1" width="15.85546875" style="18" bestFit="1" customWidth="1"/>
    <col min="2" max="11" width="14.140625" style="18" customWidth="1"/>
    <col min="12" max="16384" width="9.140625" style="18"/>
  </cols>
  <sheetData>
    <row r="1" spans="1:1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21"/>
      <c r="C3" s="21" t="s">
        <v>31</v>
      </c>
      <c r="D3" s="22"/>
      <c r="E3" s="22" t="s">
        <v>31</v>
      </c>
      <c r="F3" s="23"/>
      <c r="G3" s="23" t="s">
        <v>31</v>
      </c>
      <c r="H3" s="24"/>
      <c r="I3" s="24" t="s">
        <v>31</v>
      </c>
      <c r="J3" s="25"/>
      <c r="K3" s="25" t="s">
        <v>31</v>
      </c>
      <c r="L3" s="1" t="s">
        <v>6</v>
      </c>
    </row>
    <row r="4" spans="1:12">
      <c r="A4" s="1" t="s">
        <v>21</v>
      </c>
      <c r="B4" s="21" t="s">
        <v>11</v>
      </c>
      <c r="C4" s="21">
        <v>5</v>
      </c>
      <c r="D4" s="22" t="s">
        <v>27</v>
      </c>
      <c r="E4" s="22">
        <v>4</v>
      </c>
      <c r="F4" s="23" t="s">
        <v>28</v>
      </c>
      <c r="G4" s="23">
        <v>4</v>
      </c>
      <c r="H4" s="24" t="s">
        <v>29</v>
      </c>
      <c r="I4" s="24">
        <v>3</v>
      </c>
      <c r="J4" s="25" t="s">
        <v>30</v>
      </c>
      <c r="K4" s="25">
        <v>1</v>
      </c>
      <c r="L4" s="1"/>
    </row>
    <row r="5" spans="1:12">
      <c r="A5" s="1" t="s">
        <v>22</v>
      </c>
      <c r="B5" s="21">
        <v>2</v>
      </c>
      <c r="C5" s="21">
        <f>+B5*C$4</f>
        <v>10</v>
      </c>
      <c r="D5" s="22">
        <v>4</v>
      </c>
      <c r="E5" s="22">
        <f>+D5*E$4</f>
        <v>16</v>
      </c>
      <c r="F5" s="23">
        <v>2</v>
      </c>
      <c r="G5" s="23">
        <f>+F5*G$4</f>
        <v>8</v>
      </c>
      <c r="H5" s="24">
        <v>2</v>
      </c>
      <c r="I5" s="24">
        <f>+H5*I$4</f>
        <v>6</v>
      </c>
      <c r="J5" s="25">
        <v>5</v>
      </c>
      <c r="K5" s="25">
        <f>+J5*K$4</f>
        <v>5</v>
      </c>
      <c r="L5" s="1">
        <f>+C5+E5+G5+I5+K5</f>
        <v>45</v>
      </c>
    </row>
    <row r="6" spans="1:12">
      <c r="A6" s="1" t="s">
        <v>23</v>
      </c>
      <c r="B6" s="21">
        <v>4</v>
      </c>
      <c r="C6" s="21">
        <f t="shared" ref="C6:E9" si="0">+B6*C$4</f>
        <v>20</v>
      </c>
      <c r="D6" s="22">
        <v>5</v>
      </c>
      <c r="E6" s="22">
        <f t="shared" si="0"/>
        <v>20</v>
      </c>
      <c r="F6" s="23">
        <v>4</v>
      </c>
      <c r="G6" s="23">
        <f t="shared" ref="G6" si="1">+F6*G$4</f>
        <v>16</v>
      </c>
      <c r="H6" s="24">
        <v>4</v>
      </c>
      <c r="I6" s="24">
        <f t="shared" ref="I6" si="2">+H6*I$4</f>
        <v>12</v>
      </c>
      <c r="J6" s="25">
        <v>3</v>
      </c>
      <c r="K6" s="25">
        <f t="shared" ref="K6" si="3">+J6*K$4</f>
        <v>3</v>
      </c>
      <c r="L6" s="1">
        <f t="shared" ref="L6:L9" si="4">+C6+E6+G6+I6+K6</f>
        <v>71</v>
      </c>
    </row>
    <row r="7" spans="1:12">
      <c r="A7" s="1" t="s">
        <v>24</v>
      </c>
      <c r="B7" s="21">
        <v>5</v>
      </c>
      <c r="C7" s="21">
        <f t="shared" si="0"/>
        <v>25</v>
      </c>
      <c r="D7" s="22">
        <v>2</v>
      </c>
      <c r="E7" s="22">
        <f t="shared" si="0"/>
        <v>8</v>
      </c>
      <c r="F7" s="23">
        <v>5</v>
      </c>
      <c r="G7" s="23">
        <f t="shared" ref="G7" si="5">+F7*G$4</f>
        <v>20</v>
      </c>
      <c r="H7" s="24">
        <v>4</v>
      </c>
      <c r="I7" s="24">
        <f t="shared" ref="I7" si="6">+H7*I$4</f>
        <v>12</v>
      </c>
      <c r="J7" s="25">
        <v>5</v>
      </c>
      <c r="K7" s="25">
        <f t="shared" ref="K7" si="7">+J7*K$4</f>
        <v>5</v>
      </c>
      <c r="L7" s="1">
        <f t="shared" si="4"/>
        <v>70</v>
      </c>
    </row>
    <row r="8" spans="1:12">
      <c r="A8" s="1" t="s">
        <v>25</v>
      </c>
      <c r="B8" s="21">
        <v>1</v>
      </c>
      <c r="C8" s="21">
        <f t="shared" si="0"/>
        <v>5</v>
      </c>
      <c r="D8" s="22">
        <v>2</v>
      </c>
      <c r="E8" s="22">
        <f t="shared" si="0"/>
        <v>8</v>
      </c>
      <c r="F8" s="23">
        <v>1</v>
      </c>
      <c r="G8" s="23">
        <f t="shared" ref="G8" si="8">+F8*G$4</f>
        <v>4</v>
      </c>
      <c r="H8" s="24">
        <v>1</v>
      </c>
      <c r="I8" s="24">
        <f t="shared" ref="I8" si="9">+H8*I$4</f>
        <v>3</v>
      </c>
      <c r="J8" s="25">
        <v>1</v>
      </c>
      <c r="K8" s="25">
        <f t="shared" ref="K8" si="10">+J8*K$4</f>
        <v>1</v>
      </c>
      <c r="L8" s="1">
        <f t="shared" si="4"/>
        <v>21</v>
      </c>
    </row>
    <row r="9" spans="1:12">
      <c r="A9" s="1" t="s">
        <v>26</v>
      </c>
      <c r="B9" s="21">
        <v>1</v>
      </c>
      <c r="C9" s="21">
        <f t="shared" si="0"/>
        <v>5</v>
      </c>
      <c r="D9" s="22">
        <v>3</v>
      </c>
      <c r="E9" s="22">
        <f t="shared" si="0"/>
        <v>12</v>
      </c>
      <c r="F9" s="23">
        <v>4</v>
      </c>
      <c r="G9" s="23">
        <f t="shared" ref="G9" si="11">+F9*G$4</f>
        <v>16</v>
      </c>
      <c r="H9" s="24">
        <v>4</v>
      </c>
      <c r="I9" s="24">
        <f t="shared" ref="I9" si="12">+H9*I$4</f>
        <v>12</v>
      </c>
      <c r="J9" s="25">
        <v>4</v>
      </c>
      <c r="K9" s="25">
        <f t="shared" ref="K9" si="13">+J9*K$4</f>
        <v>4</v>
      </c>
      <c r="L9" s="1">
        <f t="shared" si="4"/>
        <v>49</v>
      </c>
    </row>
  </sheetData>
  <conditionalFormatting sqref="L5:L9">
    <cfRule type="top10" dxfId="3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5B65-D955-4AD3-AAB6-FD2B48BC1E06}">
  <dimension ref="A1:L172"/>
  <sheetViews>
    <sheetView workbookViewId="0">
      <selection activeCell="H20" sqref="H20"/>
    </sheetView>
  </sheetViews>
  <sheetFormatPr defaultRowHeight="15"/>
  <cols>
    <col min="1" max="1" width="7" style="18" bestFit="1" customWidth="1"/>
    <col min="2" max="2" width="20" style="18" bestFit="1" customWidth="1"/>
    <col min="3" max="3" width="13.42578125" style="18" bestFit="1" customWidth="1"/>
    <col min="4" max="4" width="19.42578125" style="18" bestFit="1" customWidth="1"/>
    <col min="5" max="5" width="10.42578125" style="18" bestFit="1" customWidth="1"/>
    <col min="6" max="6" width="10" style="18" bestFit="1" customWidth="1"/>
    <col min="7" max="7" width="6" style="18" bestFit="1" customWidth="1"/>
    <col min="8" max="8" width="15.85546875" style="18" bestFit="1" customWidth="1"/>
    <col min="9" max="9" width="15.7109375" style="18" bestFit="1" customWidth="1"/>
    <col min="10" max="10" width="13.42578125" style="18" bestFit="1" customWidth="1"/>
    <col min="11" max="11" width="9.140625" style="18"/>
    <col min="12" max="12" width="14.85546875" style="18" bestFit="1" customWidth="1"/>
    <col min="13" max="16384" width="9.140625" style="18"/>
  </cols>
  <sheetData>
    <row r="1" spans="1:12" ht="15.75">
      <c r="A1" s="30" t="s">
        <v>32</v>
      </c>
      <c r="B1" s="30" t="s">
        <v>33</v>
      </c>
      <c r="C1" s="30" t="s">
        <v>34</v>
      </c>
      <c r="D1" s="30" t="s">
        <v>35</v>
      </c>
      <c r="E1" s="30" t="s">
        <v>36</v>
      </c>
      <c r="F1" s="30" t="s">
        <v>37</v>
      </c>
      <c r="G1" s="30" t="s">
        <v>38</v>
      </c>
      <c r="H1" s="30" t="s">
        <v>39</v>
      </c>
      <c r="I1" s="30" t="s">
        <v>40</v>
      </c>
      <c r="J1" s="30" t="s">
        <v>41</v>
      </c>
      <c r="L1" s="31" t="s">
        <v>74</v>
      </c>
    </row>
    <row r="2" spans="1:12" ht="15.75">
      <c r="A2" s="34" t="s">
        <v>42</v>
      </c>
      <c r="B2" s="33">
        <v>1001</v>
      </c>
      <c r="C2" s="35">
        <v>9822</v>
      </c>
      <c r="D2" s="35" t="s">
        <v>43</v>
      </c>
      <c r="E2" s="32">
        <v>58.3</v>
      </c>
      <c r="F2" s="32">
        <v>98.4</v>
      </c>
      <c r="G2" s="35"/>
      <c r="H2" s="35"/>
      <c r="I2" s="35" t="s">
        <v>44</v>
      </c>
      <c r="J2" s="35" t="s">
        <v>45</v>
      </c>
      <c r="L2" s="31" t="s">
        <v>75</v>
      </c>
    </row>
    <row r="3" spans="1:12" ht="15.75">
      <c r="A3" s="34" t="s">
        <v>42</v>
      </c>
      <c r="B3" s="33">
        <v>1002</v>
      </c>
      <c r="C3" s="35">
        <v>2877</v>
      </c>
      <c r="D3" s="35" t="s">
        <v>46</v>
      </c>
      <c r="E3" s="32">
        <v>11.4</v>
      </c>
      <c r="F3" s="32">
        <v>16.3</v>
      </c>
      <c r="G3" s="35"/>
      <c r="H3" s="35"/>
      <c r="I3" s="35" t="s">
        <v>47</v>
      </c>
      <c r="J3" s="35" t="s">
        <v>48</v>
      </c>
      <c r="L3" s="31" t="s">
        <v>76</v>
      </c>
    </row>
    <row r="4" spans="1:12" ht="15.75">
      <c r="A4" s="34" t="s">
        <v>42</v>
      </c>
      <c r="B4" s="33">
        <v>1003</v>
      </c>
      <c r="C4" s="35">
        <v>2499</v>
      </c>
      <c r="D4" s="35" t="s">
        <v>49</v>
      </c>
      <c r="E4" s="32">
        <v>6.2</v>
      </c>
      <c r="F4" s="32">
        <v>9.1999999999999993</v>
      </c>
      <c r="G4" s="35"/>
      <c r="H4" s="35"/>
      <c r="I4" s="35" t="s">
        <v>50</v>
      </c>
      <c r="J4" s="35" t="s">
        <v>51</v>
      </c>
      <c r="L4" s="31" t="s">
        <v>77</v>
      </c>
    </row>
    <row r="5" spans="1:12" ht="15.75">
      <c r="A5" s="34" t="s">
        <v>42</v>
      </c>
      <c r="B5" s="33">
        <v>1004</v>
      </c>
      <c r="C5" s="35">
        <v>8722</v>
      </c>
      <c r="D5" s="35" t="s">
        <v>52</v>
      </c>
      <c r="E5" s="32">
        <v>344</v>
      </c>
      <c r="F5" s="32">
        <v>502</v>
      </c>
      <c r="G5" s="35"/>
      <c r="H5" s="35"/>
      <c r="I5" s="35" t="s">
        <v>44</v>
      </c>
      <c r="J5" s="35" t="s">
        <v>51</v>
      </c>
      <c r="L5" s="31" t="s">
        <v>78</v>
      </c>
    </row>
    <row r="6" spans="1:12" ht="15.75">
      <c r="A6" s="34" t="s">
        <v>42</v>
      </c>
      <c r="B6" s="33">
        <v>1005</v>
      </c>
      <c r="C6" s="35">
        <v>1109</v>
      </c>
      <c r="D6" s="35" t="s">
        <v>53</v>
      </c>
      <c r="E6" s="32">
        <v>3</v>
      </c>
      <c r="F6" s="32">
        <v>8</v>
      </c>
      <c r="G6" s="35"/>
      <c r="H6" s="35"/>
      <c r="I6" s="35" t="s">
        <v>50</v>
      </c>
      <c r="J6" s="35" t="s">
        <v>51</v>
      </c>
      <c r="L6" s="31" t="s">
        <v>79</v>
      </c>
    </row>
    <row r="7" spans="1:12" ht="15.75">
      <c r="A7" s="34" t="s">
        <v>42</v>
      </c>
      <c r="B7" s="33">
        <v>1006</v>
      </c>
      <c r="C7" s="35">
        <v>9822</v>
      </c>
      <c r="D7" s="35" t="s">
        <v>43</v>
      </c>
      <c r="E7" s="32">
        <v>58.3</v>
      </c>
      <c r="F7" s="32">
        <v>98.4</v>
      </c>
      <c r="G7" s="35"/>
      <c r="H7" s="35"/>
      <c r="I7" s="35" t="s">
        <v>50</v>
      </c>
      <c r="J7" s="35" t="s">
        <v>51</v>
      </c>
      <c r="L7" s="31" t="s">
        <v>80</v>
      </c>
    </row>
    <row r="8" spans="1:12" ht="15.75">
      <c r="A8" s="34" t="s">
        <v>42</v>
      </c>
      <c r="B8" s="33">
        <v>1007</v>
      </c>
      <c r="C8" s="35">
        <v>1109</v>
      </c>
      <c r="D8" s="35" t="s">
        <v>53</v>
      </c>
      <c r="E8" s="32">
        <v>3</v>
      </c>
      <c r="F8" s="32">
        <v>8</v>
      </c>
      <c r="G8" s="35"/>
      <c r="H8" s="35"/>
      <c r="I8" s="35" t="s">
        <v>54</v>
      </c>
      <c r="J8" s="35" t="s">
        <v>45</v>
      </c>
      <c r="L8" s="31" t="s">
        <v>81</v>
      </c>
    </row>
    <row r="9" spans="1:12" ht="15.75">
      <c r="A9" s="34" t="s">
        <v>42</v>
      </c>
      <c r="B9" s="33">
        <v>1008</v>
      </c>
      <c r="C9" s="35">
        <v>2877</v>
      </c>
      <c r="D9" s="35" t="s">
        <v>46</v>
      </c>
      <c r="E9" s="32">
        <v>11.4</v>
      </c>
      <c r="F9" s="32">
        <v>16.3</v>
      </c>
      <c r="G9" s="35"/>
      <c r="H9" s="35"/>
      <c r="I9" s="35" t="s">
        <v>50</v>
      </c>
      <c r="J9" s="35" t="s">
        <v>45</v>
      </c>
    </row>
    <row r="10" spans="1:12" ht="15.75">
      <c r="A10" s="34" t="s">
        <v>42</v>
      </c>
      <c r="B10" s="33">
        <v>1009</v>
      </c>
      <c r="C10" s="35">
        <v>1109</v>
      </c>
      <c r="D10" s="35" t="s">
        <v>53</v>
      </c>
      <c r="E10" s="32">
        <v>3</v>
      </c>
      <c r="F10" s="32">
        <v>8</v>
      </c>
      <c r="G10" s="35"/>
      <c r="H10" s="35"/>
      <c r="I10" s="35" t="s">
        <v>50</v>
      </c>
      <c r="J10" s="35" t="s">
        <v>51</v>
      </c>
    </row>
    <row r="11" spans="1:12" ht="15.75">
      <c r="A11" s="34" t="s">
        <v>42</v>
      </c>
      <c r="B11" s="33">
        <v>1010</v>
      </c>
      <c r="C11" s="35">
        <v>2877</v>
      </c>
      <c r="D11" s="35" t="s">
        <v>46</v>
      </c>
      <c r="E11" s="32">
        <v>11.4</v>
      </c>
      <c r="F11" s="32">
        <v>16.3</v>
      </c>
      <c r="G11" s="35"/>
      <c r="H11" s="35"/>
      <c r="I11" s="35" t="s">
        <v>47</v>
      </c>
      <c r="J11" s="35" t="s">
        <v>55</v>
      </c>
    </row>
    <row r="12" spans="1:12" ht="15.75">
      <c r="A12" s="34" t="s">
        <v>42</v>
      </c>
      <c r="B12" s="33">
        <v>1011</v>
      </c>
      <c r="C12" s="35">
        <v>2877</v>
      </c>
      <c r="D12" s="35" t="s">
        <v>46</v>
      </c>
      <c r="E12" s="32">
        <v>11.4</v>
      </c>
      <c r="F12" s="32">
        <v>16.3</v>
      </c>
      <c r="G12" s="35"/>
      <c r="H12" s="35"/>
      <c r="I12" s="35" t="s">
        <v>47</v>
      </c>
      <c r="J12" s="35" t="s">
        <v>51</v>
      </c>
    </row>
    <row r="13" spans="1:12" ht="15.75">
      <c r="A13" s="34" t="s">
        <v>42</v>
      </c>
      <c r="B13" s="33">
        <v>1012</v>
      </c>
      <c r="C13" s="35">
        <v>4421</v>
      </c>
      <c r="D13" s="35" t="s">
        <v>56</v>
      </c>
      <c r="E13" s="32">
        <v>45</v>
      </c>
      <c r="F13" s="32">
        <v>87</v>
      </c>
      <c r="G13" s="35"/>
      <c r="H13" s="35"/>
      <c r="I13" s="35" t="s">
        <v>50</v>
      </c>
      <c r="J13" s="35" t="s">
        <v>45</v>
      </c>
    </row>
    <row r="14" spans="1:12" ht="15.75">
      <c r="A14" s="34" t="s">
        <v>42</v>
      </c>
      <c r="B14" s="33">
        <v>1013</v>
      </c>
      <c r="C14" s="35">
        <v>9212</v>
      </c>
      <c r="D14" s="35" t="s">
        <v>57</v>
      </c>
      <c r="E14" s="32">
        <v>4</v>
      </c>
      <c r="F14" s="32">
        <v>7</v>
      </c>
      <c r="G14" s="35"/>
      <c r="H14" s="35"/>
      <c r="I14" s="35" t="s">
        <v>54</v>
      </c>
      <c r="J14" s="35" t="s">
        <v>55</v>
      </c>
    </row>
    <row r="15" spans="1:12" ht="15.75">
      <c r="A15" s="34" t="s">
        <v>42</v>
      </c>
      <c r="B15" s="33">
        <v>1014</v>
      </c>
      <c r="C15" s="35">
        <v>8722</v>
      </c>
      <c r="D15" s="35" t="s">
        <v>52</v>
      </c>
      <c r="E15" s="32">
        <v>344</v>
      </c>
      <c r="F15" s="32">
        <v>502</v>
      </c>
      <c r="G15" s="35"/>
      <c r="H15" s="35"/>
      <c r="I15" s="35" t="s">
        <v>44</v>
      </c>
      <c r="J15" s="35" t="s">
        <v>48</v>
      </c>
    </row>
    <row r="16" spans="1:12" ht="15.75">
      <c r="A16" s="34" t="s">
        <v>42</v>
      </c>
      <c r="B16" s="33">
        <v>1015</v>
      </c>
      <c r="C16" s="35">
        <v>2877</v>
      </c>
      <c r="D16" s="35" t="s">
        <v>46</v>
      </c>
      <c r="E16" s="32">
        <v>11.4</v>
      </c>
      <c r="F16" s="32">
        <v>16.3</v>
      </c>
      <c r="G16" s="35"/>
      <c r="H16" s="35"/>
      <c r="I16" s="35" t="s">
        <v>54</v>
      </c>
      <c r="J16" s="35" t="s">
        <v>51</v>
      </c>
    </row>
    <row r="17" spans="1:10" ht="15.75">
      <c r="A17" s="34" t="s">
        <v>42</v>
      </c>
      <c r="B17" s="33">
        <v>1016</v>
      </c>
      <c r="C17" s="35">
        <v>2499</v>
      </c>
      <c r="D17" s="35" t="s">
        <v>49</v>
      </c>
      <c r="E17" s="32">
        <v>6.2</v>
      </c>
      <c r="F17" s="32">
        <v>9.1999999999999993</v>
      </c>
      <c r="G17" s="35"/>
      <c r="H17" s="35"/>
      <c r="I17" s="35" t="s">
        <v>50</v>
      </c>
      <c r="J17" s="35" t="s">
        <v>48</v>
      </c>
    </row>
    <row r="18" spans="1:10" ht="15.75">
      <c r="A18" s="34" t="s">
        <v>58</v>
      </c>
      <c r="B18" s="33">
        <v>1017</v>
      </c>
      <c r="C18" s="35">
        <v>2242</v>
      </c>
      <c r="D18" s="35" t="s">
        <v>59</v>
      </c>
      <c r="E18" s="32">
        <v>60</v>
      </c>
      <c r="F18" s="32">
        <v>124</v>
      </c>
      <c r="G18" s="35"/>
      <c r="H18" s="35"/>
      <c r="I18" s="35" t="s">
        <v>47</v>
      </c>
      <c r="J18" s="35" t="s">
        <v>45</v>
      </c>
    </row>
    <row r="19" spans="1:10" ht="15.75">
      <c r="A19" s="34" t="s">
        <v>58</v>
      </c>
      <c r="B19" s="33">
        <v>1018</v>
      </c>
      <c r="C19" s="35">
        <v>1109</v>
      </c>
      <c r="D19" s="35" t="s">
        <v>53</v>
      </c>
      <c r="E19" s="32">
        <v>3</v>
      </c>
      <c r="F19" s="32">
        <v>8</v>
      </c>
      <c r="G19" s="35"/>
      <c r="H19" s="35"/>
      <c r="I19" s="35" t="s">
        <v>50</v>
      </c>
      <c r="J19" s="35" t="s">
        <v>48</v>
      </c>
    </row>
    <row r="20" spans="1:10" ht="15.75">
      <c r="A20" s="34" t="s">
        <v>58</v>
      </c>
      <c r="B20" s="33">
        <v>1019</v>
      </c>
      <c r="C20" s="35">
        <v>2499</v>
      </c>
      <c r="D20" s="35" t="s">
        <v>49</v>
      </c>
      <c r="E20" s="32">
        <v>6.2</v>
      </c>
      <c r="F20" s="32">
        <v>9.1999999999999993</v>
      </c>
      <c r="G20" s="35"/>
      <c r="H20" s="35"/>
      <c r="I20" s="35" t="s">
        <v>50</v>
      </c>
      <c r="J20" s="35" t="s">
        <v>55</v>
      </c>
    </row>
    <row r="21" spans="1:10" ht="15.75">
      <c r="A21" s="34" t="s">
        <v>58</v>
      </c>
      <c r="B21" s="33">
        <v>1020</v>
      </c>
      <c r="C21" s="35">
        <v>2499</v>
      </c>
      <c r="D21" s="35" t="s">
        <v>49</v>
      </c>
      <c r="E21" s="32">
        <v>6.2</v>
      </c>
      <c r="F21" s="32">
        <v>9.1999999999999993</v>
      </c>
      <c r="G21" s="35"/>
      <c r="H21" s="35"/>
      <c r="I21" s="35" t="s">
        <v>50</v>
      </c>
      <c r="J21" s="35" t="s">
        <v>60</v>
      </c>
    </row>
    <row r="22" spans="1:10" ht="15.75">
      <c r="A22" s="34" t="s">
        <v>58</v>
      </c>
      <c r="B22" s="33">
        <v>1021</v>
      </c>
      <c r="C22" s="35">
        <v>1109</v>
      </c>
      <c r="D22" s="35" t="s">
        <v>53</v>
      </c>
      <c r="E22" s="32">
        <v>3</v>
      </c>
      <c r="F22" s="32">
        <v>8</v>
      </c>
      <c r="G22" s="35"/>
      <c r="H22" s="35"/>
      <c r="I22" s="35" t="s">
        <v>47</v>
      </c>
      <c r="J22" s="35" t="s">
        <v>55</v>
      </c>
    </row>
    <row r="23" spans="1:10" ht="15.75">
      <c r="A23" s="34" t="s">
        <v>58</v>
      </c>
      <c r="B23" s="33">
        <v>1022</v>
      </c>
      <c r="C23" s="35">
        <v>2877</v>
      </c>
      <c r="D23" s="35" t="s">
        <v>46</v>
      </c>
      <c r="E23" s="32">
        <v>11.4</v>
      </c>
      <c r="F23" s="32">
        <v>16.3</v>
      </c>
      <c r="G23" s="35"/>
      <c r="H23" s="35"/>
      <c r="I23" s="35" t="s">
        <v>50</v>
      </c>
      <c r="J23" s="35" t="s">
        <v>61</v>
      </c>
    </row>
    <row r="24" spans="1:10" ht="15.75">
      <c r="A24" s="34" t="s">
        <v>58</v>
      </c>
      <c r="B24" s="33">
        <v>1023</v>
      </c>
      <c r="C24" s="35">
        <v>1109</v>
      </c>
      <c r="D24" s="35" t="s">
        <v>53</v>
      </c>
      <c r="E24" s="32">
        <v>3</v>
      </c>
      <c r="F24" s="32">
        <v>8</v>
      </c>
      <c r="G24" s="35"/>
      <c r="H24" s="35"/>
      <c r="I24" s="35" t="s">
        <v>54</v>
      </c>
      <c r="J24" s="35" t="s">
        <v>45</v>
      </c>
    </row>
    <row r="25" spans="1:10" ht="15.75">
      <c r="A25" s="34" t="s">
        <v>58</v>
      </c>
      <c r="B25" s="33">
        <v>1024</v>
      </c>
      <c r="C25" s="35">
        <v>9212</v>
      </c>
      <c r="D25" s="35" t="s">
        <v>57</v>
      </c>
      <c r="E25" s="32">
        <v>4</v>
      </c>
      <c r="F25" s="32">
        <v>7</v>
      </c>
      <c r="G25" s="35"/>
      <c r="H25" s="35"/>
      <c r="I25" s="35" t="s">
        <v>47</v>
      </c>
      <c r="J25" s="35" t="s">
        <v>61</v>
      </c>
    </row>
    <row r="26" spans="1:10" ht="15.75">
      <c r="A26" s="34" t="s">
        <v>58</v>
      </c>
      <c r="B26" s="33">
        <v>1025</v>
      </c>
      <c r="C26" s="35">
        <v>2877</v>
      </c>
      <c r="D26" s="35" t="s">
        <v>46</v>
      </c>
      <c r="E26" s="32">
        <v>11.4</v>
      </c>
      <c r="F26" s="32">
        <v>16.3</v>
      </c>
      <c r="G26" s="35"/>
      <c r="H26" s="35"/>
      <c r="I26" s="35" t="s">
        <v>54</v>
      </c>
      <c r="J26" s="35" t="s">
        <v>60</v>
      </c>
    </row>
    <row r="27" spans="1:10" ht="15.75">
      <c r="A27" s="34" t="s">
        <v>58</v>
      </c>
      <c r="B27" s="33">
        <v>1026</v>
      </c>
      <c r="C27" s="35">
        <v>6119</v>
      </c>
      <c r="D27" s="35" t="s">
        <v>62</v>
      </c>
      <c r="E27" s="32">
        <v>9</v>
      </c>
      <c r="F27" s="32">
        <v>14</v>
      </c>
      <c r="G27" s="35"/>
      <c r="H27" s="35"/>
      <c r="I27" s="35" t="s">
        <v>54</v>
      </c>
      <c r="J27" s="35" t="s">
        <v>45</v>
      </c>
    </row>
    <row r="28" spans="1:10" ht="15.75">
      <c r="A28" s="34" t="s">
        <v>58</v>
      </c>
      <c r="B28" s="33">
        <v>1027</v>
      </c>
      <c r="C28" s="35">
        <v>6119</v>
      </c>
      <c r="D28" s="35" t="s">
        <v>62</v>
      </c>
      <c r="E28" s="32">
        <v>9</v>
      </c>
      <c r="F28" s="32">
        <v>14</v>
      </c>
      <c r="G28" s="35"/>
      <c r="H28" s="35"/>
      <c r="I28" s="35" t="s">
        <v>44</v>
      </c>
      <c r="J28" s="35" t="s">
        <v>60</v>
      </c>
    </row>
    <row r="29" spans="1:10" ht="15.75">
      <c r="A29" s="34" t="s">
        <v>58</v>
      </c>
      <c r="B29" s="33">
        <v>1028</v>
      </c>
      <c r="C29" s="35">
        <v>8722</v>
      </c>
      <c r="D29" s="35" t="s">
        <v>52</v>
      </c>
      <c r="E29" s="32">
        <v>344</v>
      </c>
      <c r="F29" s="32">
        <v>502</v>
      </c>
      <c r="G29" s="35"/>
      <c r="H29" s="35"/>
      <c r="I29" s="35" t="s">
        <v>44</v>
      </c>
      <c r="J29" s="35" t="s">
        <v>51</v>
      </c>
    </row>
    <row r="30" spans="1:10" ht="15.75">
      <c r="A30" s="34" t="s">
        <v>58</v>
      </c>
      <c r="B30" s="33">
        <v>1029</v>
      </c>
      <c r="C30" s="35">
        <v>2499</v>
      </c>
      <c r="D30" s="35" t="s">
        <v>49</v>
      </c>
      <c r="E30" s="32">
        <v>6.2</v>
      </c>
      <c r="F30" s="32">
        <v>9.1999999999999993</v>
      </c>
      <c r="G30" s="35"/>
      <c r="H30" s="35"/>
      <c r="I30" s="35" t="s">
        <v>47</v>
      </c>
      <c r="J30" s="35" t="s">
        <v>51</v>
      </c>
    </row>
    <row r="31" spans="1:10" ht="15.75">
      <c r="A31" s="34" t="s">
        <v>58</v>
      </c>
      <c r="B31" s="33">
        <v>1030</v>
      </c>
      <c r="C31" s="35">
        <v>4421</v>
      </c>
      <c r="D31" s="35" t="s">
        <v>56</v>
      </c>
      <c r="E31" s="32">
        <v>45</v>
      </c>
      <c r="F31" s="32">
        <v>87</v>
      </c>
      <c r="G31" s="35"/>
      <c r="H31" s="35"/>
      <c r="I31" s="35" t="s">
        <v>47</v>
      </c>
      <c r="J31" s="35" t="s">
        <v>60</v>
      </c>
    </row>
    <row r="32" spans="1:10" ht="15.75">
      <c r="A32" s="34" t="s">
        <v>58</v>
      </c>
      <c r="B32" s="33">
        <v>1031</v>
      </c>
      <c r="C32" s="35">
        <v>1109</v>
      </c>
      <c r="D32" s="35" t="s">
        <v>53</v>
      </c>
      <c r="E32" s="32">
        <v>3</v>
      </c>
      <c r="F32" s="32">
        <v>8</v>
      </c>
      <c r="G32" s="35"/>
      <c r="H32" s="35"/>
      <c r="I32" s="35" t="s">
        <v>47</v>
      </c>
      <c r="J32" s="35" t="s">
        <v>48</v>
      </c>
    </row>
    <row r="33" spans="1:10" ht="15.75">
      <c r="A33" s="34" t="s">
        <v>58</v>
      </c>
      <c r="B33" s="33">
        <v>1032</v>
      </c>
      <c r="C33" s="35">
        <v>2877</v>
      </c>
      <c r="D33" s="35" t="s">
        <v>46</v>
      </c>
      <c r="E33" s="32">
        <v>11.4</v>
      </c>
      <c r="F33" s="32">
        <v>16.3</v>
      </c>
      <c r="G33" s="35"/>
      <c r="H33" s="35"/>
      <c r="I33" s="35" t="s">
        <v>44</v>
      </c>
      <c r="J33" s="35" t="s">
        <v>51</v>
      </c>
    </row>
    <row r="34" spans="1:10" ht="15.75">
      <c r="A34" s="34" t="s">
        <v>58</v>
      </c>
      <c r="B34" s="33">
        <v>1033</v>
      </c>
      <c r="C34" s="35">
        <v>9822</v>
      </c>
      <c r="D34" s="35" t="s">
        <v>43</v>
      </c>
      <c r="E34" s="32">
        <v>58.3</v>
      </c>
      <c r="F34" s="32">
        <v>98.4</v>
      </c>
      <c r="G34" s="35"/>
      <c r="H34" s="35"/>
      <c r="I34" s="35" t="s">
        <v>47</v>
      </c>
      <c r="J34" s="35" t="s">
        <v>48</v>
      </c>
    </row>
    <row r="35" spans="1:10" ht="15.75">
      <c r="A35" s="34" t="s">
        <v>58</v>
      </c>
      <c r="B35" s="33">
        <v>1034</v>
      </c>
      <c r="C35" s="35">
        <v>2877</v>
      </c>
      <c r="D35" s="35" t="s">
        <v>46</v>
      </c>
      <c r="E35" s="32">
        <v>11.4</v>
      </c>
      <c r="F35" s="32">
        <v>16.3</v>
      </c>
      <c r="G35" s="35"/>
      <c r="H35" s="35"/>
      <c r="I35" s="35" t="s">
        <v>47</v>
      </c>
      <c r="J35" s="35" t="s">
        <v>55</v>
      </c>
    </row>
    <row r="36" spans="1:10" ht="15.75">
      <c r="A36" s="34" t="s">
        <v>63</v>
      </c>
      <c r="B36" s="33">
        <v>1035</v>
      </c>
      <c r="C36" s="35">
        <v>2499</v>
      </c>
      <c r="D36" s="35" t="s">
        <v>49</v>
      </c>
      <c r="E36" s="32">
        <v>6.2</v>
      </c>
      <c r="F36" s="32">
        <v>9.1999999999999993</v>
      </c>
      <c r="G36" s="35"/>
      <c r="H36" s="35"/>
      <c r="I36" s="35" t="s">
        <v>54</v>
      </c>
      <c r="J36" s="35" t="s">
        <v>48</v>
      </c>
    </row>
    <row r="37" spans="1:10" ht="15.75">
      <c r="A37" s="34" t="s">
        <v>63</v>
      </c>
      <c r="B37" s="33">
        <v>1036</v>
      </c>
      <c r="C37" s="35">
        <v>2499</v>
      </c>
      <c r="D37" s="35" t="s">
        <v>49</v>
      </c>
      <c r="E37" s="32">
        <v>6.2</v>
      </c>
      <c r="F37" s="32">
        <v>9.1999999999999993</v>
      </c>
      <c r="G37" s="35"/>
      <c r="H37" s="35"/>
      <c r="I37" s="35" t="s">
        <v>47</v>
      </c>
      <c r="J37" s="35" t="s">
        <v>60</v>
      </c>
    </row>
    <row r="38" spans="1:10" ht="15.75">
      <c r="A38" s="34" t="s">
        <v>63</v>
      </c>
      <c r="B38" s="33">
        <v>1037</v>
      </c>
      <c r="C38" s="35">
        <v>6622</v>
      </c>
      <c r="D38" s="35" t="s">
        <v>64</v>
      </c>
      <c r="E38" s="32">
        <v>42</v>
      </c>
      <c r="F38" s="32">
        <v>77</v>
      </c>
      <c r="G38" s="35"/>
      <c r="H38" s="35"/>
      <c r="I38" s="35" t="s">
        <v>47</v>
      </c>
      <c r="J38" s="35" t="s">
        <v>60</v>
      </c>
    </row>
    <row r="39" spans="1:10" ht="15.75">
      <c r="A39" s="34" t="s">
        <v>63</v>
      </c>
      <c r="B39" s="33">
        <v>1038</v>
      </c>
      <c r="C39" s="35">
        <v>2499</v>
      </c>
      <c r="D39" s="35" t="s">
        <v>49</v>
      </c>
      <c r="E39" s="32">
        <v>6.2</v>
      </c>
      <c r="F39" s="32">
        <v>9.1999999999999993</v>
      </c>
      <c r="G39" s="35"/>
      <c r="H39" s="35"/>
      <c r="I39" s="35" t="s">
        <v>47</v>
      </c>
      <c r="J39" s="35" t="s">
        <v>60</v>
      </c>
    </row>
    <row r="40" spans="1:10" ht="15.75">
      <c r="A40" s="34" t="s">
        <v>63</v>
      </c>
      <c r="B40" s="33">
        <v>1039</v>
      </c>
      <c r="C40" s="35">
        <v>2877</v>
      </c>
      <c r="D40" s="35" t="s">
        <v>46</v>
      </c>
      <c r="E40" s="32">
        <v>11.4</v>
      </c>
      <c r="F40" s="32">
        <v>16.3</v>
      </c>
      <c r="G40" s="35"/>
      <c r="H40" s="35"/>
      <c r="I40" s="35" t="s">
        <v>47</v>
      </c>
      <c r="J40" s="35" t="s">
        <v>48</v>
      </c>
    </row>
    <row r="41" spans="1:10" ht="15.75">
      <c r="A41" s="34" t="s">
        <v>63</v>
      </c>
      <c r="B41" s="33">
        <v>1040</v>
      </c>
      <c r="C41" s="35">
        <v>1109</v>
      </c>
      <c r="D41" s="35" t="s">
        <v>53</v>
      </c>
      <c r="E41" s="32">
        <v>3</v>
      </c>
      <c r="F41" s="32">
        <v>8</v>
      </c>
      <c r="G41" s="35"/>
      <c r="H41" s="35"/>
      <c r="I41" s="35" t="s">
        <v>47</v>
      </c>
      <c r="J41" s="35" t="s">
        <v>51</v>
      </c>
    </row>
    <row r="42" spans="1:10" ht="15.75">
      <c r="A42" s="34" t="s">
        <v>63</v>
      </c>
      <c r="B42" s="33">
        <v>1041</v>
      </c>
      <c r="C42" s="35">
        <v>2499</v>
      </c>
      <c r="D42" s="35" t="s">
        <v>49</v>
      </c>
      <c r="E42" s="32">
        <v>6.2</v>
      </c>
      <c r="F42" s="32">
        <v>9.1999999999999993</v>
      </c>
      <c r="G42" s="35"/>
      <c r="H42" s="35"/>
      <c r="I42" s="35" t="s">
        <v>44</v>
      </c>
      <c r="J42" s="35" t="s">
        <v>45</v>
      </c>
    </row>
    <row r="43" spans="1:10" ht="15.75">
      <c r="A43" s="34" t="s">
        <v>63</v>
      </c>
      <c r="B43" s="33">
        <v>1042</v>
      </c>
      <c r="C43" s="35">
        <v>8722</v>
      </c>
      <c r="D43" s="35" t="s">
        <v>52</v>
      </c>
      <c r="E43" s="32">
        <v>344</v>
      </c>
      <c r="F43" s="32">
        <v>502</v>
      </c>
      <c r="G43" s="35"/>
      <c r="H43" s="35"/>
      <c r="I43" s="35" t="s">
        <v>50</v>
      </c>
      <c r="J43" s="35" t="s">
        <v>45</v>
      </c>
    </row>
    <row r="44" spans="1:10" ht="15.75">
      <c r="A44" s="34" t="s">
        <v>63</v>
      </c>
      <c r="B44" s="33">
        <v>1043</v>
      </c>
      <c r="C44" s="35">
        <v>2242</v>
      </c>
      <c r="D44" s="35" t="s">
        <v>59</v>
      </c>
      <c r="E44" s="32">
        <v>60</v>
      </c>
      <c r="F44" s="32">
        <v>124</v>
      </c>
      <c r="G44" s="35"/>
      <c r="H44" s="35"/>
      <c r="I44" s="35" t="s">
        <v>50</v>
      </c>
      <c r="J44" s="35" t="s">
        <v>48</v>
      </c>
    </row>
    <row r="45" spans="1:10" ht="15.75">
      <c r="A45" s="34" t="s">
        <v>63</v>
      </c>
      <c r="B45" s="33">
        <v>1044</v>
      </c>
      <c r="C45" s="35">
        <v>2877</v>
      </c>
      <c r="D45" s="35" t="s">
        <v>46</v>
      </c>
      <c r="E45" s="32">
        <v>11.4</v>
      </c>
      <c r="F45" s="32">
        <v>16.3</v>
      </c>
      <c r="G45" s="35"/>
      <c r="H45" s="35"/>
      <c r="I45" s="35" t="s">
        <v>50</v>
      </c>
      <c r="J45" s="35" t="s">
        <v>48</v>
      </c>
    </row>
    <row r="46" spans="1:10" ht="15.75">
      <c r="A46" s="34" t="s">
        <v>63</v>
      </c>
      <c r="B46" s="33">
        <v>1045</v>
      </c>
      <c r="C46" s="35">
        <v>8722</v>
      </c>
      <c r="D46" s="35" t="s">
        <v>52</v>
      </c>
      <c r="E46" s="32">
        <v>344</v>
      </c>
      <c r="F46" s="32">
        <v>502</v>
      </c>
      <c r="G46" s="35"/>
      <c r="H46" s="35"/>
      <c r="I46" s="35" t="s">
        <v>54</v>
      </c>
      <c r="J46" s="35" t="s">
        <v>51</v>
      </c>
    </row>
    <row r="47" spans="1:10" ht="15.75">
      <c r="A47" s="34" t="s">
        <v>63</v>
      </c>
      <c r="B47" s="33">
        <v>1046</v>
      </c>
      <c r="C47" s="35">
        <v>6119</v>
      </c>
      <c r="D47" s="35" t="s">
        <v>62</v>
      </c>
      <c r="E47" s="32">
        <v>9</v>
      </c>
      <c r="F47" s="32">
        <v>14</v>
      </c>
      <c r="G47" s="35"/>
      <c r="H47" s="35"/>
      <c r="I47" s="35" t="s">
        <v>47</v>
      </c>
      <c r="J47" s="35" t="s">
        <v>61</v>
      </c>
    </row>
    <row r="48" spans="1:10" ht="15.75">
      <c r="A48" s="34" t="s">
        <v>63</v>
      </c>
      <c r="B48" s="33">
        <v>1047</v>
      </c>
      <c r="C48" s="35">
        <v>6622</v>
      </c>
      <c r="D48" s="35" t="s">
        <v>64</v>
      </c>
      <c r="E48" s="32">
        <v>42</v>
      </c>
      <c r="F48" s="32">
        <v>77</v>
      </c>
      <c r="G48" s="35"/>
      <c r="H48" s="35"/>
      <c r="I48" s="35" t="s">
        <v>54</v>
      </c>
      <c r="J48" s="35" t="s">
        <v>51</v>
      </c>
    </row>
    <row r="49" spans="1:10" ht="15.75">
      <c r="A49" s="34" t="s">
        <v>63</v>
      </c>
      <c r="B49" s="33">
        <v>1048</v>
      </c>
      <c r="C49" s="35">
        <v>8722</v>
      </c>
      <c r="D49" s="35" t="s">
        <v>52</v>
      </c>
      <c r="E49" s="32">
        <v>344</v>
      </c>
      <c r="F49" s="32">
        <v>502</v>
      </c>
      <c r="G49" s="35"/>
      <c r="H49" s="35"/>
      <c r="I49" s="35" t="s">
        <v>44</v>
      </c>
      <c r="J49" s="35" t="s">
        <v>51</v>
      </c>
    </row>
    <row r="50" spans="1:10" ht="15.75">
      <c r="A50" s="34" t="s">
        <v>65</v>
      </c>
      <c r="B50" s="33">
        <v>1049</v>
      </c>
      <c r="C50" s="35">
        <v>2499</v>
      </c>
      <c r="D50" s="35" t="s">
        <v>49</v>
      </c>
      <c r="E50" s="32">
        <v>6.2</v>
      </c>
      <c r="F50" s="32">
        <v>9.1999999999999993</v>
      </c>
      <c r="G50" s="35"/>
      <c r="H50" s="35"/>
      <c r="I50" s="35" t="s">
        <v>44</v>
      </c>
      <c r="J50" s="35" t="s">
        <v>55</v>
      </c>
    </row>
    <row r="51" spans="1:10" ht="15.75">
      <c r="A51" s="34" t="s">
        <v>65</v>
      </c>
      <c r="B51" s="33">
        <v>1050</v>
      </c>
      <c r="C51" s="35">
        <v>2877</v>
      </c>
      <c r="D51" s="35" t="s">
        <v>46</v>
      </c>
      <c r="E51" s="32">
        <v>11.4</v>
      </c>
      <c r="F51" s="32">
        <v>16.3</v>
      </c>
      <c r="G51" s="35"/>
      <c r="H51" s="35"/>
      <c r="I51" s="35" t="s">
        <v>44</v>
      </c>
      <c r="J51" s="35" t="s">
        <v>51</v>
      </c>
    </row>
    <row r="52" spans="1:10" ht="15.75">
      <c r="A52" s="34" t="s">
        <v>65</v>
      </c>
      <c r="B52" s="33">
        <v>1051</v>
      </c>
      <c r="C52" s="35">
        <v>6119</v>
      </c>
      <c r="D52" s="35" t="s">
        <v>62</v>
      </c>
      <c r="E52" s="32">
        <v>9</v>
      </c>
      <c r="F52" s="32">
        <v>14</v>
      </c>
      <c r="G52" s="35"/>
      <c r="H52" s="35"/>
      <c r="I52" s="35" t="s">
        <v>50</v>
      </c>
      <c r="J52" s="35" t="s">
        <v>61</v>
      </c>
    </row>
    <row r="53" spans="1:10" ht="15.75">
      <c r="A53" s="34" t="s">
        <v>65</v>
      </c>
      <c r="B53" s="33">
        <v>1052</v>
      </c>
      <c r="C53" s="35">
        <v>6622</v>
      </c>
      <c r="D53" s="35" t="s">
        <v>64</v>
      </c>
      <c r="E53" s="32">
        <v>42</v>
      </c>
      <c r="F53" s="32">
        <v>77</v>
      </c>
      <c r="G53" s="35"/>
      <c r="H53" s="35"/>
      <c r="I53" s="35" t="s">
        <v>50</v>
      </c>
      <c r="J53" s="35" t="s">
        <v>51</v>
      </c>
    </row>
    <row r="54" spans="1:10" ht="15.75">
      <c r="A54" s="34" t="s">
        <v>65</v>
      </c>
      <c r="B54" s="33">
        <v>1053</v>
      </c>
      <c r="C54" s="35">
        <v>2242</v>
      </c>
      <c r="D54" s="35" t="s">
        <v>59</v>
      </c>
      <c r="E54" s="32">
        <v>60</v>
      </c>
      <c r="F54" s="32">
        <v>124</v>
      </c>
      <c r="G54" s="35"/>
      <c r="H54" s="35"/>
      <c r="I54" s="35" t="s">
        <v>44</v>
      </c>
      <c r="J54" s="35" t="s">
        <v>48</v>
      </c>
    </row>
    <row r="55" spans="1:10" ht="15.75">
      <c r="A55" s="34" t="s">
        <v>65</v>
      </c>
      <c r="B55" s="33">
        <v>1054</v>
      </c>
      <c r="C55" s="35">
        <v>4421</v>
      </c>
      <c r="D55" s="35" t="s">
        <v>56</v>
      </c>
      <c r="E55" s="32">
        <v>45</v>
      </c>
      <c r="F55" s="32">
        <v>87</v>
      </c>
      <c r="G55" s="35"/>
      <c r="H55" s="35"/>
      <c r="I55" s="35" t="s">
        <v>50</v>
      </c>
      <c r="J55" s="35" t="s">
        <v>60</v>
      </c>
    </row>
    <row r="56" spans="1:10" ht="15.75">
      <c r="A56" s="34" t="s">
        <v>65</v>
      </c>
      <c r="B56" s="33">
        <v>1055</v>
      </c>
      <c r="C56" s="35">
        <v>6119</v>
      </c>
      <c r="D56" s="35" t="s">
        <v>62</v>
      </c>
      <c r="E56" s="32">
        <v>9</v>
      </c>
      <c r="F56" s="32">
        <v>14</v>
      </c>
      <c r="G56" s="35"/>
      <c r="H56" s="35"/>
      <c r="I56" s="35" t="s">
        <v>47</v>
      </c>
      <c r="J56" s="35" t="s">
        <v>60</v>
      </c>
    </row>
    <row r="57" spans="1:10" ht="15.75">
      <c r="A57" s="34" t="s">
        <v>65</v>
      </c>
      <c r="B57" s="33">
        <v>1056</v>
      </c>
      <c r="C57" s="35">
        <v>1109</v>
      </c>
      <c r="D57" s="35" t="s">
        <v>53</v>
      </c>
      <c r="E57" s="32">
        <v>3</v>
      </c>
      <c r="F57" s="32">
        <v>8</v>
      </c>
      <c r="G57" s="35"/>
      <c r="H57" s="35"/>
      <c r="I57" s="35" t="s">
        <v>50</v>
      </c>
      <c r="J57" s="35" t="s">
        <v>48</v>
      </c>
    </row>
    <row r="58" spans="1:10" ht="15.75">
      <c r="A58" s="34" t="s">
        <v>65</v>
      </c>
      <c r="B58" s="33">
        <v>1057</v>
      </c>
      <c r="C58" s="35">
        <v>2499</v>
      </c>
      <c r="D58" s="35" t="s">
        <v>49</v>
      </c>
      <c r="E58" s="32">
        <v>6.2</v>
      </c>
      <c r="F58" s="32">
        <v>9.1999999999999993</v>
      </c>
      <c r="G58" s="35"/>
      <c r="H58" s="35"/>
      <c r="I58" s="35" t="s">
        <v>47</v>
      </c>
      <c r="J58" s="35" t="s">
        <v>48</v>
      </c>
    </row>
    <row r="59" spans="1:10" ht="15.75">
      <c r="A59" s="34" t="s">
        <v>65</v>
      </c>
      <c r="B59" s="33">
        <v>1058</v>
      </c>
      <c r="C59" s="35">
        <v>6119</v>
      </c>
      <c r="D59" s="35" t="s">
        <v>62</v>
      </c>
      <c r="E59" s="32">
        <v>9</v>
      </c>
      <c r="F59" s="32">
        <v>14</v>
      </c>
      <c r="G59" s="35"/>
      <c r="H59" s="35"/>
      <c r="I59" s="35" t="s">
        <v>54</v>
      </c>
      <c r="J59" s="35" t="s">
        <v>51</v>
      </c>
    </row>
    <row r="60" spans="1:10" ht="15.75">
      <c r="A60" s="34" t="s">
        <v>65</v>
      </c>
      <c r="B60" s="33">
        <v>1059</v>
      </c>
      <c r="C60" s="35">
        <v>2242</v>
      </c>
      <c r="D60" s="35" t="s">
        <v>59</v>
      </c>
      <c r="E60" s="32">
        <v>60</v>
      </c>
      <c r="F60" s="32">
        <v>124</v>
      </c>
      <c r="G60" s="35"/>
      <c r="H60" s="35"/>
      <c r="I60" s="35" t="s">
        <v>50</v>
      </c>
      <c r="J60" s="35" t="s">
        <v>51</v>
      </c>
    </row>
    <row r="61" spans="1:10" ht="15.75">
      <c r="A61" s="34" t="s">
        <v>65</v>
      </c>
      <c r="B61" s="33">
        <v>1060</v>
      </c>
      <c r="C61" s="35">
        <v>6119</v>
      </c>
      <c r="D61" s="35" t="s">
        <v>62</v>
      </c>
      <c r="E61" s="32">
        <v>9</v>
      </c>
      <c r="F61" s="32">
        <v>14</v>
      </c>
      <c r="G61" s="35"/>
      <c r="H61" s="35"/>
      <c r="I61" s="35" t="s">
        <v>50</v>
      </c>
      <c r="J61" s="35" t="s">
        <v>60</v>
      </c>
    </row>
    <row r="62" spans="1:10" ht="15.75">
      <c r="A62" s="34" t="s">
        <v>66</v>
      </c>
      <c r="B62" s="33">
        <v>1061</v>
      </c>
      <c r="C62" s="35">
        <v>1109</v>
      </c>
      <c r="D62" s="35" t="s">
        <v>53</v>
      </c>
      <c r="E62" s="32">
        <v>3</v>
      </c>
      <c r="F62" s="32">
        <v>8</v>
      </c>
      <c r="G62" s="35"/>
      <c r="H62" s="35"/>
      <c r="I62" s="35" t="s">
        <v>50</v>
      </c>
      <c r="J62" s="35" t="s">
        <v>60</v>
      </c>
    </row>
    <row r="63" spans="1:10" ht="15.75">
      <c r="A63" s="34" t="s">
        <v>66</v>
      </c>
      <c r="B63" s="33">
        <v>1062</v>
      </c>
      <c r="C63" s="35">
        <v>2499</v>
      </c>
      <c r="D63" s="35" t="s">
        <v>49</v>
      </c>
      <c r="E63" s="32">
        <v>6.2</v>
      </c>
      <c r="F63" s="32">
        <v>9.1999999999999993</v>
      </c>
      <c r="G63" s="35"/>
      <c r="H63" s="35"/>
      <c r="I63" s="35" t="s">
        <v>44</v>
      </c>
      <c r="J63" s="35" t="s">
        <v>51</v>
      </c>
    </row>
    <row r="64" spans="1:10" ht="15.75">
      <c r="A64" s="34" t="s">
        <v>66</v>
      </c>
      <c r="B64" s="33">
        <v>1063</v>
      </c>
      <c r="C64" s="35">
        <v>1109</v>
      </c>
      <c r="D64" s="35" t="s">
        <v>53</v>
      </c>
      <c r="E64" s="32">
        <v>3</v>
      </c>
      <c r="F64" s="32">
        <v>8</v>
      </c>
      <c r="G64" s="35"/>
      <c r="H64" s="35"/>
      <c r="I64" s="35" t="s">
        <v>50</v>
      </c>
      <c r="J64" s="35" t="s">
        <v>48</v>
      </c>
    </row>
    <row r="65" spans="1:10" ht="15.75">
      <c r="A65" s="34" t="s">
        <v>66</v>
      </c>
      <c r="B65" s="33">
        <v>1064</v>
      </c>
      <c r="C65" s="35">
        <v>2499</v>
      </c>
      <c r="D65" s="35" t="s">
        <v>49</v>
      </c>
      <c r="E65" s="32">
        <v>6.2</v>
      </c>
      <c r="F65" s="32">
        <v>9.1999999999999993</v>
      </c>
      <c r="G65" s="35"/>
      <c r="H65" s="35"/>
      <c r="I65" s="35" t="s">
        <v>54</v>
      </c>
      <c r="J65" s="35" t="s">
        <v>51</v>
      </c>
    </row>
    <row r="66" spans="1:10" ht="15.75">
      <c r="A66" s="34" t="s">
        <v>66</v>
      </c>
      <c r="B66" s="33">
        <v>1065</v>
      </c>
      <c r="C66" s="35">
        <v>2499</v>
      </c>
      <c r="D66" s="35" t="s">
        <v>49</v>
      </c>
      <c r="E66" s="32">
        <v>6.2</v>
      </c>
      <c r="F66" s="32">
        <v>9.1999999999999993</v>
      </c>
      <c r="G66" s="35"/>
      <c r="H66" s="35"/>
      <c r="I66" s="35" t="s">
        <v>50</v>
      </c>
      <c r="J66" s="35" t="s">
        <v>45</v>
      </c>
    </row>
    <row r="67" spans="1:10" ht="15.75">
      <c r="A67" s="34" t="s">
        <v>66</v>
      </c>
      <c r="B67" s="33">
        <v>1066</v>
      </c>
      <c r="C67" s="35">
        <v>2877</v>
      </c>
      <c r="D67" s="35" t="s">
        <v>46</v>
      </c>
      <c r="E67" s="32">
        <v>11.4</v>
      </c>
      <c r="F67" s="32">
        <v>16.3</v>
      </c>
      <c r="G67" s="35"/>
      <c r="H67" s="35"/>
      <c r="I67" s="35" t="s">
        <v>50</v>
      </c>
      <c r="J67" s="35" t="s">
        <v>60</v>
      </c>
    </row>
    <row r="68" spans="1:10" ht="15.75">
      <c r="A68" s="34" t="s">
        <v>66</v>
      </c>
      <c r="B68" s="33">
        <v>1067</v>
      </c>
      <c r="C68" s="35">
        <v>2877</v>
      </c>
      <c r="D68" s="35" t="s">
        <v>46</v>
      </c>
      <c r="E68" s="32">
        <v>11.4</v>
      </c>
      <c r="F68" s="32">
        <v>16.3</v>
      </c>
      <c r="G68" s="35"/>
      <c r="H68" s="35"/>
      <c r="I68" s="35" t="s">
        <v>50</v>
      </c>
      <c r="J68" s="35" t="s">
        <v>61</v>
      </c>
    </row>
    <row r="69" spans="1:10" ht="15.75">
      <c r="A69" s="34" t="s">
        <v>66</v>
      </c>
      <c r="B69" s="33">
        <v>1068</v>
      </c>
      <c r="C69" s="35">
        <v>6119</v>
      </c>
      <c r="D69" s="35" t="s">
        <v>62</v>
      </c>
      <c r="E69" s="32">
        <v>9</v>
      </c>
      <c r="F69" s="32">
        <v>14</v>
      </c>
      <c r="G69" s="35"/>
      <c r="H69" s="35"/>
      <c r="I69" s="35" t="s">
        <v>47</v>
      </c>
      <c r="J69" s="35" t="s">
        <v>48</v>
      </c>
    </row>
    <row r="70" spans="1:10" ht="15.75">
      <c r="A70" s="34" t="s">
        <v>66</v>
      </c>
      <c r="B70" s="33">
        <v>1069</v>
      </c>
      <c r="C70" s="35">
        <v>1109</v>
      </c>
      <c r="D70" s="35" t="s">
        <v>53</v>
      </c>
      <c r="E70" s="32">
        <v>3</v>
      </c>
      <c r="F70" s="32">
        <v>8</v>
      </c>
      <c r="G70" s="35"/>
      <c r="H70" s="35"/>
      <c r="I70" s="35" t="s">
        <v>50</v>
      </c>
      <c r="J70" s="35" t="s">
        <v>51</v>
      </c>
    </row>
    <row r="71" spans="1:10" ht="15.75">
      <c r="A71" s="34" t="s">
        <v>66</v>
      </c>
      <c r="B71" s="33">
        <v>1070</v>
      </c>
      <c r="C71" s="35">
        <v>2499</v>
      </c>
      <c r="D71" s="35" t="s">
        <v>49</v>
      </c>
      <c r="E71" s="32">
        <v>6.2</v>
      </c>
      <c r="F71" s="32">
        <v>9.1999999999999993</v>
      </c>
      <c r="G71" s="35"/>
      <c r="H71" s="35"/>
      <c r="I71" s="35" t="s">
        <v>54</v>
      </c>
      <c r="J71" s="35" t="s">
        <v>51</v>
      </c>
    </row>
    <row r="72" spans="1:10" ht="15.75">
      <c r="A72" s="34" t="s">
        <v>66</v>
      </c>
      <c r="B72" s="33">
        <v>1071</v>
      </c>
      <c r="C72" s="35">
        <v>1109</v>
      </c>
      <c r="D72" s="35" t="s">
        <v>53</v>
      </c>
      <c r="E72" s="32">
        <v>3</v>
      </c>
      <c r="F72" s="32">
        <v>8</v>
      </c>
      <c r="G72" s="35"/>
      <c r="H72" s="35"/>
      <c r="I72" s="35" t="s">
        <v>44</v>
      </c>
      <c r="J72" s="35" t="s">
        <v>51</v>
      </c>
    </row>
    <row r="73" spans="1:10" ht="15.75">
      <c r="A73" s="34" t="s">
        <v>66</v>
      </c>
      <c r="B73" s="33">
        <v>1072</v>
      </c>
      <c r="C73" s="35">
        <v>1109</v>
      </c>
      <c r="D73" s="35" t="s">
        <v>53</v>
      </c>
      <c r="E73" s="32">
        <v>3</v>
      </c>
      <c r="F73" s="32">
        <v>8</v>
      </c>
      <c r="G73" s="35"/>
      <c r="H73" s="35"/>
      <c r="I73" s="35" t="s">
        <v>50</v>
      </c>
      <c r="J73" s="35" t="s">
        <v>60</v>
      </c>
    </row>
    <row r="74" spans="1:10" ht="15.75">
      <c r="A74" s="34" t="s">
        <v>66</v>
      </c>
      <c r="B74" s="33">
        <v>1073</v>
      </c>
      <c r="C74" s="35">
        <v>6622</v>
      </c>
      <c r="D74" s="35" t="s">
        <v>64</v>
      </c>
      <c r="E74" s="32">
        <v>42</v>
      </c>
      <c r="F74" s="32">
        <v>77</v>
      </c>
      <c r="G74" s="35"/>
      <c r="H74" s="35"/>
      <c r="I74" s="35" t="s">
        <v>50</v>
      </c>
      <c r="J74" s="35" t="s">
        <v>48</v>
      </c>
    </row>
    <row r="75" spans="1:10" ht="15.75">
      <c r="A75" s="34" t="s">
        <v>66</v>
      </c>
      <c r="B75" s="33">
        <v>1074</v>
      </c>
      <c r="C75" s="35">
        <v>2877</v>
      </c>
      <c r="D75" s="35" t="s">
        <v>46</v>
      </c>
      <c r="E75" s="32">
        <v>11.4</v>
      </c>
      <c r="F75" s="32">
        <v>16.3</v>
      </c>
      <c r="G75" s="35"/>
      <c r="H75" s="35"/>
      <c r="I75" s="35" t="s">
        <v>50</v>
      </c>
      <c r="J75" s="35" t="s">
        <v>51</v>
      </c>
    </row>
    <row r="76" spans="1:10" ht="15.75">
      <c r="A76" s="34" t="s">
        <v>66</v>
      </c>
      <c r="B76" s="33">
        <v>1075</v>
      </c>
      <c r="C76" s="35">
        <v>1109</v>
      </c>
      <c r="D76" s="35" t="s">
        <v>53</v>
      </c>
      <c r="E76" s="32">
        <v>3</v>
      </c>
      <c r="F76" s="32">
        <v>8</v>
      </c>
      <c r="G76" s="35"/>
      <c r="H76" s="35"/>
      <c r="I76" s="35" t="s">
        <v>54</v>
      </c>
      <c r="J76" s="35" t="s">
        <v>48</v>
      </c>
    </row>
    <row r="77" spans="1:10" ht="15.75">
      <c r="A77" s="34" t="s">
        <v>66</v>
      </c>
      <c r="B77" s="33">
        <v>1076</v>
      </c>
      <c r="C77" s="35">
        <v>1109</v>
      </c>
      <c r="D77" s="35" t="s">
        <v>53</v>
      </c>
      <c r="E77" s="32">
        <v>3</v>
      </c>
      <c r="F77" s="32">
        <v>8</v>
      </c>
      <c r="G77" s="35"/>
      <c r="H77" s="35"/>
      <c r="I77" s="35" t="s">
        <v>47</v>
      </c>
      <c r="J77" s="35" t="s">
        <v>51</v>
      </c>
    </row>
    <row r="78" spans="1:10" ht="15.75">
      <c r="A78" s="34" t="s">
        <v>66</v>
      </c>
      <c r="B78" s="33">
        <v>1077</v>
      </c>
      <c r="C78" s="35">
        <v>9822</v>
      </c>
      <c r="D78" s="35" t="s">
        <v>43</v>
      </c>
      <c r="E78" s="32">
        <v>58.3</v>
      </c>
      <c r="F78" s="32">
        <v>98.4</v>
      </c>
      <c r="G78" s="35"/>
      <c r="H78" s="35"/>
      <c r="I78" s="35" t="s">
        <v>54</v>
      </c>
      <c r="J78" s="35" t="s">
        <v>51</v>
      </c>
    </row>
    <row r="79" spans="1:10" ht="15.75">
      <c r="A79" s="34" t="s">
        <v>66</v>
      </c>
      <c r="B79" s="33">
        <v>1078</v>
      </c>
      <c r="C79" s="35">
        <v>2877</v>
      </c>
      <c r="D79" s="35" t="s">
        <v>46</v>
      </c>
      <c r="E79" s="32">
        <v>11.4</v>
      </c>
      <c r="F79" s="32">
        <v>16.3</v>
      </c>
      <c r="G79" s="35"/>
      <c r="H79" s="35"/>
      <c r="I79" s="35" t="s">
        <v>47</v>
      </c>
      <c r="J79" s="35" t="s">
        <v>60</v>
      </c>
    </row>
    <row r="80" spans="1:10" ht="15.75">
      <c r="A80" s="34" t="s">
        <v>67</v>
      </c>
      <c r="B80" s="33">
        <v>1079</v>
      </c>
      <c r="C80" s="35">
        <v>2877</v>
      </c>
      <c r="D80" s="35" t="s">
        <v>46</v>
      </c>
      <c r="E80" s="32">
        <v>11.4</v>
      </c>
      <c r="F80" s="32">
        <v>16.3</v>
      </c>
      <c r="G80" s="35"/>
      <c r="H80" s="35"/>
      <c r="I80" s="35" t="s">
        <v>47</v>
      </c>
      <c r="J80" s="35" t="s">
        <v>45</v>
      </c>
    </row>
    <row r="81" spans="1:10" ht="15.75">
      <c r="A81" s="34" t="s">
        <v>67</v>
      </c>
      <c r="B81" s="33">
        <v>1080</v>
      </c>
      <c r="C81" s="35">
        <v>4421</v>
      </c>
      <c r="D81" s="35" t="s">
        <v>56</v>
      </c>
      <c r="E81" s="32">
        <v>45</v>
      </c>
      <c r="F81" s="32">
        <v>87</v>
      </c>
      <c r="G81" s="35"/>
      <c r="H81" s="35"/>
      <c r="I81" s="35" t="s">
        <v>50</v>
      </c>
      <c r="J81" s="35" t="s">
        <v>48</v>
      </c>
    </row>
    <row r="82" spans="1:10" ht="15.75">
      <c r="A82" s="34" t="s">
        <v>67</v>
      </c>
      <c r="B82" s="33">
        <v>1081</v>
      </c>
      <c r="C82" s="35">
        <v>6119</v>
      </c>
      <c r="D82" s="35" t="s">
        <v>62</v>
      </c>
      <c r="E82" s="32">
        <v>9</v>
      </c>
      <c r="F82" s="32">
        <v>14</v>
      </c>
      <c r="G82" s="35"/>
      <c r="H82" s="35"/>
      <c r="I82" s="35" t="s">
        <v>50</v>
      </c>
      <c r="J82" s="35" t="s">
        <v>61</v>
      </c>
    </row>
    <row r="83" spans="1:10" ht="15.75">
      <c r="A83" s="34" t="s">
        <v>67</v>
      </c>
      <c r="B83" s="33">
        <v>1082</v>
      </c>
      <c r="C83" s="35">
        <v>1109</v>
      </c>
      <c r="D83" s="35" t="s">
        <v>53</v>
      </c>
      <c r="E83" s="32">
        <v>3</v>
      </c>
      <c r="F83" s="32">
        <v>8</v>
      </c>
      <c r="G83" s="35"/>
      <c r="H83" s="35"/>
      <c r="I83" s="35" t="s">
        <v>44</v>
      </c>
      <c r="J83" s="35" t="s">
        <v>48</v>
      </c>
    </row>
    <row r="84" spans="1:10" ht="15.75">
      <c r="A84" s="34" t="s">
        <v>67</v>
      </c>
      <c r="B84" s="33">
        <v>1083</v>
      </c>
      <c r="C84" s="35">
        <v>1109</v>
      </c>
      <c r="D84" s="35" t="s">
        <v>53</v>
      </c>
      <c r="E84" s="32">
        <v>3</v>
      </c>
      <c r="F84" s="32">
        <v>8</v>
      </c>
      <c r="G84" s="35"/>
      <c r="H84" s="35"/>
      <c r="I84" s="35" t="s">
        <v>44</v>
      </c>
      <c r="J84" s="35" t="s">
        <v>60</v>
      </c>
    </row>
    <row r="85" spans="1:10" ht="15.75">
      <c r="A85" s="34" t="s">
        <v>67</v>
      </c>
      <c r="B85" s="33">
        <v>1084</v>
      </c>
      <c r="C85" s="35">
        <v>6119</v>
      </c>
      <c r="D85" s="35" t="s">
        <v>62</v>
      </c>
      <c r="E85" s="32">
        <v>9</v>
      </c>
      <c r="F85" s="32">
        <v>14</v>
      </c>
      <c r="G85" s="35"/>
      <c r="H85" s="35"/>
      <c r="I85" s="35" t="s">
        <v>44</v>
      </c>
      <c r="J85" s="35" t="s">
        <v>51</v>
      </c>
    </row>
    <row r="86" spans="1:10" ht="15.75">
      <c r="A86" s="34" t="s">
        <v>67</v>
      </c>
      <c r="B86" s="33">
        <v>1085</v>
      </c>
      <c r="C86" s="35">
        <v>9822</v>
      </c>
      <c r="D86" s="35" t="s">
        <v>43</v>
      </c>
      <c r="E86" s="32">
        <v>58.3</v>
      </c>
      <c r="F86" s="32">
        <v>98.4</v>
      </c>
      <c r="G86" s="35"/>
      <c r="H86" s="35"/>
      <c r="I86" s="35" t="s">
        <v>50</v>
      </c>
      <c r="J86" s="35" t="s">
        <v>60</v>
      </c>
    </row>
    <row r="87" spans="1:10" ht="15.75">
      <c r="A87" s="34" t="s">
        <v>67</v>
      </c>
      <c r="B87" s="33">
        <v>1086</v>
      </c>
      <c r="C87" s="35">
        <v>1109</v>
      </c>
      <c r="D87" s="35" t="s">
        <v>53</v>
      </c>
      <c r="E87" s="32">
        <v>3</v>
      </c>
      <c r="F87" s="32">
        <v>8</v>
      </c>
      <c r="G87" s="35"/>
      <c r="H87" s="35"/>
      <c r="I87" s="35" t="s">
        <v>54</v>
      </c>
      <c r="J87" s="35" t="s">
        <v>51</v>
      </c>
    </row>
    <row r="88" spans="1:10" ht="15.75">
      <c r="A88" s="34" t="s">
        <v>67</v>
      </c>
      <c r="B88" s="33">
        <v>1087</v>
      </c>
      <c r="C88" s="35">
        <v>2499</v>
      </c>
      <c r="D88" s="35" t="s">
        <v>49</v>
      </c>
      <c r="E88" s="32">
        <v>6.2</v>
      </c>
      <c r="F88" s="32">
        <v>9.1999999999999993</v>
      </c>
      <c r="G88" s="35"/>
      <c r="H88" s="35"/>
      <c r="I88" s="35" t="s">
        <v>44</v>
      </c>
      <c r="J88" s="35" t="s">
        <v>48</v>
      </c>
    </row>
    <row r="89" spans="1:10" ht="15.75">
      <c r="A89" s="34" t="s">
        <v>67</v>
      </c>
      <c r="B89" s="33">
        <v>1088</v>
      </c>
      <c r="C89" s="35">
        <v>2499</v>
      </c>
      <c r="D89" s="35" t="s">
        <v>49</v>
      </c>
      <c r="E89" s="32">
        <v>6.2</v>
      </c>
      <c r="F89" s="32">
        <v>9.1999999999999993</v>
      </c>
      <c r="G89" s="35"/>
      <c r="H89" s="35"/>
      <c r="I89" s="35" t="s">
        <v>44</v>
      </c>
      <c r="J89" s="35" t="s">
        <v>45</v>
      </c>
    </row>
    <row r="90" spans="1:10" ht="15.75">
      <c r="A90" s="34" t="s">
        <v>67</v>
      </c>
      <c r="B90" s="33">
        <v>1089</v>
      </c>
      <c r="C90" s="35">
        <v>6119</v>
      </c>
      <c r="D90" s="35" t="s">
        <v>62</v>
      </c>
      <c r="E90" s="32">
        <v>9</v>
      </c>
      <c r="F90" s="32">
        <v>14</v>
      </c>
      <c r="G90" s="35"/>
      <c r="H90" s="35"/>
      <c r="I90" s="35" t="s">
        <v>50</v>
      </c>
      <c r="J90" s="35" t="s">
        <v>60</v>
      </c>
    </row>
    <row r="91" spans="1:10" ht="15.75">
      <c r="A91" s="34" t="s">
        <v>67</v>
      </c>
      <c r="B91" s="33">
        <v>1090</v>
      </c>
      <c r="C91" s="35">
        <v>2877</v>
      </c>
      <c r="D91" s="35" t="s">
        <v>46</v>
      </c>
      <c r="E91" s="32">
        <v>11.4</v>
      </c>
      <c r="F91" s="32">
        <v>16.3</v>
      </c>
      <c r="G91" s="35"/>
      <c r="H91" s="35"/>
      <c r="I91" s="35" t="s">
        <v>44</v>
      </c>
      <c r="J91" s="35" t="s">
        <v>48</v>
      </c>
    </row>
    <row r="92" spans="1:10" ht="15.75">
      <c r="A92" s="34" t="s">
        <v>67</v>
      </c>
      <c r="B92" s="33">
        <v>1091</v>
      </c>
      <c r="C92" s="35">
        <v>2877</v>
      </c>
      <c r="D92" s="35" t="s">
        <v>46</v>
      </c>
      <c r="E92" s="32">
        <v>11.4</v>
      </c>
      <c r="F92" s="32">
        <v>16.3</v>
      </c>
      <c r="G92" s="35"/>
      <c r="H92" s="35"/>
      <c r="I92" s="35" t="s">
        <v>54</v>
      </c>
      <c r="J92" s="35" t="s">
        <v>60</v>
      </c>
    </row>
    <row r="93" spans="1:10" ht="15.75">
      <c r="A93" s="34" t="s">
        <v>67</v>
      </c>
      <c r="B93" s="33">
        <v>1092</v>
      </c>
      <c r="C93" s="35">
        <v>2877</v>
      </c>
      <c r="D93" s="35" t="s">
        <v>46</v>
      </c>
      <c r="E93" s="32">
        <v>11.4</v>
      </c>
      <c r="F93" s="32">
        <v>16.3</v>
      </c>
      <c r="G93" s="35"/>
      <c r="H93" s="35"/>
      <c r="I93" s="35" t="s">
        <v>50</v>
      </c>
      <c r="J93" s="35" t="s">
        <v>48</v>
      </c>
    </row>
    <row r="94" spans="1:10" ht="15.75">
      <c r="A94" s="34" t="s">
        <v>67</v>
      </c>
      <c r="B94" s="33">
        <v>1093</v>
      </c>
      <c r="C94" s="35">
        <v>6119</v>
      </c>
      <c r="D94" s="35" t="s">
        <v>62</v>
      </c>
      <c r="E94" s="32">
        <v>9</v>
      </c>
      <c r="F94" s="32">
        <v>14</v>
      </c>
      <c r="G94" s="35"/>
      <c r="H94" s="35"/>
      <c r="I94" s="35" t="s">
        <v>47</v>
      </c>
      <c r="J94" s="35" t="s">
        <v>51</v>
      </c>
    </row>
    <row r="95" spans="1:10" ht="15.75">
      <c r="A95" s="34" t="s">
        <v>67</v>
      </c>
      <c r="B95" s="33">
        <v>1094</v>
      </c>
      <c r="C95" s="35">
        <v>6119</v>
      </c>
      <c r="D95" s="35" t="s">
        <v>62</v>
      </c>
      <c r="E95" s="32">
        <v>9</v>
      </c>
      <c r="F95" s="32">
        <v>14</v>
      </c>
      <c r="G95" s="35"/>
      <c r="H95" s="35"/>
      <c r="I95" s="35" t="s">
        <v>50</v>
      </c>
      <c r="J95" s="35" t="s">
        <v>48</v>
      </c>
    </row>
    <row r="96" spans="1:10" ht="15.75">
      <c r="A96" s="34" t="s">
        <v>67</v>
      </c>
      <c r="B96" s="33">
        <v>1095</v>
      </c>
      <c r="C96" s="35">
        <v>2499</v>
      </c>
      <c r="D96" s="35" t="s">
        <v>49</v>
      </c>
      <c r="E96" s="32">
        <v>6.2</v>
      </c>
      <c r="F96" s="32">
        <v>9.1999999999999993</v>
      </c>
      <c r="G96" s="35"/>
      <c r="H96" s="35"/>
      <c r="I96" s="35" t="s">
        <v>54</v>
      </c>
      <c r="J96" s="35" t="s">
        <v>51</v>
      </c>
    </row>
    <row r="97" spans="1:10" ht="15.75">
      <c r="A97" s="34" t="s">
        <v>67</v>
      </c>
      <c r="B97" s="33">
        <v>1096</v>
      </c>
      <c r="C97" s="35">
        <v>6119</v>
      </c>
      <c r="D97" s="35" t="s">
        <v>62</v>
      </c>
      <c r="E97" s="32">
        <v>9</v>
      </c>
      <c r="F97" s="32">
        <v>14</v>
      </c>
      <c r="G97" s="35"/>
      <c r="H97" s="35"/>
      <c r="I97" s="35" t="s">
        <v>50</v>
      </c>
      <c r="J97" s="35" t="s">
        <v>51</v>
      </c>
    </row>
    <row r="98" spans="1:10" ht="15.75">
      <c r="A98" s="34" t="s">
        <v>67</v>
      </c>
      <c r="B98" s="33">
        <v>1097</v>
      </c>
      <c r="C98" s="35">
        <v>9212</v>
      </c>
      <c r="D98" s="35" t="s">
        <v>57</v>
      </c>
      <c r="E98" s="32">
        <v>4</v>
      </c>
      <c r="F98" s="32">
        <v>7</v>
      </c>
      <c r="G98" s="35"/>
      <c r="H98" s="35"/>
      <c r="I98" s="35" t="s">
        <v>54</v>
      </c>
      <c r="J98" s="35" t="s">
        <v>60</v>
      </c>
    </row>
    <row r="99" spans="1:10" ht="15.75">
      <c r="A99" s="34" t="s">
        <v>67</v>
      </c>
      <c r="B99" s="33">
        <v>1098</v>
      </c>
      <c r="C99" s="35">
        <v>2877</v>
      </c>
      <c r="D99" s="35" t="s">
        <v>46</v>
      </c>
      <c r="E99" s="32">
        <v>11.4</v>
      </c>
      <c r="F99" s="32">
        <v>16.3</v>
      </c>
      <c r="G99" s="35"/>
      <c r="H99" s="35"/>
      <c r="I99" s="35" t="s">
        <v>47</v>
      </c>
      <c r="J99" s="35" t="s">
        <v>45</v>
      </c>
    </row>
    <row r="100" spans="1:10" ht="15.75">
      <c r="A100" s="34" t="s">
        <v>68</v>
      </c>
      <c r="B100" s="33">
        <v>1099</v>
      </c>
      <c r="C100" s="35">
        <v>2877</v>
      </c>
      <c r="D100" s="35" t="s">
        <v>46</v>
      </c>
      <c r="E100" s="32">
        <v>11.4</v>
      </c>
      <c r="F100" s="32">
        <v>16.3</v>
      </c>
      <c r="G100" s="35"/>
      <c r="H100" s="35"/>
      <c r="I100" s="35" t="s">
        <v>50</v>
      </c>
      <c r="J100" s="35" t="s">
        <v>48</v>
      </c>
    </row>
    <row r="101" spans="1:10" ht="15.75">
      <c r="A101" s="34" t="s">
        <v>68</v>
      </c>
      <c r="B101" s="33">
        <v>1100</v>
      </c>
      <c r="C101" s="35">
        <v>6119</v>
      </c>
      <c r="D101" s="35" t="s">
        <v>62</v>
      </c>
      <c r="E101" s="32">
        <v>9</v>
      </c>
      <c r="F101" s="32">
        <v>14</v>
      </c>
      <c r="G101" s="35"/>
      <c r="H101" s="35"/>
      <c r="I101" s="35" t="s">
        <v>44</v>
      </c>
      <c r="J101" s="35" t="s">
        <v>61</v>
      </c>
    </row>
    <row r="102" spans="1:10" ht="15.75">
      <c r="A102" s="34" t="s">
        <v>68</v>
      </c>
      <c r="B102" s="33">
        <v>1101</v>
      </c>
      <c r="C102" s="35">
        <v>2499</v>
      </c>
      <c r="D102" s="35" t="s">
        <v>49</v>
      </c>
      <c r="E102" s="32">
        <v>6.2</v>
      </c>
      <c r="F102" s="32">
        <v>9.1999999999999993</v>
      </c>
      <c r="G102" s="35"/>
      <c r="H102" s="35"/>
      <c r="I102" s="35" t="s">
        <v>50</v>
      </c>
      <c r="J102" s="35" t="s">
        <v>48</v>
      </c>
    </row>
    <row r="103" spans="1:10" ht="15.75">
      <c r="A103" s="34" t="s">
        <v>68</v>
      </c>
      <c r="B103" s="33">
        <v>1102</v>
      </c>
      <c r="C103" s="35">
        <v>2242</v>
      </c>
      <c r="D103" s="35" t="s">
        <v>59</v>
      </c>
      <c r="E103" s="32">
        <v>60</v>
      </c>
      <c r="F103" s="32">
        <v>124</v>
      </c>
      <c r="G103" s="35"/>
      <c r="H103" s="35"/>
      <c r="I103" s="35" t="s">
        <v>47</v>
      </c>
      <c r="J103" s="35" t="s">
        <v>60</v>
      </c>
    </row>
    <row r="104" spans="1:10" ht="15.75">
      <c r="A104" s="34" t="s">
        <v>68</v>
      </c>
      <c r="B104" s="33">
        <v>1103</v>
      </c>
      <c r="C104" s="35">
        <v>2877</v>
      </c>
      <c r="D104" s="35" t="s">
        <v>46</v>
      </c>
      <c r="E104" s="32">
        <v>11.4</v>
      </c>
      <c r="F104" s="32">
        <v>16.3</v>
      </c>
      <c r="G104" s="35"/>
      <c r="H104" s="35"/>
      <c r="I104" s="35" t="s">
        <v>47</v>
      </c>
      <c r="J104" s="35" t="s">
        <v>51</v>
      </c>
    </row>
    <row r="105" spans="1:10" ht="15.75">
      <c r="A105" s="34" t="s">
        <v>68</v>
      </c>
      <c r="B105" s="33">
        <v>1104</v>
      </c>
      <c r="C105" s="35">
        <v>2877</v>
      </c>
      <c r="D105" s="35" t="s">
        <v>46</v>
      </c>
      <c r="E105" s="32">
        <v>11.4</v>
      </c>
      <c r="F105" s="32">
        <v>16.3</v>
      </c>
      <c r="G105" s="35"/>
      <c r="H105" s="35"/>
      <c r="I105" s="35" t="s">
        <v>50</v>
      </c>
      <c r="J105" s="35" t="s">
        <v>60</v>
      </c>
    </row>
    <row r="106" spans="1:10" ht="15.75">
      <c r="A106" s="34" t="s">
        <v>68</v>
      </c>
      <c r="B106" s="33">
        <v>1105</v>
      </c>
      <c r="C106" s="35">
        <v>2499</v>
      </c>
      <c r="D106" s="35" t="s">
        <v>49</v>
      </c>
      <c r="E106" s="32">
        <v>6.2</v>
      </c>
      <c r="F106" s="32">
        <v>9.1999999999999993</v>
      </c>
      <c r="G106" s="35"/>
      <c r="H106" s="35"/>
      <c r="I106" s="35" t="s">
        <v>47</v>
      </c>
      <c r="J106" s="35" t="s">
        <v>51</v>
      </c>
    </row>
    <row r="107" spans="1:10" ht="15.75">
      <c r="A107" s="34" t="s">
        <v>68</v>
      </c>
      <c r="B107" s="33">
        <v>1106</v>
      </c>
      <c r="C107" s="35">
        <v>9822</v>
      </c>
      <c r="D107" s="35" t="s">
        <v>43</v>
      </c>
      <c r="E107" s="32">
        <v>58.3</v>
      </c>
      <c r="F107" s="32">
        <v>98.4</v>
      </c>
      <c r="G107" s="35"/>
      <c r="H107" s="35"/>
      <c r="I107" s="35" t="s">
        <v>47</v>
      </c>
      <c r="J107" s="35" t="s">
        <v>48</v>
      </c>
    </row>
    <row r="108" spans="1:10" ht="15.75">
      <c r="A108" s="34" t="s">
        <v>68</v>
      </c>
      <c r="B108" s="33">
        <v>1107</v>
      </c>
      <c r="C108" s="35">
        <v>1109</v>
      </c>
      <c r="D108" s="35" t="s">
        <v>53</v>
      </c>
      <c r="E108" s="32">
        <v>3</v>
      </c>
      <c r="F108" s="32">
        <v>8</v>
      </c>
      <c r="G108" s="35"/>
      <c r="H108" s="35"/>
      <c r="I108" s="35" t="s">
        <v>54</v>
      </c>
      <c r="J108" s="35" t="s">
        <v>45</v>
      </c>
    </row>
    <row r="109" spans="1:10" ht="15.75">
      <c r="A109" s="34" t="s">
        <v>68</v>
      </c>
      <c r="B109" s="33">
        <v>1108</v>
      </c>
      <c r="C109" s="35">
        <v>9822</v>
      </c>
      <c r="D109" s="35" t="s">
        <v>43</v>
      </c>
      <c r="E109" s="32">
        <v>58.3</v>
      </c>
      <c r="F109" s="32">
        <v>98.4</v>
      </c>
      <c r="G109" s="35"/>
      <c r="H109" s="35"/>
      <c r="I109" s="35" t="s">
        <v>50</v>
      </c>
      <c r="J109" s="35" t="s">
        <v>60</v>
      </c>
    </row>
    <row r="110" spans="1:10" ht="15.75">
      <c r="A110" s="34" t="s">
        <v>68</v>
      </c>
      <c r="B110" s="33">
        <v>1109</v>
      </c>
      <c r="C110" s="35">
        <v>8722</v>
      </c>
      <c r="D110" s="35" t="s">
        <v>52</v>
      </c>
      <c r="E110" s="32">
        <v>344</v>
      </c>
      <c r="F110" s="32">
        <v>502</v>
      </c>
      <c r="G110" s="35"/>
      <c r="H110" s="35"/>
      <c r="I110" s="35" t="s">
        <v>47</v>
      </c>
      <c r="J110" s="35" t="s">
        <v>48</v>
      </c>
    </row>
    <row r="111" spans="1:10" ht="15.75">
      <c r="A111" s="34" t="s">
        <v>68</v>
      </c>
      <c r="B111" s="33">
        <v>1110</v>
      </c>
      <c r="C111" s="35">
        <v>8722</v>
      </c>
      <c r="D111" s="35" t="s">
        <v>52</v>
      </c>
      <c r="E111" s="32">
        <v>344</v>
      </c>
      <c r="F111" s="32">
        <v>502</v>
      </c>
      <c r="G111" s="35"/>
      <c r="H111" s="35"/>
      <c r="I111" s="35" t="s">
        <v>54</v>
      </c>
      <c r="J111" s="35" t="s">
        <v>60</v>
      </c>
    </row>
    <row r="112" spans="1:10" ht="15.75">
      <c r="A112" s="34" t="s">
        <v>68</v>
      </c>
      <c r="B112" s="33">
        <v>1111</v>
      </c>
      <c r="C112" s="35">
        <v>6622</v>
      </c>
      <c r="D112" s="35" t="s">
        <v>64</v>
      </c>
      <c r="E112" s="32">
        <v>42</v>
      </c>
      <c r="F112" s="32">
        <v>77</v>
      </c>
      <c r="G112" s="35"/>
      <c r="H112" s="35"/>
      <c r="I112" s="35" t="s">
        <v>54</v>
      </c>
      <c r="J112" s="35" t="s">
        <v>48</v>
      </c>
    </row>
    <row r="113" spans="1:10" ht="15.75">
      <c r="A113" s="34" t="s">
        <v>68</v>
      </c>
      <c r="B113" s="33">
        <v>1112</v>
      </c>
      <c r="C113" s="35">
        <v>6622</v>
      </c>
      <c r="D113" s="35" t="s">
        <v>64</v>
      </c>
      <c r="E113" s="32">
        <v>42</v>
      </c>
      <c r="F113" s="32">
        <v>77</v>
      </c>
      <c r="G113" s="35"/>
      <c r="H113" s="35"/>
      <c r="I113" s="35" t="s">
        <v>50</v>
      </c>
      <c r="J113" s="35" t="s">
        <v>51</v>
      </c>
    </row>
    <row r="114" spans="1:10" ht="15.75">
      <c r="A114" s="34" t="s">
        <v>68</v>
      </c>
      <c r="B114" s="33">
        <v>1113</v>
      </c>
      <c r="C114" s="35">
        <v>9822</v>
      </c>
      <c r="D114" s="35" t="s">
        <v>43</v>
      </c>
      <c r="E114" s="32">
        <v>58.3</v>
      </c>
      <c r="F114" s="32">
        <v>98.4</v>
      </c>
      <c r="G114" s="35"/>
      <c r="H114" s="35"/>
      <c r="I114" s="35" t="s">
        <v>44</v>
      </c>
      <c r="J114" s="35" t="s">
        <v>48</v>
      </c>
    </row>
    <row r="115" spans="1:10" ht="15.75">
      <c r="A115" s="34" t="s">
        <v>68</v>
      </c>
      <c r="B115" s="33">
        <v>1114</v>
      </c>
      <c r="C115" s="35">
        <v>2242</v>
      </c>
      <c r="D115" s="35" t="s">
        <v>59</v>
      </c>
      <c r="E115" s="32">
        <v>60</v>
      </c>
      <c r="F115" s="32">
        <v>124</v>
      </c>
      <c r="G115" s="35"/>
      <c r="H115" s="35"/>
      <c r="I115" s="35" t="s">
        <v>47</v>
      </c>
      <c r="J115" s="35" t="s">
        <v>51</v>
      </c>
    </row>
    <row r="116" spans="1:10" ht="15.75">
      <c r="A116" s="34" t="s">
        <v>68</v>
      </c>
      <c r="B116" s="33">
        <v>1115</v>
      </c>
      <c r="C116" s="35">
        <v>8722</v>
      </c>
      <c r="D116" s="35" t="s">
        <v>52</v>
      </c>
      <c r="E116" s="32">
        <v>344</v>
      </c>
      <c r="F116" s="32">
        <v>502</v>
      </c>
      <c r="G116" s="35"/>
      <c r="H116" s="35"/>
      <c r="I116" s="35" t="s">
        <v>44</v>
      </c>
      <c r="J116" s="35" t="s">
        <v>51</v>
      </c>
    </row>
    <row r="117" spans="1:10" ht="15.75">
      <c r="A117" s="34" t="s">
        <v>68</v>
      </c>
      <c r="B117" s="33">
        <v>1116</v>
      </c>
      <c r="C117" s="35">
        <v>6622</v>
      </c>
      <c r="D117" s="35" t="s">
        <v>64</v>
      </c>
      <c r="E117" s="32">
        <v>42</v>
      </c>
      <c r="F117" s="32">
        <v>77</v>
      </c>
      <c r="G117" s="35"/>
      <c r="H117" s="35"/>
      <c r="I117" s="35" t="s">
        <v>50</v>
      </c>
      <c r="J117" s="35" t="s">
        <v>60</v>
      </c>
    </row>
    <row r="118" spans="1:10" ht="15.75">
      <c r="A118" s="34" t="s">
        <v>68</v>
      </c>
      <c r="B118" s="33">
        <v>1117</v>
      </c>
      <c r="C118" s="35">
        <v>8722</v>
      </c>
      <c r="D118" s="35" t="s">
        <v>52</v>
      </c>
      <c r="E118" s="32">
        <v>344</v>
      </c>
      <c r="F118" s="32">
        <v>502</v>
      </c>
      <c r="G118" s="35"/>
      <c r="H118" s="35"/>
      <c r="I118" s="35" t="s">
        <v>54</v>
      </c>
      <c r="J118" s="35" t="s">
        <v>45</v>
      </c>
    </row>
    <row r="119" spans="1:10" ht="15.75">
      <c r="A119" s="34" t="s">
        <v>68</v>
      </c>
      <c r="B119" s="33">
        <v>1118</v>
      </c>
      <c r="C119" s="35">
        <v>9822</v>
      </c>
      <c r="D119" s="35" t="s">
        <v>43</v>
      </c>
      <c r="E119" s="32">
        <v>58.3</v>
      </c>
      <c r="F119" s="32">
        <v>98.4</v>
      </c>
      <c r="G119" s="35"/>
      <c r="H119" s="35"/>
      <c r="I119" s="35" t="s">
        <v>47</v>
      </c>
      <c r="J119" s="35" t="s">
        <v>48</v>
      </c>
    </row>
    <row r="120" spans="1:10" ht="15.75">
      <c r="A120" s="34" t="s">
        <v>68</v>
      </c>
      <c r="B120" s="33">
        <v>1119</v>
      </c>
      <c r="C120" s="35">
        <v>2242</v>
      </c>
      <c r="D120" s="35" t="s">
        <v>59</v>
      </c>
      <c r="E120" s="32">
        <v>60</v>
      </c>
      <c r="F120" s="32">
        <v>124</v>
      </c>
      <c r="G120" s="35"/>
      <c r="H120" s="35"/>
      <c r="I120" s="35" t="s">
        <v>44</v>
      </c>
      <c r="J120" s="35" t="s">
        <v>61</v>
      </c>
    </row>
    <row r="121" spans="1:10" ht="15.75">
      <c r="A121" s="34" t="s">
        <v>68</v>
      </c>
      <c r="B121" s="33">
        <v>1120</v>
      </c>
      <c r="C121" s="35">
        <v>2242</v>
      </c>
      <c r="D121" s="35" t="s">
        <v>59</v>
      </c>
      <c r="E121" s="32">
        <v>60</v>
      </c>
      <c r="F121" s="32">
        <v>124</v>
      </c>
      <c r="G121" s="35"/>
      <c r="H121" s="35"/>
      <c r="I121" s="35" t="s">
        <v>50</v>
      </c>
      <c r="J121" s="35" t="s">
        <v>48</v>
      </c>
    </row>
    <row r="122" spans="1:10" ht="15.75">
      <c r="A122" s="34" t="s">
        <v>68</v>
      </c>
      <c r="B122" s="33">
        <v>1121</v>
      </c>
      <c r="C122" s="35">
        <v>4421</v>
      </c>
      <c r="D122" s="35" t="s">
        <v>56</v>
      </c>
      <c r="E122" s="32">
        <v>45</v>
      </c>
      <c r="F122" s="32">
        <v>87</v>
      </c>
      <c r="G122" s="35"/>
      <c r="H122" s="35"/>
      <c r="I122" s="35" t="s">
        <v>50</v>
      </c>
      <c r="J122" s="35" t="s">
        <v>60</v>
      </c>
    </row>
    <row r="123" spans="1:10" ht="15.75">
      <c r="A123" s="34" t="s">
        <v>68</v>
      </c>
      <c r="B123" s="33">
        <v>1122</v>
      </c>
      <c r="C123" s="35">
        <v>8722</v>
      </c>
      <c r="D123" s="35" t="s">
        <v>52</v>
      </c>
      <c r="E123" s="32">
        <v>344</v>
      </c>
      <c r="F123" s="32">
        <v>502</v>
      </c>
      <c r="G123" s="35"/>
      <c r="H123" s="35"/>
      <c r="I123" s="35" t="s">
        <v>50</v>
      </c>
      <c r="J123" s="35" t="s">
        <v>51</v>
      </c>
    </row>
    <row r="124" spans="1:10" ht="15.75">
      <c r="A124" s="34" t="s">
        <v>68</v>
      </c>
      <c r="B124" s="33">
        <v>1123</v>
      </c>
      <c r="C124" s="35">
        <v>9822</v>
      </c>
      <c r="D124" s="35" t="s">
        <v>43</v>
      </c>
      <c r="E124" s="32">
        <v>58.3</v>
      </c>
      <c r="F124" s="32">
        <v>98.4</v>
      </c>
      <c r="G124" s="35"/>
      <c r="H124" s="35"/>
      <c r="I124" s="35" t="s">
        <v>50</v>
      </c>
      <c r="J124" s="35" t="s">
        <v>60</v>
      </c>
    </row>
    <row r="125" spans="1:10" ht="15.75">
      <c r="A125" s="34" t="s">
        <v>68</v>
      </c>
      <c r="B125" s="33">
        <v>1124</v>
      </c>
      <c r="C125" s="35">
        <v>4421</v>
      </c>
      <c r="D125" s="35" t="s">
        <v>56</v>
      </c>
      <c r="E125" s="32">
        <v>45</v>
      </c>
      <c r="F125" s="32">
        <v>87</v>
      </c>
      <c r="G125" s="35"/>
      <c r="H125" s="35"/>
      <c r="I125" s="35" t="s">
        <v>50</v>
      </c>
      <c r="J125" s="35" t="s">
        <v>51</v>
      </c>
    </row>
    <row r="126" spans="1:10" ht="15.75">
      <c r="A126" s="34" t="s">
        <v>69</v>
      </c>
      <c r="B126" s="33">
        <v>1125</v>
      </c>
      <c r="C126" s="35">
        <v>2242</v>
      </c>
      <c r="D126" s="35" t="s">
        <v>59</v>
      </c>
      <c r="E126" s="32">
        <v>60</v>
      </c>
      <c r="F126" s="32">
        <v>124</v>
      </c>
      <c r="G126" s="35"/>
      <c r="H126" s="35"/>
      <c r="I126" s="35" t="s">
        <v>50</v>
      </c>
      <c r="J126" s="35" t="s">
        <v>48</v>
      </c>
    </row>
    <row r="127" spans="1:10" ht="15.75">
      <c r="A127" s="34" t="s">
        <v>69</v>
      </c>
      <c r="B127" s="33">
        <v>1126</v>
      </c>
      <c r="C127" s="35">
        <v>9212</v>
      </c>
      <c r="D127" s="35" t="s">
        <v>57</v>
      </c>
      <c r="E127" s="32">
        <v>4</v>
      </c>
      <c r="F127" s="32">
        <v>7</v>
      </c>
      <c r="G127" s="35"/>
      <c r="H127" s="35"/>
      <c r="I127" s="35" t="s">
        <v>50</v>
      </c>
      <c r="J127" s="35" t="s">
        <v>45</v>
      </c>
    </row>
    <row r="128" spans="1:10" ht="15.75">
      <c r="A128" s="34" t="s">
        <v>69</v>
      </c>
      <c r="B128" s="33">
        <v>1127</v>
      </c>
      <c r="C128" s="35">
        <v>8722</v>
      </c>
      <c r="D128" s="35" t="s">
        <v>52</v>
      </c>
      <c r="E128" s="32">
        <v>344</v>
      </c>
      <c r="F128" s="32">
        <v>502</v>
      </c>
      <c r="G128" s="35"/>
      <c r="H128" s="35"/>
      <c r="I128" s="35" t="s">
        <v>44</v>
      </c>
      <c r="J128" s="35" t="s">
        <v>60</v>
      </c>
    </row>
    <row r="129" spans="1:10" ht="15.75">
      <c r="A129" s="34" t="s">
        <v>69</v>
      </c>
      <c r="B129" s="33">
        <v>1128</v>
      </c>
      <c r="C129" s="35">
        <v>6622</v>
      </c>
      <c r="D129" s="35" t="s">
        <v>64</v>
      </c>
      <c r="E129" s="32">
        <v>42</v>
      </c>
      <c r="F129" s="32">
        <v>77</v>
      </c>
      <c r="G129" s="35"/>
      <c r="H129" s="35"/>
      <c r="I129" s="35" t="s">
        <v>47</v>
      </c>
      <c r="J129" s="35" t="s">
        <v>48</v>
      </c>
    </row>
    <row r="130" spans="1:10" ht="15.75">
      <c r="A130" s="34" t="s">
        <v>69</v>
      </c>
      <c r="B130" s="33">
        <v>1129</v>
      </c>
      <c r="C130" s="35">
        <v>9822</v>
      </c>
      <c r="D130" s="35" t="s">
        <v>43</v>
      </c>
      <c r="E130" s="32">
        <v>58.3</v>
      </c>
      <c r="F130" s="32">
        <v>98.4</v>
      </c>
      <c r="G130" s="35"/>
      <c r="H130" s="35"/>
      <c r="I130" s="35" t="s">
        <v>54</v>
      </c>
      <c r="J130" s="35" t="s">
        <v>60</v>
      </c>
    </row>
    <row r="131" spans="1:10" ht="15.75">
      <c r="A131" s="34" t="s">
        <v>69</v>
      </c>
      <c r="B131" s="33">
        <v>1130</v>
      </c>
      <c r="C131" s="35">
        <v>4421</v>
      </c>
      <c r="D131" s="35" t="s">
        <v>56</v>
      </c>
      <c r="E131" s="32">
        <v>45</v>
      </c>
      <c r="F131" s="32">
        <v>87</v>
      </c>
      <c r="G131" s="35"/>
      <c r="H131" s="35"/>
      <c r="I131" s="35" t="s">
        <v>54</v>
      </c>
      <c r="J131" s="35" t="s">
        <v>48</v>
      </c>
    </row>
    <row r="132" spans="1:10" ht="15.75">
      <c r="A132" s="34" t="s">
        <v>69</v>
      </c>
      <c r="B132" s="33">
        <v>1131</v>
      </c>
      <c r="C132" s="35">
        <v>9212</v>
      </c>
      <c r="D132" s="35" t="s">
        <v>57</v>
      </c>
      <c r="E132" s="32">
        <v>4</v>
      </c>
      <c r="F132" s="32">
        <v>7</v>
      </c>
      <c r="G132" s="35"/>
      <c r="H132" s="35"/>
      <c r="I132" s="35" t="s">
        <v>54</v>
      </c>
      <c r="J132" s="35" t="s">
        <v>51</v>
      </c>
    </row>
    <row r="133" spans="1:10" ht="15.75">
      <c r="A133" s="34" t="s">
        <v>69</v>
      </c>
      <c r="B133" s="33">
        <v>1132</v>
      </c>
      <c r="C133" s="35">
        <v>9212</v>
      </c>
      <c r="D133" s="35" t="s">
        <v>57</v>
      </c>
      <c r="E133" s="32">
        <v>4</v>
      </c>
      <c r="F133" s="32">
        <v>7</v>
      </c>
      <c r="G133" s="35"/>
      <c r="H133" s="35"/>
      <c r="I133" s="35" t="s">
        <v>54</v>
      </c>
      <c r="J133" s="35" t="s">
        <v>48</v>
      </c>
    </row>
    <row r="134" spans="1:10" ht="15.75">
      <c r="A134" s="34" t="s">
        <v>69</v>
      </c>
      <c r="B134" s="33">
        <v>1133</v>
      </c>
      <c r="C134" s="35">
        <v>9822</v>
      </c>
      <c r="D134" s="35" t="s">
        <v>43</v>
      </c>
      <c r="E134" s="32">
        <v>58.3</v>
      </c>
      <c r="F134" s="32">
        <v>98.4</v>
      </c>
      <c r="G134" s="35"/>
      <c r="H134" s="35"/>
      <c r="I134" s="35" t="s">
        <v>44</v>
      </c>
      <c r="J134" s="35" t="s">
        <v>51</v>
      </c>
    </row>
    <row r="135" spans="1:10" ht="15.75">
      <c r="A135" s="34" t="s">
        <v>69</v>
      </c>
      <c r="B135" s="33">
        <v>1134</v>
      </c>
      <c r="C135" s="35">
        <v>9822</v>
      </c>
      <c r="D135" s="35" t="s">
        <v>43</v>
      </c>
      <c r="E135" s="32">
        <v>58.3</v>
      </c>
      <c r="F135" s="32">
        <v>98.4</v>
      </c>
      <c r="G135" s="35"/>
      <c r="H135" s="35"/>
      <c r="I135" s="35" t="s">
        <v>50</v>
      </c>
      <c r="J135" s="35" t="s">
        <v>51</v>
      </c>
    </row>
    <row r="136" spans="1:10" ht="15.75">
      <c r="A136" s="34" t="s">
        <v>69</v>
      </c>
      <c r="B136" s="33">
        <v>1135</v>
      </c>
      <c r="C136" s="35">
        <v>8722</v>
      </c>
      <c r="D136" s="35" t="s">
        <v>52</v>
      </c>
      <c r="E136" s="32">
        <v>344</v>
      </c>
      <c r="F136" s="32">
        <v>502</v>
      </c>
      <c r="G136" s="35"/>
      <c r="H136" s="35"/>
      <c r="I136" s="35" t="s">
        <v>44</v>
      </c>
      <c r="J136" s="35" t="s">
        <v>60</v>
      </c>
    </row>
    <row r="137" spans="1:10" ht="15.75">
      <c r="A137" s="34" t="s">
        <v>69</v>
      </c>
      <c r="B137" s="33">
        <v>1136</v>
      </c>
      <c r="C137" s="35">
        <v>2242</v>
      </c>
      <c r="D137" s="35" t="s">
        <v>59</v>
      </c>
      <c r="E137" s="32">
        <v>60</v>
      </c>
      <c r="F137" s="32">
        <v>124</v>
      </c>
      <c r="G137" s="35"/>
      <c r="H137" s="35"/>
      <c r="I137" s="35" t="s">
        <v>50</v>
      </c>
      <c r="J137" s="35" t="s">
        <v>45</v>
      </c>
    </row>
    <row r="138" spans="1:10" ht="15.75">
      <c r="A138" s="34" t="s">
        <v>69</v>
      </c>
      <c r="B138" s="33">
        <v>1137</v>
      </c>
      <c r="C138" s="35">
        <v>9822</v>
      </c>
      <c r="D138" s="35" t="s">
        <v>43</v>
      </c>
      <c r="E138" s="32">
        <v>58.3</v>
      </c>
      <c r="F138" s="32">
        <v>98.4</v>
      </c>
      <c r="G138" s="35"/>
      <c r="H138" s="35"/>
      <c r="I138" s="35" t="s">
        <v>47</v>
      </c>
      <c r="J138" s="35" t="s">
        <v>48</v>
      </c>
    </row>
    <row r="139" spans="1:10" ht="15.75">
      <c r="A139" s="34" t="s">
        <v>69</v>
      </c>
      <c r="B139" s="33">
        <v>1138</v>
      </c>
      <c r="C139" s="35">
        <v>8722</v>
      </c>
      <c r="D139" s="35" t="s">
        <v>52</v>
      </c>
      <c r="E139" s="32">
        <v>344</v>
      </c>
      <c r="F139" s="32">
        <v>502</v>
      </c>
      <c r="G139" s="35"/>
      <c r="H139" s="35"/>
      <c r="I139" s="35" t="s">
        <v>44</v>
      </c>
      <c r="J139" s="35" t="s">
        <v>61</v>
      </c>
    </row>
    <row r="140" spans="1:10" ht="15.75">
      <c r="A140" s="34" t="s">
        <v>69</v>
      </c>
      <c r="B140" s="33">
        <v>1139</v>
      </c>
      <c r="C140" s="35">
        <v>4421</v>
      </c>
      <c r="D140" s="35" t="s">
        <v>56</v>
      </c>
      <c r="E140" s="32">
        <v>45</v>
      </c>
      <c r="F140" s="32">
        <v>87</v>
      </c>
      <c r="G140" s="35"/>
      <c r="H140" s="35"/>
      <c r="I140" s="35" t="s">
        <v>50</v>
      </c>
      <c r="J140" s="35" t="s">
        <v>48</v>
      </c>
    </row>
    <row r="141" spans="1:10" ht="15.75">
      <c r="A141" s="34" t="s">
        <v>69</v>
      </c>
      <c r="B141" s="33">
        <v>1140</v>
      </c>
      <c r="C141" s="35">
        <v>4421</v>
      </c>
      <c r="D141" s="35" t="s">
        <v>56</v>
      </c>
      <c r="E141" s="32">
        <v>45</v>
      </c>
      <c r="F141" s="32">
        <v>87</v>
      </c>
      <c r="G141" s="35"/>
      <c r="H141" s="35"/>
      <c r="I141" s="35" t="s">
        <v>47</v>
      </c>
      <c r="J141" s="35" t="s">
        <v>60</v>
      </c>
    </row>
    <row r="142" spans="1:10" ht="15.75">
      <c r="A142" s="34" t="s">
        <v>69</v>
      </c>
      <c r="B142" s="33">
        <v>1141</v>
      </c>
      <c r="C142" s="35">
        <v>9212</v>
      </c>
      <c r="D142" s="35" t="s">
        <v>57</v>
      </c>
      <c r="E142" s="32">
        <v>4</v>
      </c>
      <c r="F142" s="32">
        <v>7</v>
      </c>
      <c r="G142" s="35"/>
      <c r="H142" s="35"/>
      <c r="I142" s="35" t="s">
        <v>47</v>
      </c>
      <c r="J142" s="35" t="s">
        <v>51</v>
      </c>
    </row>
    <row r="143" spans="1:10" ht="15.75">
      <c r="A143" s="34" t="s">
        <v>70</v>
      </c>
      <c r="B143" s="33">
        <v>1142</v>
      </c>
      <c r="C143" s="35">
        <v>2242</v>
      </c>
      <c r="D143" s="35" t="s">
        <v>59</v>
      </c>
      <c r="E143" s="32">
        <v>60</v>
      </c>
      <c r="F143" s="32">
        <v>124</v>
      </c>
      <c r="G143" s="35"/>
      <c r="H143" s="35"/>
      <c r="I143" s="35" t="s">
        <v>47</v>
      </c>
      <c r="J143" s="35" t="s">
        <v>60</v>
      </c>
    </row>
    <row r="144" spans="1:10" ht="15.75">
      <c r="A144" s="34" t="s">
        <v>70</v>
      </c>
      <c r="B144" s="33">
        <v>1143</v>
      </c>
      <c r="C144" s="35">
        <v>9822</v>
      </c>
      <c r="D144" s="35" t="s">
        <v>43</v>
      </c>
      <c r="E144" s="32">
        <v>58.3</v>
      </c>
      <c r="F144" s="32">
        <v>98.4</v>
      </c>
      <c r="G144" s="35"/>
      <c r="H144" s="35"/>
      <c r="I144" s="35" t="s">
        <v>54</v>
      </c>
      <c r="J144" s="35" t="s">
        <v>51</v>
      </c>
    </row>
    <row r="145" spans="1:10" ht="15.75">
      <c r="A145" s="34" t="s">
        <v>70</v>
      </c>
      <c r="B145" s="33">
        <v>1144</v>
      </c>
      <c r="C145" s="35">
        <v>2242</v>
      </c>
      <c r="D145" s="35" t="s">
        <v>59</v>
      </c>
      <c r="E145" s="32">
        <v>60</v>
      </c>
      <c r="F145" s="32">
        <v>124</v>
      </c>
      <c r="G145" s="35"/>
      <c r="H145" s="35"/>
      <c r="I145" s="35" t="s">
        <v>54</v>
      </c>
      <c r="J145" s="35" t="s">
        <v>48</v>
      </c>
    </row>
    <row r="146" spans="1:10" ht="15.75">
      <c r="A146" s="34" t="s">
        <v>70</v>
      </c>
      <c r="B146" s="33">
        <v>1145</v>
      </c>
      <c r="C146" s="35">
        <v>4421</v>
      </c>
      <c r="D146" s="35" t="s">
        <v>56</v>
      </c>
      <c r="E146" s="32">
        <v>45</v>
      </c>
      <c r="F146" s="32">
        <v>87</v>
      </c>
      <c r="G146" s="35"/>
      <c r="H146" s="35"/>
      <c r="I146" s="35" t="s">
        <v>54</v>
      </c>
      <c r="J146" s="35" t="s">
        <v>45</v>
      </c>
    </row>
    <row r="147" spans="1:10" ht="15.75">
      <c r="A147" s="34" t="s">
        <v>70</v>
      </c>
      <c r="B147" s="33">
        <v>1146</v>
      </c>
      <c r="C147" s="35">
        <v>8722</v>
      </c>
      <c r="D147" s="35" t="s">
        <v>52</v>
      </c>
      <c r="E147" s="32">
        <v>344</v>
      </c>
      <c r="F147" s="32">
        <v>502</v>
      </c>
      <c r="G147" s="35"/>
      <c r="H147" s="35"/>
      <c r="I147" s="35" t="s">
        <v>54</v>
      </c>
      <c r="J147" s="35" t="s">
        <v>60</v>
      </c>
    </row>
    <row r="148" spans="1:10" ht="15.75">
      <c r="A148" s="34" t="s">
        <v>70</v>
      </c>
      <c r="B148" s="33">
        <v>1147</v>
      </c>
      <c r="C148" s="35">
        <v>9822</v>
      </c>
      <c r="D148" s="35" t="s">
        <v>43</v>
      </c>
      <c r="E148" s="32">
        <v>58.3</v>
      </c>
      <c r="F148" s="32">
        <v>98.4</v>
      </c>
      <c r="G148" s="35"/>
      <c r="H148" s="35"/>
      <c r="I148" s="35" t="s">
        <v>44</v>
      </c>
      <c r="J148" s="35" t="s">
        <v>48</v>
      </c>
    </row>
    <row r="149" spans="1:10" ht="15.75">
      <c r="A149" s="34" t="s">
        <v>70</v>
      </c>
      <c r="B149" s="33">
        <v>1148</v>
      </c>
      <c r="C149" s="35">
        <v>9212</v>
      </c>
      <c r="D149" s="35" t="s">
        <v>57</v>
      </c>
      <c r="E149" s="32">
        <v>4</v>
      </c>
      <c r="F149" s="32">
        <v>7</v>
      </c>
      <c r="G149" s="35"/>
      <c r="H149" s="35"/>
      <c r="I149" s="35" t="s">
        <v>50</v>
      </c>
      <c r="J149" s="35" t="s">
        <v>51</v>
      </c>
    </row>
    <row r="150" spans="1:10" ht="15.75">
      <c r="A150" s="34" t="s">
        <v>70</v>
      </c>
      <c r="B150" s="33">
        <v>1149</v>
      </c>
      <c r="C150" s="35">
        <v>8722</v>
      </c>
      <c r="D150" s="35" t="s">
        <v>52</v>
      </c>
      <c r="E150" s="32">
        <v>344</v>
      </c>
      <c r="F150" s="32">
        <v>502</v>
      </c>
      <c r="G150" s="35"/>
      <c r="H150" s="35"/>
      <c r="I150" s="35" t="s">
        <v>44</v>
      </c>
      <c r="J150" s="35" t="s">
        <v>51</v>
      </c>
    </row>
    <row r="151" spans="1:10" ht="15.75">
      <c r="A151" s="34" t="s">
        <v>71</v>
      </c>
      <c r="B151" s="33">
        <v>1150</v>
      </c>
      <c r="C151" s="35">
        <v>2242</v>
      </c>
      <c r="D151" s="35" t="s">
        <v>59</v>
      </c>
      <c r="E151" s="32">
        <v>60</v>
      </c>
      <c r="F151" s="32">
        <v>124</v>
      </c>
      <c r="G151" s="35"/>
      <c r="H151" s="35"/>
      <c r="I151" s="35" t="s">
        <v>50</v>
      </c>
      <c r="J151" s="35" t="s">
        <v>61</v>
      </c>
    </row>
    <row r="152" spans="1:10" ht="15.75">
      <c r="A152" s="34" t="s">
        <v>71</v>
      </c>
      <c r="B152" s="33">
        <v>1151</v>
      </c>
      <c r="C152" s="35">
        <v>2242</v>
      </c>
      <c r="D152" s="35" t="s">
        <v>59</v>
      </c>
      <c r="E152" s="32">
        <v>60</v>
      </c>
      <c r="F152" s="32">
        <v>124</v>
      </c>
      <c r="G152" s="35"/>
      <c r="H152" s="35"/>
      <c r="I152" s="35" t="s">
        <v>47</v>
      </c>
      <c r="J152" s="35" t="s">
        <v>48</v>
      </c>
    </row>
    <row r="153" spans="1:10" ht="15.75">
      <c r="A153" s="34" t="s">
        <v>71</v>
      </c>
      <c r="B153" s="33">
        <v>1152</v>
      </c>
      <c r="C153" s="35">
        <v>4421</v>
      </c>
      <c r="D153" s="35" t="s">
        <v>56</v>
      </c>
      <c r="E153" s="32">
        <v>45</v>
      </c>
      <c r="F153" s="32">
        <v>87</v>
      </c>
      <c r="G153" s="35"/>
      <c r="H153" s="35"/>
      <c r="I153" s="35" t="s">
        <v>44</v>
      </c>
      <c r="J153" s="35" t="s">
        <v>60</v>
      </c>
    </row>
    <row r="154" spans="1:10" ht="15.75">
      <c r="A154" s="34" t="s">
        <v>71</v>
      </c>
      <c r="B154" s="33">
        <v>1153</v>
      </c>
      <c r="C154" s="35">
        <v>8722</v>
      </c>
      <c r="D154" s="35" t="s">
        <v>52</v>
      </c>
      <c r="E154" s="32">
        <v>344</v>
      </c>
      <c r="F154" s="32">
        <v>502</v>
      </c>
      <c r="G154" s="35"/>
      <c r="H154" s="35"/>
      <c r="I154" s="35" t="s">
        <v>50</v>
      </c>
      <c r="J154" s="35" t="s">
        <v>51</v>
      </c>
    </row>
    <row r="155" spans="1:10" ht="15.75">
      <c r="A155" s="34" t="s">
        <v>71</v>
      </c>
      <c r="B155" s="33">
        <v>1154</v>
      </c>
      <c r="C155" s="35">
        <v>9822</v>
      </c>
      <c r="D155" s="35" t="s">
        <v>43</v>
      </c>
      <c r="E155" s="32">
        <v>58.3</v>
      </c>
      <c r="F155" s="32">
        <v>98.4</v>
      </c>
      <c r="G155" s="35"/>
      <c r="H155" s="35"/>
      <c r="I155" s="35" t="s">
        <v>47</v>
      </c>
      <c r="J155" s="35" t="s">
        <v>60</v>
      </c>
    </row>
    <row r="156" spans="1:10" ht="15.75">
      <c r="A156" s="34" t="s">
        <v>71</v>
      </c>
      <c r="B156" s="33">
        <v>1155</v>
      </c>
      <c r="C156" s="35">
        <v>4421</v>
      </c>
      <c r="D156" s="35" t="s">
        <v>56</v>
      </c>
      <c r="E156" s="32">
        <v>45</v>
      </c>
      <c r="F156" s="32">
        <v>87</v>
      </c>
      <c r="G156" s="35"/>
      <c r="H156" s="35"/>
      <c r="I156" s="35" t="s">
        <v>50</v>
      </c>
      <c r="J156" s="35" t="s">
        <v>51</v>
      </c>
    </row>
    <row r="157" spans="1:10" ht="15.75">
      <c r="A157" s="34" t="s">
        <v>71</v>
      </c>
      <c r="B157" s="33">
        <v>1156</v>
      </c>
      <c r="C157" s="35">
        <v>2242</v>
      </c>
      <c r="D157" s="35" t="s">
        <v>59</v>
      </c>
      <c r="E157" s="32">
        <v>60</v>
      </c>
      <c r="F157" s="32">
        <v>124</v>
      </c>
      <c r="G157" s="35"/>
      <c r="H157" s="35"/>
      <c r="I157" s="35" t="s">
        <v>50</v>
      </c>
      <c r="J157" s="35" t="s">
        <v>48</v>
      </c>
    </row>
    <row r="158" spans="1:10" ht="15.75">
      <c r="A158" s="34" t="s">
        <v>71</v>
      </c>
      <c r="B158" s="33">
        <v>1157</v>
      </c>
      <c r="C158" s="35">
        <v>9212</v>
      </c>
      <c r="D158" s="35" t="s">
        <v>57</v>
      </c>
      <c r="E158" s="32">
        <v>4</v>
      </c>
      <c r="F158" s="32">
        <v>7</v>
      </c>
      <c r="G158" s="35"/>
      <c r="H158" s="35"/>
      <c r="I158" s="35" t="s">
        <v>50</v>
      </c>
      <c r="J158" s="35" t="s">
        <v>45</v>
      </c>
    </row>
    <row r="159" spans="1:10" ht="15.75">
      <c r="A159" s="34" t="s">
        <v>72</v>
      </c>
      <c r="B159" s="33">
        <v>1158</v>
      </c>
      <c r="C159" s="35">
        <v>8722</v>
      </c>
      <c r="D159" s="35" t="s">
        <v>52</v>
      </c>
      <c r="E159" s="32">
        <v>344</v>
      </c>
      <c r="F159" s="32">
        <v>502</v>
      </c>
      <c r="G159" s="35"/>
      <c r="H159" s="35"/>
      <c r="I159" s="35" t="s">
        <v>44</v>
      </c>
      <c r="J159" s="35" t="s">
        <v>60</v>
      </c>
    </row>
    <row r="160" spans="1:10" ht="15.75">
      <c r="A160" s="34" t="s">
        <v>72</v>
      </c>
      <c r="B160" s="33">
        <v>1159</v>
      </c>
      <c r="C160" s="35">
        <v>6622</v>
      </c>
      <c r="D160" s="35" t="s">
        <v>64</v>
      </c>
      <c r="E160" s="32">
        <v>42</v>
      </c>
      <c r="F160" s="32">
        <v>77</v>
      </c>
      <c r="G160" s="35"/>
      <c r="H160" s="35"/>
      <c r="I160" s="35" t="s">
        <v>50</v>
      </c>
      <c r="J160" s="35" t="s">
        <v>48</v>
      </c>
    </row>
    <row r="161" spans="1:10" ht="15.75">
      <c r="A161" s="34" t="s">
        <v>72</v>
      </c>
      <c r="B161" s="33">
        <v>1160</v>
      </c>
      <c r="C161" s="35">
        <v>9822</v>
      </c>
      <c r="D161" s="35" t="s">
        <v>43</v>
      </c>
      <c r="E161" s="32">
        <v>58.3</v>
      </c>
      <c r="F161" s="32">
        <v>98.4</v>
      </c>
      <c r="G161" s="35"/>
      <c r="H161" s="35"/>
      <c r="I161" s="35" t="s">
        <v>54</v>
      </c>
      <c r="J161" s="35" t="s">
        <v>60</v>
      </c>
    </row>
    <row r="162" spans="1:10" ht="15.75">
      <c r="A162" s="34" t="s">
        <v>72</v>
      </c>
      <c r="B162" s="33">
        <v>1161</v>
      </c>
      <c r="C162" s="35">
        <v>4421</v>
      </c>
      <c r="D162" s="35" t="s">
        <v>56</v>
      </c>
      <c r="E162" s="32">
        <v>45</v>
      </c>
      <c r="F162" s="32">
        <v>87</v>
      </c>
      <c r="G162" s="35"/>
      <c r="H162" s="35"/>
      <c r="I162" s="35" t="s">
        <v>47</v>
      </c>
      <c r="J162" s="35" t="s">
        <v>48</v>
      </c>
    </row>
    <row r="163" spans="1:10" ht="15.75">
      <c r="A163" s="34" t="s">
        <v>72</v>
      </c>
      <c r="B163" s="33">
        <v>1162</v>
      </c>
      <c r="C163" s="35">
        <v>9212</v>
      </c>
      <c r="D163" s="35" t="s">
        <v>57</v>
      </c>
      <c r="E163" s="32">
        <v>4</v>
      </c>
      <c r="F163" s="32">
        <v>7</v>
      </c>
      <c r="G163" s="35"/>
      <c r="H163" s="35"/>
      <c r="I163" s="35" t="s">
        <v>44</v>
      </c>
      <c r="J163" s="35" t="s">
        <v>51</v>
      </c>
    </row>
    <row r="164" spans="1:10" ht="15.75">
      <c r="A164" s="34" t="s">
        <v>72</v>
      </c>
      <c r="B164" s="33">
        <v>1163</v>
      </c>
      <c r="C164" s="35">
        <v>9212</v>
      </c>
      <c r="D164" s="35" t="s">
        <v>57</v>
      </c>
      <c r="E164" s="32">
        <v>4</v>
      </c>
      <c r="F164" s="32">
        <v>7</v>
      </c>
      <c r="G164" s="35"/>
      <c r="H164" s="35"/>
      <c r="I164" s="35" t="s">
        <v>50</v>
      </c>
      <c r="J164" s="35" t="s">
        <v>48</v>
      </c>
    </row>
    <row r="165" spans="1:10" ht="15.75">
      <c r="A165" s="34" t="s">
        <v>72</v>
      </c>
      <c r="B165" s="33">
        <v>1164</v>
      </c>
      <c r="C165" s="35">
        <v>9822</v>
      </c>
      <c r="D165" s="35" t="s">
        <v>43</v>
      </c>
      <c r="E165" s="32">
        <v>58.3</v>
      </c>
      <c r="F165" s="32">
        <v>98.4</v>
      </c>
      <c r="G165" s="35"/>
      <c r="H165" s="35"/>
      <c r="I165" s="35" t="s">
        <v>50</v>
      </c>
      <c r="J165" s="35" t="s">
        <v>51</v>
      </c>
    </row>
    <row r="166" spans="1:10" ht="15.75">
      <c r="A166" s="34" t="s">
        <v>72</v>
      </c>
      <c r="B166" s="33">
        <v>1165</v>
      </c>
      <c r="C166" s="35">
        <v>9822</v>
      </c>
      <c r="D166" s="35" t="s">
        <v>43</v>
      </c>
      <c r="E166" s="32">
        <v>58.3</v>
      </c>
      <c r="F166" s="32">
        <v>98.4</v>
      </c>
      <c r="G166" s="35"/>
      <c r="H166" s="35"/>
      <c r="I166" s="35" t="s">
        <v>50</v>
      </c>
      <c r="J166" s="35" t="s">
        <v>51</v>
      </c>
    </row>
    <row r="167" spans="1:10" ht="15.75">
      <c r="A167" s="34" t="s">
        <v>72</v>
      </c>
      <c r="B167" s="33">
        <v>1166</v>
      </c>
      <c r="C167" s="35">
        <v>8722</v>
      </c>
      <c r="D167" s="35" t="s">
        <v>52</v>
      </c>
      <c r="E167" s="32">
        <v>344</v>
      </c>
      <c r="F167" s="32">
        <v>502</v>
      </c>
      <c r="G167" s="35"/>
      <c r="H167" s="35"/>
      <c r="I167" s="35" t="s">
        <v>50</v>
      </c>
      <c r="J167" s="35" t="s">
        <v>60</v>
      </c>
    </row>
    <row r="168" spans="1:10" ht="15.75">
      <c r="A168" s="34" t="s">
        <v>73</v>
      </c>
      <c r="B168" s="33">
        <v>1167</v>
      </c>
      <c r="C168" s="35">
        <v>2242</v>
      </c>
      <c r="D168" s="35" t="s">
        <v>59</v>
      </c>
      <c r="E168" s="32">
        <v>60</v>
      </c>
      <c r="F168" s="32">
        <v>124</v>
      </c>
      <c r="G168" s="35"/>
      <c r="H168" s="35"/>
      <c r="I168" s="35" t="s">
        <v>50</v>
      </c>
      <c r="J168" s="35" t="s">
        <v>45</v>
      </c>
    </row>
    <row r="169" spans="1:10" ht="15.75">
      <c r="A169" s="34" t="s">
        <v>73</v>
      </c>
      <c r="B169" s="33">
        <v>1168</v>
      </c>
      <c r="C169" s="35">
        <v>9822</v>
      </c>
      <c r="D169" s="35" t="s">
        <v>43</v>
      </c>
      <c r="E169" s="32">
        <v>58.3</v>
      </c>
      <c r="F169" s="32">
        <v>98.4</v>
      </c>
      <c r="G169" s="35"/>
      <c r="H169" s="35"/>
      <c r="I169" s="35" t="s">
        <v>50</v>
      </c>
      <c r="J169" s="35" t="s">
        <v>48</v>
      </c>
    </row>
    <row r="170" spans="1:10" ht="15.75">
      <c r="A170" s="34" t="s">
        <v>73</v>
      </c>
      <c r="B170" s="33">
        <v>1169</v>
      </c>
      <c r="C170" s="35">
        <v>8722</v>
      </c>
      <c r="D170" s="35" t="s">
        <v>52</v>
      </c>
      <c r="E170" s="32">
        <v>344</v>
      </c>
      <c r="F170" s="32">
        <v>502</v>
      </c>
      <c r="G170" s="35"/>
      <c r="H170" s="35"/>
      <c r="I170" s="35" t="s">
        <v>50</v>
      </c>
      <c r="J170" s="35" t="s">
        <v>61</v>
      </c>
    </row>
    <row r="171" spans="1:10" ht="15.75">
      <c r="A171" s="34" t="s">
        <v>73</v>
      </c>
      <c r="B171" s="33">
        <v>1170</v>
      </c>
      <c r="C171" s="35">
        <v>4421</v>
      </c>
      <c r="D171" s="35" t="s">
        <v>56</v>
      </c>
      <c r="E171" s="32">
        <v>45</v>
      </c>
      <c r="F171" s="32">
        <v>87</v>
      </c>
      <c r="G171" s="35"/>
      <c r="H171" s="35"/>
      <c r="I171" s="35" t="s">
        <v>44</v>
      </c>
      <c r="J171" s="35" t="s">
        <v>48</v>
      </c>
    </row>
    <row r="172" spans="1:10" ht="15.75">
      <c r="A172" s="34" t="s">
        <v>73</v>
      </c>
      <c r="B172" s="33">
        <v>1171</v>
      </c>
      <c r="C172" s="35">
        <v>4421</v>
      </c>
      <c r="D172" s="35" t="s">
        <v>56</v>
      </c>
      <c r="E172" s="32">
        <v>45</v>
      </c>
      <c r="F172" s="32">
        <v>87</v>
      </c>
      <c r="G172" s="35"/>
      <c r="H172" s="35"/>
      <c r="I172" s="35" t="s">
        <v>47</v>
      </c>
      <c r="J172" s="3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ACBF-FAC5-4F19-949A-35851B7E5EB2}">
  <dimension ref="A1:P179"/>
  <sheetViews>
    <sheetView workbookViewId="0">
      <pane ySplit="1" topLeftCell="A158" activePane="bottomLeft" state="frozen"/>
      <selection pane="bottomLeft" activeCell="C183" sqref="C183"/>
    </sheetView>
  </sheetViews>
  <sheetFormatPr defaultRowHeight="15"/>
  <cols>
    <col min="1" max="1" width="31.5703125" style="18" bestFit="1" customWidth="1"/>
    <col min="2" max="2" width="20" style="18" bestFit="1" customWidth="1"/>
    <col min="3" max="3" width="13.42578125" style="18" bestFit="1" customWidth="1"/>
    <col min="4" max="4" width="24" style="18" bestFit="1" customWidth="1"/>
    <col min="5" max="5" width="15" style="18" bestFit="1" customWidth="1"/>
    <col min="6" max="6" width="11.5703125" style="18" bestFit="1" customWidth="1"/>
    <col min="7" max="7" width="9.5703125" style="18" customWidth="1"/>
    <col min="8" max="8" width="15.85546875" style="18" bestFit="1" customWidth="1"/>
    <col min="9" max="9" width="15.7109375" style="18" bestFit="1" customWidth="1"/>
    <col min="10" max="10" width="15.7109375" style="18" customWidth="1"/>
    <col min="11" max="11" width="13.42578125" style="18" bestFit="1" customWidth="1"/>
    <col min="12" max="12" width="9.140625" style="18"/>
    <col min="13" max="13" width="14.85546875" style="18" bestFit="1" customWidth="1"/>
    <col min="14" max="15" width="16.28515625" style="18" bestFit="1" customWidth="1"/>
    <col min="16" max="16384" width="9.140625" style="18"/>
  </cols>
  <sheetData>
    <row r="1" spans="1:13" ht="78.75">
      <c r="A1" s="30" t="s">
        <v>32</v>
      </c>
      <c r="B1" s="30" t="s">
        <v>33</v>
      </c>
      <c r="C1" s="30" t="s">
        <v>34</v>
      </c>
      <c r="D1" s="30" t="s">
        <v>35</v>
      </c>
      <c r="E1" s="30" t="s">
        <v>36</v>
      </c>
      <c r="F1" s="30" t="s">
        <v>37</v>
      </c>
      <c r="G1" s="30" t="s">
        <v>38</v>
      </c>
      <c r="H1" s="30" t="s">
        <v>92</v>
      </c>
      <c r="I1" s="30" t="s">
        <v>90</v>
      </c>
      <c r="J1" s="30" t="s">
        <v>91</v>
      </c>
      <c r="K1" s="30" t="s">
        <v>41</v>
      </c>
      <c r="M1" s="31" t="s">
        <v>74</v>
      </c>
    </row>
    <row r="2" spans="1:13" ht="15.75">
      <c r="A2" s="34" t="s">
        <v>42</v>
      </c>
      <c r="B2" s="33">
        <v>1001</v>
      </c>
      <c r="C2" s="35">
        <v>9822</v>
      </c>
      <c r="D2" s="35" t="s">
        <v>43</v>
      </c>
      <c r="E2" s="32">
        <v>58.3</v>
      </c>
      <c r="F2" s="32">
        <v>98.4</v>
      </c>
      <c r="G2" s="32">
        <f t="shared" ref="G2:G33" si="0">+F2-E2</f>
        <v>40.100000000000009</v>
      </c>
      <c r="H2" s="32">
        <f t="shared" ref="H2:H33" si="1">IF(F2&gt;50,G2*0.2,G2*0.1)</f>
        <v>8.0200000000000014</v>
      </c>
      <c r="I2" s="35" t="s">
        <v>82</v>
      </c>
      <c r="J2" s="35" t="s">
        <v>83</v>
      </c>
      <c r="K2" s="35" t="s">
        <v>45</v>
      </c>
      <c r="M2" s="31" t="s">
        <v>75</v>
      </c>
    </row>
    <row r="3" spans="1:13" ht="15.75">
      <c r="A3" s="34" t="s">
        <v>42</v>
      </c>
      <c r="B3" s="33">
        <v>1002</v>
      </c>
      <c r="C3" s="35">
        <v>2877</v>
      </c>
      <c r="D3" s="35" t="s">
        <v>46</v>
      </c>
      <c r="E3" s="32">
        <v>11.4</v>
      </c>
      <c r="F3" s="32">
        <v>16.3</v>
      </c>
      <c r="G3" s="32">
        <f t="shared" si="0"/>
        <v>4.9000000000000004</v>
      </c>
      <c r="H3" s="32">
        <f t="shared" si="1"/>
        <v>0.49000000000000005</v>
      </c>
      <c r="I3" s="35" t="s">
        <v>84</v>
      </c>
      <c r="J3" s="35" t="s">
        <v>85</v>
      </c>
      <c r="K3" s="35" t="s">
        <v>48</v>
      </c>
      <c r="M3" s="31" t="s">
        <v>76</v>
      </c>
    </row>
    <row r="4" spans="1:13" ht="15.75">
      <c r="A4" s="34" t="s">
        <v>42</v>
      </c>
      <c r="B4" s="33">
        <v>1003</v>
      </c>
      <c r="C4" s="35">
        <v>2499</v>
      </c>
      <c r="D4" s="35" t="s">
        <v>49</v>
      </c>
      <c r="E4" s="32">
        <v>6.2</v>
      </c>
      <c r="F4" s="32">
        <v>9.1999999999999993</v>
      </c>
      <c r="G4" s="32">
        <f t="shared" si="0"/>
        <v>2.9999999999999991</v>
      </c>
      <c r="H4" s="32">
        <f t="shared" si="1"/>
        <v>0.29999999999999993</v>
      </c>
      <c r="I4" s="35" t="s">
        <v>86</v>
      </c>
      <c r="J4" s="35" t="s">
        <v>87</v>
      </c>
      <c r="K4" s="35" t="s">
        <v>51</v>
      </c>
      <c r="M4" s="31" t="s">
        <v>77</v>
      </c>
    </row>
    <row r="5" spans="1:13" ht="15.75">
      <c r="A5" s="34" t="s">
        <v>42</v>
      </c>
      <c r="B5" s="33">
        <v>1004</v>
      </c>
      <c r="C5" s="35">
        <v>8722</v>
      </c>
      <c r="D5" s="35" t="s">
        <v>52</v>
      </c>
      <c r="E5" s="32">
        <v>344</v>
      </c>
      <c r="F5" s="32">
        <v>502</v>
      </c>
      <c r="G5" s="32">
        <f t="shared" si="0"/>
        <v>158</v>
      </c>
      <c r="H5" s="32">
        <f t="shared" si="1"/>
        <v>31.6</v>
      </c>
      <c r="I5" s="35" t="s">
        <v>82</v>
      </c>
      <c r="J5" s="35" t="s">
        <v>83</v>
      </c>
      <c r="K5" s="35" t="s">
        <v>51</v>
      </c>
      <c r="M5" s="31" t="s">
        <v>78</v>
      </c>
    </row>
    <row r="6" spans="1:13" ht="15.75">
      <c r="A6" s="34" t="s">
        <v>42</v>
      </c>
      <c r="B6" s="33">
        <v>1005</v>
      </c>
      <c r="C6" s="35">
        <v>1109</v>
      </c>
      <c r="D6" s="35" t="s">
        <v>53</v>
      </c>
      <c r="E6" s="32">
        <v>3</v>
      </c>
      <c r="F6" s="32">
        <v>8</v>
      </c>
      <c r="G6" s="32">
        <f t="shared" si="0"/>
        <v>5</v>
      </c>
      <c r="H6" s="32">
        <f t="shared" si="1"/>
        <v>0.5</v>
      </c>
      <c r="I6" s="35" t="s">
        <v>86</v>
      </c>
      <c r="J6" s="35" t="s">
        <v>87</v>
      </c>
      <c r="K6" s="35" t="s">
        <v>51</v>
      </c>
      <c r="M6" s="31" t="s">
        <v>79</v>
      </c>
    </row>
    <row r="7" spans="1:13" ht="15.75">
      <c r="A7" s="34" t="s">
        <v>42</v>
      </c>
      <c r="B7" s="33">
        <v>1006</v>
      </c>
      <c r="C7" s="35">
        <v>9822</v>
      </c>
      <c r="D7" s="35" t="s">
        <v>43</v>
      </c>
      <c r="E7" s="32">
        <v>58.3</v>
      </c>
      <c r="F7" s="32">
        <v>98.4</v>
      </c>
      <c r="G7" s="32">
        <f t="shared" si="0"/>
        <v>40.100000000000009</v>
      </c>
      <c r="H7" s="32">
        <f t="shared" si="1"/>
        <v>8.0200000000000014</v>
      </c>
      <c r="I7" s="35" t="s">
        <v>86</v>
      </c>
      <c r="J7" s="35" t="s">
        <v>87</v>
      </c>
      <c r="K7" s="35" t="s">
        <v>51</v>
      </c>
      <c r="M7" s="31" t="s">
        <v>80</v>
      </c>
    </row>
    <row r="8" spans="1:13" ht="15.75">
      <c r="A8" s="34" t="s">
        <v>42</v>
      </c>
      <c r="B8" s="33">
        <v>1007</v>
      </c>
      <c r="C8" s="35">
        <v>1109</v>
      </c>
      <c r="D8" s="35" t="s">
        <v>53</v>
      </c>
      <c r="E8" s="32">
        <v>3</v>
      </c>
      <c r="F8" s="32">
        <v>8</v>
      </c>
      <c r="G8" s="32">
        <f t="shared" si="0"/>
        <v>5</v>
      </c>
      <c r="H8" s="32">
        <f t="shared" si="1"/>
        <v>0.5</v>
      </c>
      <c r="I8" s="35" t="s">
        <v>88</v>
      </c>
      <c r="J8" s="35" t="s">
        <v>89</v>
      </c>
      <c r="K8" s="35" t="s">
        <v>45</v>
      </c>
      <c r="M8" s="31" t="s">
        <v>81</v>
      </c>
    </row>
    <row r="9" spans="1:13" ht="15.75">
      <c r="A9" s="34" t="s">
        <v>42</v>
      </c>
      <c r="B9" s="33">
        <v>1008</v>
      </c>
      <c r="C9" s="35">
        <v>2877</v>
      </c>
      <c r="D9" s="35" t="s">
        <v>46</v>
      </c>
      <c r="E9" s="32">
        <v>11.4</v>
      </c>
      <c r="F9" s="32">
        <v>16.3</v>
      </c>
      <c r="G9" s="32">
        <f t="shared" si="0"/>
        <v>4.9000000000000004</v>
      </c>
      <c r="H9" s="32">
        <f t="shared" si="1"/>
        <v>0.49000000000000005</v>
      </c>
      <c r="I9" s="35" t="s">
        <v>86</v>
      </c>
      <c r="J9" s="35" t="s">
        <v>87</v>
      </c>
      <c r="K9" s="35" t="s">
        <v>45</v>
      </c>
    </row>
    <row r="10" spans="1:13" ht="15.75">
      <c r="A10" s="34" t="s">
        <v>42</v>
      </c>
      <c r="B10" s="33">
        <v>1009</v>
      </c>
      <c r="C10" s="35">
        <v>1109</v>
      </c>
      <c r="D10" s="35" t="s">
        <v>53</v>
      </c>
      <c r="E10" s="32">
        <v>3</v>
      </c>
      <c r="F10" s="32">
        <v>8</v>
      </c>
      <c r="G10" s="32">
        <f t="shared" si="0"/>
        <v>5</v>
      </c>
      <c r="H10" s="32">
        <f t="shared" si="1"/>
        <v>0.5</v>
      </c>
      <c r="I10" s="35" t="s">
        <v>86</v>
      </c>
      <c r="J10" s="35" t="s">
        <v>87</v>
      </c>
      <c r="K10" s="35" t="s">
        <v>51</v>
      </c>
    </row>
    <row r="11" spans="1:13" ht="15.75">
      <c r="A11" s="34" t="s">
        <v>42</v>
      </c>
      <c r="B11" s="33">
        <v>1010</v>
      </c>
      <c r="C11" s="35">
        <v>2877</v>
      </c>
      <c r="D11" s="35" t="s">
        <v>46</v>
      </c>
      <c r="E11" s="32">
        <v>11.4</v>
      </c>
      <c r="F11" s="32">
        <v>16.3</v>
      </c>
      <c r="G11" s="32">
        <f t="shared" si="0"/>
        <v>4.9000000000000004</v>
      </c>
      <c r="H11" s="32">
        <f t="shared" si="1"/>
        <v>0.49000000000000005</v>
      </c>
      <c r="I11" s="35" t="s">
        <v>84</v>
      </c>
      <c r="J11" s="35" t="s">
        <v>85</v>
      </c>
      <c r="K11" s="35" t="s">
        <v>55</v>
      </c>
    </row>
    <row r="12" spans="1:13" ht="15.75">
      <c r="A12" s="34" t="s">
        <v>42</v>
      </c>
      <c r="B12" s="33">
        <v>1011</v>
      </c>
      <c r="C12" s="35">
        <v>2877</v>
      </c>
      <c r="D12" s="35" t="s">
        <v>46</v>
      </c>
      <c r="E12" s="32">
        <v>11.4</v>
      </c>
      <c r="F12" s="32">
        <v>16.3</v>
      </c>
      <c r="G12" s="32">
        <f t="shared" si="0"/>
        <v>4.9000000000000004</v>
      </c>
      <c r="H12" s="32">
        <f t="shared" si="1"/>
        <v>0.49000000000000005</v>
      </c>
      <c r="I12" s="35" t="s">
        <v>84</v>
      </c>
      <c r="J12" s="35" t="s">
        <v>85</v>
      </c>
      <c r="K12" s="35" t="s">
        <v>51</v>
      </c>
    </row>
    <row r="13" spans="1:13" ht="15.75">
      <c r="A13" s="34" t="s">
        <v>42</v>
      </c>
      <c r="B13" s="33">
        <v>1012</v>
      </c>
      <c r="C13" s="35">
        <v>4421</v>
      </c>
      <c r="D13" s="35" t="s">
        <v>56</v>
      </c>
      <c r="E13" s="32">
        <v>45</v>
      </c>
      <c r="F13" s="32">
        <v>87</v>
      </c>
      <c r="G13" s="32">
        <f t="shared" si="0"/>
        <v>42</v>
      </c>
      <c r="H13" s="32">
        <f t="shared" si="1"/>
        <v>8.4</v>
      </c>
      <c r="I13" s="35" t="s">
        <v>86</v>
      </c>
      <c r="J13" s="35" t="s">
        <v>87</v>
      </c>
      <c r="K13" s="35" t="s">
        <v>45</v>
      </c>
    </row>
    <row r="14" spans="1:13" ht="15.75">
      <c r="A14" s="34" t="s">
        <v>42</v>
      </c>
      <c r="B14" s="33">
        <v>1013</v>
      </c>
      <c r="C14" s="35">
        <v>9212</v>
      </c>
      <c r="D14" s="35" t="s">
        <v>57</v>
      </c>
      <c r="E14" s="32">
        <v>4</v>
      </c>
      <c r="F14" s="32">
        <v>7</v>
      </c>
      <c r="G14" s="32">
        <f t="shared" si="0"/>
        <v>3</v>
      </c>
      <c r="H14" s="32">
        <f t="shared" si="1"/>
        <v>0.30000000000000004</v>
      </c>
      <c r="I14" s="35" t="s">
        <v>88</v>
      </c>
      <c r="J14" s="35" t="s">
        <v>89</v>
      </c>
      <c r="K14" s="35" t="s">
        <v>55</v>
      </c>
    </row>
    <row r="15" spans="1:13" ht="15.75">
      <c r="A15" s="34" t="s">
        <v>42</v>
      </c>
      <c r="B15" s="33">
        <v>1014</v>
      </c>
      <c r="C15" s="35">
        <v>8722</v>
      </c>
      <c r="D15" s="35" t="s">
        <v>52</v>
      </c>
      <c r="E15" s="32">
        <v>344</v>
      </c>
      <c r="F15" s="32">
        <v>502</v>
      </c>
      <c r="G15" s="32">
        <f t="shared" si="0"/>
        <v>158</v>
      </c>
      <c r="H15" s="32">
        <f t="shared" si="1"/>
        <v>31.6</v>
      </c>
      <c r="I15" s="35" t="s">
        <v>82</v>
      </c>
      <c r="J15" s="35" t="s">
        <v>83</v>
      </c>
      <c r="K15" s="35" t="s">
        <v>48</v>
      </c>
    </row>
    <row r="16" spans="1:13" ht="15.75">
      <c r="A16" s="34" t="s">
        <v>42</v>
      </c>
      <c r="B16" s="33">
        <v>1015</v>
      </c>
      <c r="C16" s="35">
        <v>2877</v>
      </c>
      <c r="D16" s="35" t="s">
        <v>46</v>
      </c>
      <c r="E16" s="32">
        <v>11.4</v>
      </c>
      <c r="F16" s="32">
        <v>16.3</v>
      </c>
      <c r="G16" s="32">
        <f t="shared" si="0"/>
        <v>4.9000000000000004</v>
      </c>
      <c r="H16" s="32">
        <f t="shared" si="1"/>
        <v>0.49000000000000005</v>
      </c>
      <c r="I16" s="35" t="s">
        <v>88</v>
      </c>
      <c r="J16" s="35" t="s">
        <v>89</v>
      </c>
      <c r="K16" s="35" t="s">
        <v>51</v>
      </c>
    </row>
    <row r="17" spans="1:11" ht="15.75">
      <c r="A17" s="34" t="s">
        <v>42</v>
      </c>
      <c r="B17" s="33">
        <v>1016</v>
      </c>
      <c r="C17" s="35">
        <v>2499</v>
      </c>
      <c r="D17" s="35" t="s">
        <v>49</v>
      </c>
      <c r="E17" s="32">
        <v>6.2</v>
      </c>
      <c r="F17" s="32">
        <v>9.1999999999999993</v>
      </c>
      <c r="G17" s="32">
        <f t="shared" si="0"/>
        <v>2.9999999999999991</v>
      </c>
      <c r="H17" s="32">
        <f t="shared" si="1"/>
        <v>0.29999999999999993</v>
      </c>
      <c r="I17" s="35" t="s">
        <v>86</v>
      </c>
      <c r="J17" s="35" t="s">
        <v>87</v>
      </c>
      <c r="K17" s="35" t="s">
        <v>48</v>
      </c>
    </row>
    <row r="18" spans="1:11" ht="15.75">
      <c r="A18" s="34" t="s">
        <v>58</v>
      </c>
      <c r="B18" s="33">
        <v>1017</v>
      </c>
      <c r="C18" s="35">
        <v>2242</v>
      </c>
      <c r="D18" s="35" t="s">
        <v>59</v>
      </c>
      <c r="E18" s="32">
        <v>60</v>
      </c>
      <c r="F18" s="32">
        <v>124</v>
      </c>
      <c r="G18" s="32">
        <f t="shared" si="0"/>
        <v>64</v>
      </c>
      <c r="H18" s="32">
        <f t="shared" si="1"/>
        <v>12.8</v>
      </c>
      <c r="I18" s="35" t="s">
        <v>84</v>
      </c>
      <c r="J18" s="35" t="s">
        <v>85</v>
      </c>
      <c r="K18" s="35" t="s">
        <v>45</v>
      </c>
    </row>
    <row r="19" spans="1:11" ht="15.75">
      <c r="A19" s="34" t="s">
        <v>58</v>
      </c>
      <c r="B19" s="33">
        <v>1018</v>
      </c>
      <c r="C19" s="35">
        <v>1109</v>
      </c>
      <c r="D19" s="35" t="s">
        <v>53</v>
      </c>
      <c r="E19" s="32">
        <v>3</v>
      </c>
      <c r="F19" s="32">
        <v>8</v>
      </c>
      <c r="G19" s="32">
        <f t="shared" si="0"/>
        <v>5</v>
      </c>
      <c r="H19" s="32">
        <f t="shared" si="1"/>
        <v>0.5</v>
      </c>
      <c r="I19" s="35" t="s">
        <v>86</v>
      </c>
      <c r="J19" s="35" t="s">
        <v>87</v>
      </c>
      <c r="K19" s="35" t="s">
        <v>48</v>
      </c>
    </row>
    <row r="20" spans="1:11" ht="15.75">
      <c r="A20" s="34" t="s">
        <v>58</v>
      </c>
      <c r="B20" s="33">
        <v>1019</v>
      </c>
      <c r="C20" s="35">
        <v>2499</v>
      </c>
      <c r="D20" s="35" t="s">
        <v>49</v>
      </c>
      <c r="E20" s="32">
        <v>6.2</v>
      </c>
      <c r="F20" s="32">
        <v>9.1999999999999993</v>
      </c>
      <c r="G20" s="32">
        <f t="shared" si="0"/>
        <v>2.9999999999999991</v>
      </c>
      <c r="H20" s="32">
        <f t="shared" si="1"/>
        <v>0.29999999999999993</v>
      </c>
      <c r="I20" s="35" t="s">
        <v>86</v>
      </c>
      <c r="J20" s="35" t="s">
        <v>87</v>
      </c>
      <c r="K20" s="35" t="s">
        <v>55</v>
      </c>
    </row>
    <row r="21" spans="1:11" ht="15.75">
      <c r="A21" s="34" t="s">
        <v>58</v>
      </c>
      <c r="B21" s="33">
        <v>1020</v>
      </c>
      <c r="C21" s="35">
        <v>2499</v>
      </c>
      <c r="D21" s="35" t="s">
        <v>49</v>
      </c>
      <c r="E21" s="32">
        <v>6.2</v>
      </c>
      <c r="F21" s="32">
        <v>9.1999999999999993</v>
      </c>
      <c r="G21" s="32">
        <f t="shared" si="0"/>
        <v>2.9999999999999991</v>
      </c>
      <c r="H21" s="32">
        <f t="shared" si="1"/>
        <v>0.29999999999999993</v>
      </c>
      <c r="I21" s="35" t="s">
        <v>86</v>
      </c>
      <c r="J21" s="35" t="s">
        <v>87</v>
      </c>
      <c r="K21" s="35" t="s">
        <v>60</v>
      </c>
    </row>
    <row r="22" spans="1:11" ht="15.75">
      <c r="A22" s="34" t="s">
        <v>58</v>
      </c>
      <c r="B22" s="33">
        <v>1021</v>
      </c>
      <c r="C22" s="35">
        <v>1109</v>
      </c>
      <c r="D22" s="35" t="s">
        <v>53</v>
      </c>
      <c r="E22" s="32">
        <v>3</v>
      </c>
      <c r="F22" s="32">
        <v>8</v>
      </c>
      <c r="G22" s="32">
        <f t="shared" si="0"/>
        <v>5</v>
      </c>
      <c r="H22" s="32">
        <f t="shared" si="1"/>
        <v>0.5</v>
      </c>
      <c r="I22" s="35" t="s">
        <v>84</v>
      </c>
      <c r="J22" s="35" t="s">
        <v>85</v>
      </c>
      <c r="K22" s="35" t="s">
        <v>55</v>
      </c>
    </row>
    <row r="23" spans="1:11" ht="15.75">
      <c r="A23" s="34" t="s">
        <v>58</v>
      </c>
      <c r="B23" s="33">
        <v>1022</v>
      </c>
      <c r="C23" s="35">
        <v>2877</v>
      </c>
      <c r="D23" s="35" t="s">
        <v>46</v>
      </c>
      <c r="E23" s="32">
        <v>11.4</v>
      </c>
      <c r="F23" s="32">
        <v>16.3</v>
      </c>
      <c r="G23" s="32">
        <f t="shared" si="0"/>
        <v>4.9000000000000004</v>
      </c>
      <c r="H23" s="32">
        <f t="shared" si="1"/>
        <v>0.49000000000000005</v>
      </c>
      <c r="I23" s="35" t="s">
        <v>86</v>
      </c>
      <c r="J23" s="35" t="s">
        <v>87</v>
      </c>
      <c r="K23" s="35" t="s">
        <v>61</v>
      </c>
    </row>
    <row r="24" spans="1:11" ht="15.75">
      <c r="A24" s="34" t="s">
        <v>58</v>
      </c>
      <c r="B24" s="33">
        <v>1023</v>
      </c>
      <c r="C24" s="35">
        <v>1109</v>
      </c>
      <c r="D24" s="35" t="s">
        <v>53</v>
      </c>
      <c r="E24" s="32">
        <v>3</v>
      </c>
      <c r="F24" s="32">
        <v>8</v>
      </c>
      <c r="G24" s="32">
        <f t="shared" si="0"/>
        <v>5</v>
      </c>
      <c r="H24" s="32">
        <f t="shared" si="1"/>
        <v>0.5</v>
      </c>
      <c r="I24" s="35" t="s">
        <v>88</v>
      </c>
      <c r="J24" s="35" t="s">
        <v>89</v>
      </c>
      <c r="K24" s="35" t="s">
        <v>45</v>
      </c>
    </row>
    <row r="25" spans="1:11" ht="15.75">
      <c r="A25" s="34" t="s">
        <v>58</v>
      </c>
      <c r="B25" s="33">
        <v>1024</v>
      </c>
      <c r="C25" s="35">
        <v>9212</v>
      </c>
      <c r="D25" s="35" t="s">
        <v>57</v>
      </c>
      <c r="E25" s="32">
        <v>4</v>
      </c>
      <c r="F25" s="32">
        <v>7</v>
      </c>
      <c r="G25" s="32">
        <f t="shared" si="0"/>
        <v>3</v>
      </c>
      <c r="H25" s="32">
        <f t="shared" si="1"/>
        <v>0.30000000000000004</v>
      </c>
      <c r="I25" s="35" t="s">
        <v>84</v>
      </c>
      <c r="J25" s="35" t="s">
        <v>85</v>
      </c>
      <c r="K25" s="35" t="s">
        <v>61</v>
      </c>
    </row>
    <row r="26" spans="1:11" ht="15.75">
      <c r="A26" s="34" t="s">
        <v>58</v>
      </c>
      <c r="B26" s="33">
        <v>1025</v>
      </c>
      <c r="C26" s="35">
        <v>2877</v>
      </c>
      <c r="D26" s="35" t="s">
        <v>46</v>
      </c>
      <c r="E26" s="32">
        <v>11.4</v>
      </c>
      <c r="F26" s="32">
        <v>16.3</v>
      </c>
      <c r="G26" s="32">
        <f t="shared" si="0"/>
        <v>4.9000000000000004</v>
      </c>
      <c r="H26" s="32">
        <f t="shared" si="1"/>
        <v>0.49000000000000005</v>
      </c>
      <c r="I26" s="35" t="s">
        <v>88</v>
      </c>
      <c r="J26" s="35" t="s">
        <v>89</v>
      </c>
      <c r="K26" s="35" t="s">
        <v>60</v>
      </c>
    </row>
    <row r="27" spans="1:11" ht="15.75">
      <c r="A27" s="34" t="s">
        <v>58</v>
      </c>
      <c r="B27" s="33">
        <v>1026</v>
      </c>
      <c r="C27" s="35">
        <v>6119</v>
      </c>
      <c r="D27" s="35" t="s">
        <v>62</v>
      </c>
      <c r="E27" s="32">
        <v>9</v>
      </c>
      <c r="F27" s="32">
        <v>14</v>
      </c>
      <c r="G27" s="32">
        <f t="shared" si="0"/>
        <v>5</v>
      </c>
      <c r="H27" s="32">
        <f t="shared" si="1"/>
        <v>0.5</v>
      </c>
      <c r="I27" s="35" t="s">
        <v>88</v>
      </c>
      <c r="J27" s="35" t="s">
        <v>89</v>
      </c>
      <c r="K27" s="35" t="s">
        <v>45</v>
      </c>
    </row>
    <row r="28" spans="1:11" ht="15.75">
      <c r="A28" s="34" t="s">
        <v>58</v>
      </c>
      <c r="B28" s="33">
        <v>1027</v>
      </c>
      <c r="C28" s="35">
        <v>6119</v>
      </c>
      <c r="D28" s="35" t="s">
        <v>62</v>
      </c>
      <c r="E28" s="32">
        <v>9</v>
      </c>
      <c r="F28" s="32">
        <v>14</v>
      </c>
      <c r="G28" s="32">
        <f t="shared" si="0"/>
        <v>5</v>
      </c>
      <c r="H28" s="32">
        <f t="shared" si="1"/>
        <v>0.5</v>
      </c>
      <c r="I28" s="35" t="s">
        <v>82</v>
      </c>
      <c r="J28" s="35" t="s">
        <v>83</v>
      </c>
      <c r="K28" s="35" t="s">
        <v>60</v>
      </c>
    </row>
    <row r="29" spans="1:11" ht="15.75">
      <c r="A29" s="34" t="s">
        <v>58</v>
      </c>
      <c r="B29" s="33">
        <v>1028</v>
      </c>
      <c r="C29" s="35">
        <v>8722</v>
      </c>
      <c r="D29" s="35" t="s">
        <v>52</v>
      </c>
      <c r="E29" s="32">
        <v>344</v>
      </c>
      <c r="F29" s="32">
        <v>502</v>
      </c>
      <c r="G29" s="32">
        <f t="shared" si="0"/>
        <v>158</v>
      </c>
      <c r="H29" s="32">
        <f t="shared" si="1"/>
        <v>31.6</v>
      </c>
      <c r="I29" s="35" t="s">
        <v>82</v>
      </c>
      <c r="J29" s="35" t="s">
        <v>83</v>
      </c>
      <c r="K29" s="35" t="s">
        <v>51</v>
      </c>
    </row>
    <row r="30" spans="1:11" ht="15.75">
      <c r="A30" s="34" t="s">
        <v>58</v>
      </c>
      <c r="B30" s="33">
        <v>1029</v>
      </c>
      <c r="C30" s="35">
        <v>2499</v>
      </c>
      <c r="D30" s="35" t="s">
        <v>49</v>
      </c>
      <c r="E30" s="32">
        <v>6.2</v>
      </c>
      <c r="F30" s="32">
        <v>9.1999999999999993</v>
      </c>
      <c r="G30" s="32">
        <f t="shared" si="0"/>
        <v>2.9999999999999991</v>
      </c>
      <c r="H30" s="32">
        <f t="shared" si="1"/>
        <v>0.29999999999999993</v>
      </c>
      <c r="I30" s="35" t="s">
        <v>84</v>
      </c>
      <c r="J30" s="35" t="s">
        <v>85</v>
      </c>
      <c r="K30" s="35" t="s">
        <v>51</v>
      </c>
    </row>
    <row r="31" spans="1:11" ht="15.75">
      <c r="A31" s="34" t="s">
        <v>58</v>
      </c>
      <c r="B31" s="33">
        <v>1030</v>
      </c>
      <c r="C31" s="35">
        <v>4421</v>
      </c>
      <c r="D31" s="35" t="s">
        <v>56</v>
      </c>
      <c r="E31" s="32">
        <v>45</v>
      </c>
      <c r="F31" s="32">
        <v>87</v>
      </c>
      <c r="G31" s="32">
        <f t="shared" si="0"/>
        <v>42</v>
      </c>
      <c r="H31" s="32">
        <f t="shared" si="1"/>
        <v>8.4</v>
      </c>
      <c r="I31" s="35" t="s">
        <v>84</v>
      </c>
      <c r="J31" s="35" t="s">
        <v>85</v>
      </c>
      <c r="K31" s="35" t="s">
        <v>60</v>
      </c>
    </row>
    <row r="32" spans="1:11" ht="15.75">
      <c r="A32" s="34" t="s">
        <v>58</v>
      </c>
      <c r="B32" s="33">
        <v>1031</v>
      </c>
      <c r="C32" s="35">
        <v>1109</v>
      </c>
      <c r="D32" s="35" t="s">
        <v>53</v>
      </c>
      <c r="E32" s="32">
        <v>3</v>
      </c>
      <c r="F32" s="32">
        <v>8</v>
      </c>
      <c r="G32" s="32">
        <f t="shared" si="0"/>
        <v>5</v>
      </c>
      <c r="H32" s="32">
        <f t="shared" si="1"/>
        <v>0.5</v>
      </c>
      <c r="I32" s="35" t="s">
        <v>84</v>
      </c>
      <c r="J32" s="35" t="s">
        <v>85</v>
      </c>
      <c r="K32" s="35" t="s">
        <v>48</v>
      </c>
    </row>
    <row r="33" spans="1:11" ht="15.75">
      <c r="A33" s="34" t="s">
        <v>58</v>
      </c>
      <c r="B33" s="33">
        <v>1032</v>
      </c>
      <c r="C33" s="35">
        <v>2877</v>
      </c>
      <c r="D33" s="35" t="s">
        <v>46</v>
      </c>
      <c r="E33" s="32">
        <v>11.4</v>
      </c>
      <c r="F33" s="32">
        <v>16.3</v>
      </c>
      <c r="G33" s="32">
        <f t="shared" si="0"/>
        <v>4.9000000000000004</v>
      </c>
      <c r="H33" s="32">
        <f t="shared" si="1"/>
        <v>0.49000000000000005</v>
      </c>
      <c r="I33" s="35" t="s">
        <v>82</v>
      </c>
      <c r="J33" s="35" t="s">
        <v>83</v>
      </c>
      <c r="K33" s="35" t="s">
        <v>51</v>
      </c>
    </row>
    <row r="34" spans="1:11" ht="15.75">
      <c r="A34" s="34" t="s">
        <v>58</v>
      </c>
      <c r="B34" s="33">
        <v>1033</v>
      </c>
      <c r="C34" s="35">
        <v>9822</v>
      </c>
      <c r="D34" s="35" t="s">
        <v>43</v>
      </c>
      <c r="E34" s="32">
        <v>58.3</v>
      </c>
      <c r="F34" s="32">
        <v>98.4</v>
      </c>
      <c r="G34" s="32">
        <f t="shared" ref="G34:G65" si="2">+F34-E34</f>
        <v>40.100000000000009</v>
      </c>
      <c r="H34" s="32">
        <f t="shared" ref="H34:H65" si="3">IF(F34&gt;50,G34*0.2,G34*0.1)</f>
        <v>8.0200000000000014</v>
      </c>
      <c r="I34" s="35" t="s">
        <v>84</v>
      </c>
      <c r="J34" s="35" t="s">
        <v>85</v>
      </c>
      <c r="K34" s="35" t="s">
        <v>48</v>
      </c>
    </row>
    <row r="35" spans="1:11" ht="15.75">
      <c r="A35" s="34" t="s">
        <v>58</v>
      </c>
      <c r="B35" s="33">
        <v>1034</v>
      </c>
      <c r="C35" s="35">
        <v>2877</v>
      </c>
      <c r="D35" s="35" t="s">
        <v>46</v>
      </c>
      <c r="E35" s="32">
        <v>11.4</v>
      </c>
      <c r="F35" s="32">
        <v>16.3</v>
      </c>
      <c r="G35" s="32">
        <f t="shared" si="2"/>
        <v>4.9000000000000004</v>
      </c>
      <c r="H35" s="32">
        <f t="shared" si="3"/>
        <v>0.49000000000000005</v>
      </c>
      <c r="I35" s="35" t="s">
        <v>84</v>
      </c>
      <c r="J35" s="35" t="s">
        <v>85</v>
      </c>
      <c r="K35" s="35" t="s">
        <v>55</v>
      </c>
    </row>
    <row r="36" spans="1:11" ht="15.75">
      <c r="A36" s="34" t="s">
        <v>63</v>
      </c>
      <c r="B36" s="33">
        <v>1035</v>
      </c>
      <c r="C36" s="35">
        <v>2499</v>
      </c>
      <c r="D36" s="35" t="s">
        <v>49</v>
      </c>
      <c r="E36" s="32">
        <v>6.2</v>
      </c>
      <c r="F36" s="32">
        <v>9.1999999999999993</v>
      </c>
      <c r="G36" s="32">
        <f t="shared" si="2"/>
        <v>2.9999999999999991</v>
      </c>
      <c r="H36" s="32">
        <f t="shared" si="3"/>
        <v>0.29999999999999993</v>
      </c>
      <c r="I36" s="35" t="s">
        <v>88</v>
      </c>
      <c r="J36" s="35" t="s">
        <v>89</v>
      </c>
      <c r="K36" s="35" t="s">
        <v>48</v>
      </c>
    </row>
    <row r="37" spans="1:11" ht="15.75">
      <c r="A37" s="34" t="s">
        <v>63</v>
      </c>
      <c r="B37" s="33">
        <v>1036</v>
      </c>
      <c r="C37" s="35">
        <v>2499</v>
      </c>
      <c r="D37" s="35" t="s">
        <v>49</v>
      </c>
      <c r="E37" s="32">
        <v>6.2</v>
      </c>
      <c r="F37" s="32">
        <v>9.1999999999999993</v>
      </c>
      <c r="G37" s="32">
        <f t="shared" si="2"/>
        <v>2.9999999999999991</v>
      </c>
      <c r="H37" s="32">
        <f t="shared" si="3"/>
        <v>0.29999999999999993</v>
      </c>
      <c r="I37" s="35" t="s">
        <v>84</v>
      </c>
      <c r="J37" s="35" t="s">
        <v>85</v>
      </c>
      <c r="K37" s="35" t="s">
        <v>60</v>
      </c>
    </row>
    <row r="38" spans="1:11" ht="15.75">
      <c r="A38" s="34" t="s">
        <v>63</v>
      </c>
      <c r="B38" s="33">
        <v>1037</v>
      </c>
      <c r="C38" s="35">
        <v>6622</v>
      </c>
      <c r="D38" s="35" t="s">
        <v>64</v>
      </c>
      <c r="E38" s="32">
        <v>42</v>
      </c>
      <c r="F38" s="32">
        <v>77</v>
      </c>
      <c r="G38" s="32">
        <f t="shared" si="2"/>
        <v>35</v>
      </c>
      <c r="H38" s="32">
        <f t="shared" si="3"/>
        <v>7</v>
      </c>
      <c r="I38" s="35" t="s">
        <v>84</v>
      </c>
      <c r="J38" s="35" t="s">
        <v>85</v>
      </c>
      <c r="K38" s="35" t="s">
        <v>60</v>
      </c>
    </row>
    <row r="39" spans="1:11" ht="15.75">
      <c r="A39" s="34" t="s">
        <v>63</v>
      </c>
      <c r="B39" s="33">
        <v>1038</v>
      </c>
      <c r="C39" s="35">
        <v>2499</v>
      </c>
      <c r="D39" s="35" t="s">
        <v>49</v>
      </c>
      <c r="E39" s="32">
        <v>6.2</v>
      </c>
      <c r="F39" s="32">
        <v>9.1999999999999993</v>
      </c>
      <c r="G39" s="32">
        <f t="shared" si="2"/>
        <v>2.9999999999999991</v>
      </c>
      <c r="H39" s="32">
        <f t="shared" si="3"/>
        <v>0.29999999999999993</v>
      </c>
      <c r="I39" s="35" t="s">
        <v>84</v>
      </c>
      <c r="J39" s="35" t="s">
        <v>85</v>
      </c>
      <c r="K39" s="35" t="s">
        <v>60</v>
      </c>
    </row>
    <row r="40" spans="1:11" ht="15.75">
      <c r="A40" s="34" t="s">
        <v>63</v>
      </c>
      <c r="B40" s="33">
        <v>1039</v>
      </c>
      <c r="C40" s="35">
        <v>2877</v>
      </c>
      <c r="D40" s="35" t="s">
        <v>46</v>
      </c>
      <c r="E40" s="32">
        <v>11.4</v>
      </c>
      <c r="F40" s="32">
        <v>16.3</v>
      </c>
      <c r="G40" s="32">
        <f t="shared" si="2"/>
        <v>4.9000000000000004</v>
      </c>
      <c r="H40" s="32">
        <f t="shared" si="3"/>
        <v>0.49000000000000005</v>
      </c>
      <c r="I40" s="35" t="s">
        <v>84</v>
      </c>
      <c r="J40" s="35" t="s">
        <v>85</v>
      </c>
      <c r="K40" s="35" t="s">
        <v>48</v>
      </c>
    </row>
    <row r="41" spans="1:11" ht="15.75">
      <c r="A41" s="34" t="s">
        <v>63</v>
      </c>
      <c r="B41" s="33">
        <v>1040</v>
      </c>
      <c r="C41" s="35">
        <v>1109</v>
      </c>
      <c r="D41" s="35" t="s">
        <v>53</v>
      </c>
      <c r="E41" s="32">
        <v>3</v>
      </c>
      <c r="F41" s="32">
        <v>8</v>
      </c>
      <c r="G41" s="32">
        <f t="shared" si="2"/>
        <v>5</v>
      </c>
      <c r="H41" s="32">
        <f t="shared" si="3"/>
        <v>0.5</v>
      </c>
      <c r="I41" s="35" t="s">
        <v>84</v>
      </c>
      <c r="J41" s="35" t="s">
        <v>85</v>
      </c>
      <c r="K41" s="35" t="s">
        <v>51</v>
      </c>
    </row>
    <row r="42" spans="1:11" ht="15.75">
      <c r="A42" s="34" t="s">
        <v>63</v>
      </c>
      <c r="B42" s="33">
        <v>1041</v>
      </c>
      <c r="C42" s="35">
        <v>2499</v>
      </c>
      <c r="D42" s="35" t="s">
        <v>49</v>
      </c>
      <c r="E42" s="32">
        <v>6.2</v>
      </c>
      <c r="F42" s="32">
        <v>9.1999999999999993</v>
      </c>
      <c r="G42" s="32">
        <f t="shared" si="2"/>
        <v>2.9999999999999991</v>
      </c>
      <c r="H42" s="32">
        <f t="shared" si="3"/>
        <v>0.29999999999999993</v>
      </c>
      <c r="I42" s="35" t="s">
        <v>82</v>
      </c>
      <c r="J42" s="35" t="s">
        <v>83</v>
      </c>
      <c r="K42" s="35" t="s">
        <v>45</v>
      </c>
    </row>
    <row r="43" spans="1:11" ht="15.75">
      <c r="A43" s="34" t="s">
        <v>63</v>
      </c>
      <c r="B43" s="33">
        <v>1042</v>
      </c>
      <c r="C43" s="35">
        <v>8722</v>
      </c>
      <c r="D43" s="35" t="s">
        <v>52</v>
      </c>
      <c r="E43" s="32">
        <v>344</v>
      </c>
      <c r="F43" s="32">
        <v>502</v>
      </c>
      <c r="G43" s="32">
        <f t="shared" si="2"/>
        <v>158</v>
      </c>
      <c r="H43" s="32">
        <f t="shared" si="3"/>
        <v>31.6</v>
      </c>
      <c r="I43" s="35" t="s">
        <v>86</v>
      </c>
      <c r="J43" s="35" t="s">
        <v>87</v>
      </c>
      <c r="K43" s="35" t="s">
        <v>45</v>
      </c>
    </row>
    <row r="44" spans="1:11" ht="15.75">
      <c r="A44" s="34" t="s">
        <v>63</v>
      </c>
      <c r="B44" s="33">
        <v>1043</v>
      </c>
      <c r="C44" s="35">
        <v>2242</v>
      </c>
      <c r="D44" s="35" t="s">
        <v>59</v>
      </c>
      <c r="E44" s="32">
        <v>60</v>
      </c>
      <c r="F44" s="32">
        <v>124</v>
      </c>
      <c r="G44" s="32">
        <f t="shared" si="2"/>
        <v>64</v>
      </c>
      <c r="H44" s="32">
        <f t="shared" si="3"/>
        <v>12.8</v>
      </c>
      <c r="I44" s="35" t="s">
        <v>86</v>
      </c>
      <c r="J44" s="35" t="s">
        <v>87</v>
      </c>
      <c r="K44" s="35" t="s">
        <v>48</v>
      </c>
    </row>
    <row r="45" spans="1:11" ht="15.75">
      <c r="A45" s="34" t="s">
        <v>63</v>
      </c>
      <c r="B45" s="33">
        <v>1044</v>
      </c>
      <c r="C45" s="35">
        <v>2877</v>
      </c>
      <c r="D45" s="35" t="s">
        <v>46</v>
      </c>
      <c r="E45" s="32">
        <v>11.4</v>
      </c>
      <c r="F45" s="32">
        <v>16.3</v>
      </c>
      <c r="G45" s="32">
        <f t="shared" si="2"/>
        <v>4.9000000000000004</v>
      </c>
      <c r="H45" s="32">
        <f t="shared" si="3"/>
        <v>0.49000000000000005</v>
      </c>
      <c r="I45" s="35" t="s">
        <v>86</v>
      </c>
      <c r="J45" s="35" t="s">
        <v>87</v>
      </c>
      <c r="K45" s="35" t="s">
        <v>48</v>
      </c>
    </row>
    <row r="46" spans="1:11" ht="15.75">
      <c r="A46" s="34" t="s">
        <v>63</v>
      </c>
      <c r="B46" s="33">
        <v>1045</v>
      </c>
      <c r="C46" s="35">
        <v>8722</v>
      </c>
      <c r="D46" s="35" t="s">
        <v>52</v>
      </c>
      <c r="E46" s="32">
        <v>344</v>
      </c>
      <c r="F46" s="32">
        <v>502</v>
      </c>
      <c r="G46" s="32">
        <f t="shared" si="2"/>
        <v>158</v>
      </c>
      <c r="H46" s="32">
        <f t="shared" si="3"/>
        <v>31.6</v>
      </c>
      <c r="I46" s="35" t="s">
        <v>88</v>
      </c>
      <c r="J46" s="35" t="s">
        <v>89</v>
      </c>
      <c r="K46" s="35" t="s">
        <v>51</v>
      </c>
    </row>
    <row r="47" spans="1:11" ht="15.75">
      <c r="A47" s="34" t="s">
        <v>63</v>
      </c>
      <c r="B47" s="33">
        <v>1046</v>
      </c>
      <c r="C47" s="35">
        <v>6119</v>
      </c>
      <c r="D47" s="35" t="s">
        <v>62</v>
      </c>
      <c r="E47" s="32">
        <v>9</v>
      </c>
      <c r="F47" s="32">
        <v>14</v>
      </c>
      <c r="G47" s="32">
        <f t="shared" si="2"/>
        <v>5</v>
      </c>
      <c r="H47" s="32">
        <f t="shared" si="3"/>
        <v>0.5</v>
      </c>
      <c r="I47" s="35" t="s">
        <v>84</v>
      </c>
      <c r="J47" s="35" t="s">
        <v>85</v>
      </c>
      <c r="K47" s="35" t="s">
        <v>61</v>
      </c>
    </row>
    <row r="48" spans="1:11" ht="15.75">
      <c r="A48" s="34" t="s">
        <v>63</v>
      </c>
      <c r="B48" s="33">
        <v>1047</v>
      </c>
      <c r="C48" s="35">
        <v>6622</v>
      </c>
      <c r="D48" s="35" t="s">
        <v>64</v>
      </c>
      <c r="E48" s="32">
        <v>42</v>
      </c>
      <c r="F48" s="32">
        <v>77</v>
      </c>
      <c r="G48" s="32">
        <f t="shared" si="2"/>
        <v>35</v>
      </c>
      <c r="H48" s="32">
        <f t="shared" si="3"/>
        <v>7</v>
      </c>
      <c r="I48" s="35" t="s">
        <v>88</v>
      </c>
      <c r="J48" s="35" t="s">
        <v>89</v>
      </c>
      <c r="K48" s="35" t="s">
        <v>51</v>
      </c>
    </row>
    <row r="49" spans="1:11" ht="15.75">
      <c r="A49" s="34" t="s">
        <v>63</v>
      </c>
      <c r="B49" s="33">
        <v>1048</v>
      </c>
      <c r="C49" s="35">
        <v>8722</v>
      </c>
      <c r="D49" s="35" t="s">
        <v>52</v>
      </c>
      <c r="E49" s="32">
        <v>344</v>
      </c>
      <c r="F49" s="32">
        <v>502</v>
      </c>
      <c r="G49" s="32">
        <f t="shared" si="2"/>
        <v>158</v>
      </c>
      <c r="H49" s="32">
        <f t="shared" si="3"/>
        <v>31.6</v>
      </c>
      <c r="I49" s="35" t="s">
        <v>82</v>
      </c>
      <c r="J49" s="35" t="s">
        <v>83</v>
      </c>
      <c r="K49" s="35" t="s">
        <v>51</v>
      </c>
    </row>
    <row r="50" spans="1:11" ht="15.75">
      <c r="A50" s="34" t="s">
        <v>65</v>
      </c>
      <c r="B50" s="33">
        <v>1049</v>
      </c>
      <c r="C50" s="35">
        <v>2499</v>
      </c>
      <c r="D50" s="35" t="s">
        <v>49</v>
      </c>
      <c r="E50" s="32">
        <v>6.2</v>
      </c>
      <c r="F50" s="32">
        <v>9.1999999999999993</v>
      </c>
      <c r="G50" s="32">
        <f t="shared" si="2"/>
        <v>2.9999999999999991</v>
      </c>
      <c r="H50" s="32">
        <f t="shared" si="3"/>
        <v>0.29999999999999993</v>
      </c>
      <c r="I50" s="35" t="s">
        <v>82</v>
      </c>
      <c r="J50" s="35" t="s">
        <v>83</v>
      </c>
      <c r="K50" s="35" t="s">
        <v>55</v>
      </c>
    </row>
    <row r="51" spans="1:11" ht="15.75">
      <c r="A51" s="34" t="s">
        <v>65</v>
      </c>
      <c r="B51" s="33">
        <v>1050</v>
      </c>
      <c r="C51" s="35">
        <v>2877</v>
      </c>
      <c r="D51" s="35" t="s">
        <v>46</v>
      </c>
      <c r="E51" s="32">
        <v>11.4</v>
      </c>
      <c r="F51" s="32">
        <v>16.3</v>
      </c>
      <c r="G51" s="32">
        <f t="shared" si="2"/>
        <v>4.9000000000000004</v>
      </c>
      <c r="H51" s="32">
        <f t="shared" si="3"/>
        <v>0.49000000000000005</v>
      </c>
      <c r="I51" s="35" t="s">
        <v>82</v>
      </c>
      <c r="J51" s="35" t="s">
        <v>83</v>
      </c>
      <c r="K51" s="35" t="s">
        <v>51</v>
      </c>
    </row>
    <row r="52" spans="1:11" ht="15.75">
      <c r="A52" s="34" t="s">
        <v>65</v>
      </c>
      <c r="B52" s="33">
        <v>1051</v>
      </c>
      <c r="C52" s="35">
        <v>6119</v>
      </c>
      <c r="D52" s="35" t="s">
        <v>62</v>
      </c>
      <c r="E52" s="32">
        <v>9</v>
      </c>
      <c r="F52" s="32">
        <v>14</v>
      </c>
      <c r="G52" s="32">
        <f t="shared" si="2"/>
        <v>5</v>
      </c>
      <c r="H52" s="32">
        <f t="shared" si="3"/>
        <v>0.5</v>
      </c>
      <c r="I52" s="35" t="s">
        <v>86</v>
      </c>
      <c r="J52" s="35" t="s">
        <v>87</v>
      </c>
      <c r="K52" s="35" t="s">
        <v>61</v>
      </c>
    </row>
    <row r="53" spans="1:11" ht="15.75">
      <c r="A53" s="34" t="s">
        <v>65</v>
      </c>
      <c r="B53" s="33">
        <v>1052</v>
      </c>
      <c r="C53" s="35">
        <v>6622</v>
      </c>
      <c r="D53" s="35" t="s">
        <v>64</v>
      </c>
      <c r="E53" s="32">
        <v>42</v>
      </c>
      <c r="F53" s="32">
        <v>77</v>
      </c>
      <c r="G53" s="32">
        <f t="shared" si="2"/>
        <v>35</v>
      </c>
      <c r="H53" s="32">
        <f t="shared" si="3"/>
        <v>7</v>
      </c>
      <c r="I53" s="35" t="s">
        <v>86</v>
      </c>
      <c r="J53" s="35" t="s">
        <v>87</v>
      </c>
      <c r="K53" s="35" t="s">
        <v>51</v>
      </c>
    </row>
    <row r="54" spans="1:11" ht="15.75">
      <c r="A54" s="34" t="s">
        <v>65</v>
      </c>
      <c r="B54" s="33">
        <v>1053</v>
      </c>
      <c r="C54" s="35">
        <v>2242</v>
      </c>
      <c r="D54" s="35" t="s">
        <v>59</v>
      </c>
      <c r="E54" s="32">
        <v>60</v>
      </c>
      <c r="F54" s="32">
        <v>124</v>
      </c>
      <c r="G54" s="32">
        <f t="shared" si="2"/>
        <v>64</v>
      </c>
      <c r="H54" s="32">
        <f t="shared" si="3"/>
        <v>12.8</v>
      </c>
      <c r="I54" s="35" t="s">
        <v>82</v>
      </c>
      <c r="J54" s="35" t="s">
        <v>83</v>
      </c>
      <c r="K54" s="35" t="s">
        <v>48</v>
      </c>
    </row>
    <row r="55" spans="1:11" ht="15.75">
      <c r="A55" s="34" t="s">
        <v>65</v>
      </c>
      <c r="B55" s="33">
        <v>1054</v>
      </c>
      <c r="C55" s="35">
        <v>4421</v>
      </c>
      <c r="D55" s="35" t="s">
        <v>56</v>
      </c>
      <c r="E55" s="32">
        <v>45</v>
      </c>
      <c r="F55" s="32">
        <v>87</v>
      </c>
      <c r="G55" s="32">
        <f t="shared" si="2"/>
        <v>42</v>
      </c>
      <c r="H55" s="32">
        <f t="shared" si="3"/>
        <v>8.4</v>
      </c>
      <c r="I55" s="35" t="s">
        <v>86</v>
      </c>
      <c r="J55" s="35" t="s">
        <v>87</v>
      </c>
      <c r="K55" s="35" t="s">
        <v>60</v>
      </c>
    </row>
    <row r="56" spans="1:11" ht="15.75">
      <c r="A56" s="34" t="s">
        <v>65</v>
      </c>
      <c r="B56" s="33">
        <v>1055</v>
      </c>
      <c r="C56" s="35">
        <v>6119</v>
      </c>
      <c r="D56" s="35" t="s">
        <v>62</v>
      </c>
      <c r="E56" s="32">
        <v>9</v>
      </c>
      <c r="F56" s="32">
        <v>14</v>
      </c>
      <c r="G56" s="32">
        <f t="shared" si="2"/>
        <v>5</v>
      </c>
      <c r="H56" s="32">
        <f t="shared" si="3"/>
        <v>0.5</v>
      </c>
      <c r="I56" s="35" t="s">
        <v>84</v>
      </c>
      <c r="J56" s="35" t="s">
        <v>85</v>
      </c>
      <c r="K56" s="35" t="s">
        <v>60</v>
      </c>
    </row>
    <row r="57" spans="1:11" ht="15.75">
      <c r="A57" s="34" t="s">
        <v>65</v>
      </c>
      <c r="B57" s="33">
        <v>1056</v>
      </c>
      <c r="C57" s="35">
        <v>1109</v>
      </c>
      <c r="D57" s="35" t="s">
        <v>53</v>
      </c>
      <c r="E57" s="32">
        <v>3</v>
      </c>
      <c r="F57" s="32">
        <v>8</v>
      </c>
      <c r="G57" s="32">
        <f t="shared" si="2"/>
        <v>5</v>
      </c>
      <c r="H57" s="32">
        <f t="shared" si="3"/>
        <v>0.5</v>
      </c>
      <c r="I57" s="35" t="s">
        <v>86</v>
      </c>
      <c r="J57" s="35" t="s">
        <v>87</v>
      </c>
      <c r="K57" s="35" t="s">
        <v>48</v>
      </c>
    </row>
    <row r="58" spans="1:11" ht="15.75">
      <c r="A58" s="34" t="s">
        <v>65</v>
      </c>
      <c r="B58" s="33">
        <v>1057</v>
      </c>
      <c r="C58" s="35">
        <v>2499</v>
      </c>
      <c r="D58" s="35" t="s">
        <v>49</v>
      </c>
      <c r="E58" s="32">
        <v>6.2</v>
      </c>
      <c r="F58" s="32">
        <v>9.1999999999999993</v>
      </c>
      <c r="G58" s="32">
        <f t="shared" si="2"/>
        <v>2.9999999999999991</v>
      </c>
      <c r="H58" s="32">
        <f t="shared" si="3"/>
        <v>0.29999999999999993</v>
      </c>
      <c r="I58" s="35" t="s">
        <v>84</v>
      </c>
      <c r="J58" s="35" t="s">
        <v>85</v>
      </c>
      <c r="K58" s="35" t="s">
        <v>48</v>
      </c>
    </row>
    <row r="59" spans="1:11" ht="15.75">
      <c r="A59" s="34" t="s">
        <v>65</v>
      </c>
      <c r="B59" s="33">
        <v>1058</v>
      </c>
      <c r="C59" s="35">
        <v>6119</v>
      </c>
      <c r="D59" s="35" t="s">
        <v>62</v>
      </c>
      <c r="E59" s="32">
        <v>9</v>
      </c>
      <c r="F59" s="32">
        <v>14</v>
      </c>
      <c r="G59" s="32">
        <f t="shared" si="2"/>
        <v>5</v>
      </c>
      <c r="H59" s="32">
        <f t="shared" si="3"/>
        <v>0.5</v>
      </c>
      <c r="I59" s="35" t="s">
        <v>88</v>
      </c>
      <c r="J59" s="35" t="s">
        <v>89</v>
      </c>
      <c r="K59" s="35" t="s">
        <v>51</v>
      </c>
    </row>
    <row r="60" spans="1:11" ht="15.75">
      <c r="A60" s="34" t="s">
        <v>65</v>
      </c>
      <c r="B60" s="33">
        <v>1059</v>
      </c>
      <c r="C60" s="35">
        <v>2242</v>
      </c>
      <c r="D60" s="35" t="s">
        <v>59</v>
      </c>
      <c r="E60" s="32">
        <v>60</v>
      </c>
      <c r="F60" s="32">
        <v>124</v>
      </c>
      <c r="G60" s="32">
        <f t="shared" si="2"/>
        <v>64</v>
      </c>
      <c r="H60" s="32">
        <f t="shared" si="3"/>
        <v>12.8</v>
      </c>
      <c r="I60" s="35" t="s">
        <v>86</v>
      </c>
      <c r="J60" s="35" t="s">
        <v>87</v>
      </c>
      <c r="K60" s="35" t="s">
        <v>51</v>
      </c>
    </row>
    <row r="61" spans="1:11" ht="15.75">
      <c r="A61" s="34" t="s">
        <v>65</v>
      </c>
      <c r="B61" s="33">
        <v>1060</v>
      </c>
      <c r="C61" s="35">
        <v>6119</v>
      </c>
      <c r="D61" s="35" t="s">
        <v>62</v>
      </c>
      <c r="E61" s="32">
        <v>9</v>
      </c>
      <c r="F61" s="32">
        <v>14</v>
      </c>
      <c r="G61" s="32">
        <f t="shared" si="2"/>
        <v>5</v>
      </c>
      <c r="H61" s="32">
        <f t="shared" si="3"/>
        <v>0.5</v>
      </c>
      <c r="I61" s="35" t="s">
        <v>86</v>
      </c>
      <c r="J61" s="35" t="s">
        <v>87</v>
      </c>
      <c r="K61" s="35" t="s">
        <v>60</v>
      </c>
    </row>
    <row r="62" spans="1:11" ht="15.75">
      <c r="A62" s="34" t="s">
        <v>66</v>
      </c>
      <c r="B62" s="33">
        <v>1061</v>
      </c>
      <c r="C62" s="35">
        <v>1109</v>
      </c>
      <c r="D62" s="35" t="s">
        <v>53</v>
      </c>
      <c r="E62" s="32">
        <v>3</v>
      </c>
      <c r="F62" s="32">
        <v>8</v>
      </c>
      <c r="G62" s="32">
        <f t="shared" si="2"/>
        <v>5</v>
      </c>
      <c r="H62" s="32">
        <f t="shared" si="3"/>
        <v>0.5</v>
      </c>
      <c r="I62" s="35" t="s">
        <v>86</v>
      </c>
      <c r="J62" s="35" t="s">
        <v>87</v>
      </c>
      <c r="K62" s="35" t="s">
        <v>60</v>
      </c>
    </row>
    <row r="63" spans="1:11" ht="15.75">
      <c r="A63" s="34" t="s">
        <v>66</v>
      </c>
      <c r="B63" s="33">
        <v>1062</v>
      </c>
      <c r="C63" s="35">
        <v>2499</v>
      </c>
      <c r="D63" s="35" t="s">
        <v>49</v>
      </c>
      <c r="E63" s="32">
        <v>6.2</v>
      </c>
      <c r="F63" s="32">
        <v>9.1999999999999993</v>
      </c>
      <c r="G63" s="32">
        <f t="shared" si="2"/>
        <v>2.9999999999999991</v>
      </c>
      <c r="H63" s="32">
        <f t="shared" si="3"/>
        <v>0.29999999999999993</v>
      </c>
      <c r="I63" s="35" t="s">
        <v>82</v>
      </c>
      <c r="J63" s="35" t="s">
        <v>83</v>
      </c>
      <c r="K63" s="35" t="s">
        <v>51</v>
      </c>
    </row>
    <row r="64" spans="1:11" ht="15.75">
      <c r="A64" s="34" t="s">
        <v>66</v>
      </c>
      <c r="B64" s="33">
        <v>1063</v>
      </c>
      <c r="C64" s="35">
        <v>1109</v>
      </c>
      <c r="D64" s="35" t="s">
        <v>53</v>
      </c>
      <c r="E64" s="32">
        <v>3</v>
      </c>
      <c r="F64" s="32">
        <v>8</v>
      </c>
      <c r="G64" s="32">
        <f t="shared" si="2"/>
        <v>5</v>
      </c>
      <c r="H64" s="32">
        <f t="shared" si="3"/>
        <v>0.5</v>
      </c>
      <c r="I64" s="35" t="s">
        <v>86</v>
      </c>
      <c r="J64" s="35" t="s">
        <v>87</v>
      </c>
      <c r="K64" s="35" t="s">
        <v>48</v>
      </c>
    </row>
    <row r="65" spans="1:11" ht="15.75">
      <c r="A65" s="34" t="s">
        <v>66</v>
      </c>
      <c r="B65" s="33">
        <v>1064</v>
      </c>
      <c r="C65" s="35">
        <v>2499</v>
      </c>
      <c r="D65" s="35" t="s">
        <v>49</v>
      </c>
      <c r="E65" s="32">
        <v>6.2</v>
      </c>
      <c r="F65" s="32">
        <v>9.1999999999999993</v>
      </c>
      <c r="G65" s="32">
        <f t="shared" si="2"/>
        <v>2.9999999999999991</v>
      </c>
      <c r="H65" s="32">
        <f t="shared" si="3"/>
        <v>0.29999999999999993</v>
      </c>
      <c r="I65" s="35" t="s">
        <v>88</v>
      </c>
      <c r="J65" s="35" t="s">
        <v>89</v>
      </c>
      <c r="K65" s="35" t="s">
        <v>51</v>
      </c>
    </row>
    <row r="66" spans="1:11" ht="15.75">
      <c r="A66" s="34" t="s">
        <v>66</v>
      </c>
      <c r="B66" s="33">
        <v>1065</v>
      </c>
      <c r="C66" s="35">
        <v>2499</v>
      </c>
      <c r="D66" s="35" t="s">
        <v>49</v>
      </c>
      <c r="E66" s="32">
        <v>6.2</v>
      </c>
      <c r="F66" s="32">
        <v>9.1999999999999993</v>
      </c>
      <c r="G66" s="32">
        <f t="shared" ref="G66:G97" si="4">+F66-E66</f>
        <v>2.9999999999999991</v>
      </c>
      <c r="H66" s="32">
        <f t="shared" ref="H66:H97" si="5">IF(F66&gt;50,G66*0.2,G66*0.1)</f>
        <v>0.29999999999999993</v>
      </c>
      <c r="I66" s="35" t="s">
        <v>86</v>
      </c>
      <c r="J66" s="35" t="s">
        <v>87</v>
      </c>
      <c r="K66" s="35" t="s">
        <v>45</v>
      </c>
    </row>
    <row r="67" spans="1:11" ht="15.75">
      <c r="A67" s="34" t="s">
        <v>66</v>
      </c>
      <c r="B67" s="33">
        <v>1066</v>
      </c>
      <c r="C67" s="35">
        <v>2877</v>
      </c>
      <c r="D67" s="35" t="s">
        <v>46</v>
      </c>
      <c r="E67" s="32">
        <v>11.4</v>
      </c>
      <c r="F67" s="32">
        <v>16.3</v>
      </c>
      <c r="G67" s="32">
        <f t="shared" si="4"/>
        <v>4.9000000000000004</v>
      </c>
      <c r="H67" s="32">
        <f t="shared" si="5"/>
        <v>0.49000000000000005</v>
      </c>
      <c r="I67" s="35" t="s">
        <v>86</v>
      </c>
      <c r="J67" s="35" t="s">
        <v>87</v>
      </c>
      <c r="K67" s="35" t="s">
        <v>60</v>
      </c>
    </row>
    <row r="68" spans="1:11" ht="15.75">
      <c r="A68" s="34" t="s">
        <v>66</v>
      </c>
      <c r="B68" s="33">
        <v>1067</v>
      </c>
      <c r="C68" s="35">
        <v>2877</v>
      </c>
      <c r="D68" s="35" t="s">
        <v>46</v>
      </c>
      <c r="E68" s="32">
        <v>11.4</v>
      </c>
      <c r="F68" s="32">
        <v>16.3</v>
      </c>
      <c r="G68" s="32">
        <f t="shared" si="4"/>
        <v>4.9000000000000004</v>
      </c>
      <c r="H68" s="32">
        <f t="shared" si="5"/>
        <v>0.49000000000000005</v>
      </c>
      <c r="I68" s="35" t="s">
        <v>86</v>
      </c>
      <c r="J68" s="35" t="s">
        <v>87</v>
      </c>
      <c r="K68" s="35" t="s">
        <v>61</v>
      </c>
    </row>
    <row r="69" spans="1:11" ht="15.75">
      <c r="A69" s="34" t="s">
        <v>66</v>
      </c>
      <c r="B69" s="33">
        <v>1068</v>
      </c>
      <c r="C69" s="35">
        <v>6119</v>
      </c>
      <c r="D69" s="35" t="s">
        <v>62</v>
      </c>
      <c r="E69" s="32">
        <v>9</v>
      </c>
      <c r="F69" s="32">
        <v>14</v>
      </c>
      <c r="G69" s="32">
        <f t="shared" si="4"/>
        <v>5</v>
      </c>
      <c r="H69" s="32">
        <f t="shared" si="5"/>
        <v>0.5</v>
      </c>
      <c r="I69" s="35" t="s">
        <v>84</v>
      </c>
      <c r="J69" s="35" t="s">
        <v>85</v>
      </c>
      <c r="K69" s="35" t="s">
        <v>48</v>
      </c>
    </row>
    <row r="70" spans="1:11" ht="15.75">
      <c r="A70" s="34" t="s">
        <v>66</v>
      </c>
      <c r="B70" s="33">
        <v>1069</v>
      </c>
      <c r="C70" s="35">
        <v>1109</v>
      </c>
      <c r="D70" s="35" t="s">
        <v>53</v>
      </c>
      <c r="E70" s="32">
        <v>3</v>
      </c>
      <c r="F70" s="32">
        <v>8</v>
      </c>
      <c r="G70" s="32">
        <f t="shared" si="4"/>
        <v>5</v>
      </c>
      <c r="H70" s="32">
        <f t="shared" si="5"/>
        <v>0.5</v>
      </c>
      <c r="I70" s="35" t="s">
        <v>86</v>
      </c>
      <c r="J70" s="35" t="s">
        <v>87</v>
      </c>
      <c r="K70" s="35" t="s">
        <v>51</v>
      </c>
    </row>
    <row r="71" spans="1:11" ht="15.75">
      <c r="A71" s="34" t="s">
        <v>66</v>
      </c>
      <c r="B71" s="33">
        <v>1070</v>
      </c>
      <c r="C71" s="35">
        <v>2499</v>
      </c>
      <c r="D71" s="35" t="s">
        <v>49</v>
      </c>
      <c r="E71" s="32">
        <v>6.2</v>
      </c>
      <c r="F71" s="32">
        <v>9.1999999999999993</v>
      </c>
      <c r="G71" s="32">
        <f t="shared" si="4"/>
        <v>2.9999999999999991</v>
      </c>
      <c r="H71" s="32">
        <f t="shared" si="5"/>
        <v>0.29999999999999993</v>
      </c>
      <c r="I71" s="35" t="s">
        <v>88</v>
      </c>
      <c r="J71" s="35" t="s">
        <v>89</v>
      </c>
      <c r="K71" s="35" t="s">
        <v>51</v>
      </c>
    </row>
    <row r="72" spans="1:11" ht="15.75">
      <c r="A72" s="34" t="s">
        <v>66</v>
      </c>
      <c r="B72" s="33">
        <v>1071</v>
      </c>
      <c r="C72" s="35">
        <v>1109</v>
      </c>
      <c r="D72" s="35" t="s">
        <v>53</v>
      </c>
      <c r="E72" s="32">
        <v>3</v>
      </c>
      <c r="F72" s="32">
        <v>8</v>
      </c>
      <c r="G72" s="32">
        <f t="shared" si="4"/>
        <v>5</v>
      </c>
      <c r="H72" s="32">
        <f t="shared" si="5"/>
        <v>0.5</v>
      </c>
      <c r="I72" s="35" t="s">
        <v>82</v>
      </c>
      <c r="J72" s="35" t="s">
        <v>83</v>
      </c>
      <c r="K72" s="35" t="s">
        <v>51</v>
      </c>
    </row>
    <row r="73" spans="1:11" ht="15.75">
      <c r="A73" s="34" t="s">
        <v>66</v>
      </c>
      <c r="B73" s="33">
        <v>1072</v>
      </c>
      <c r="C73" s="35">
        <v>1109</v>
      </c>
      <c r="D73" s="35" t="s">
        <v>53</v>
      </c>
      <c r="E73" s="32">
        <v>3</v>
      </c>
      <c r="F73" s="32">
        <v>8</v>
      </c>
      <c r="G73" s="32">
        <f t="shared" si="4"/>
        <v>5</v>
      </c>
      <c r="H73" s="32">
        <f t="shared" si="5"/>
        <v>0.5</v>
      </c>
      <c r="I73" s="35" t="s">
        <v>86</v>
      </c>
      <c r="J73" s="35" t="s">
        <v>87</v>
      </c>
      <c r="K73" s="35" t="s">
        <v>60</v>
      </c>
    </row>
    <row r="74" spans="1:11" ht="15.75">
      <c r="A74" s="34" t="s">
        <v>66</v>
      </c>
      <c r="B74" s="33">
        <v>1073</v>
      </c>
      <c r="C74" s="35">
        <v>6622</v>
      </c>
      <c r="D74" s="35" t="s">
        <v>64</v>
      </c>
      <c r="E74" s="32">
        <v>42</v>
      </c>
      <c r="F74" s="32">
        <v>77</v>
      </c>
      <c r="G74" s="32">
        <f t="shared" si="4"/>
        <v>35</v>
      </c>
      <c r="H74" s="32">
        <f t="shared" si="5"/>
        <v>7</v>
      </c>
      <c r="I74" s="35" t="s">
        <v>86</v>
      </c>
      <c r="J74" s="35" t="s">
        <v>87</v>
      </c>
      <c r="K74" s="35" t="s">
        <v>48</v>
      </c>
    </row>
    <row r="75" spans="1:11" ht="15.75">
      <c r="A75" s="34" t="s">
        <v>66</v>
      </c>
      <c r="B75" s="33">
        <v>1074</v>
      </c>
      <c r="C75" s="35">
        <v>2877</v>
      </c>
      <c r="D75" s="35" t="s">
        <v>46</v>
      </c>
      <c r="E75" s="32">
        <v>11.4</v>
      </c>
      <c r="F75" s="32">
        <v>16.3</v>
      </c>
      <c r="G75" s="32">
        <f t="shared" si="4"/>
        <v>4.9000000000000004</v>
      </c>
      <c r="H75" s="32">
        <f t="shared" si="5"/>
        <v>0.49000000000000005</v>
      </c>
      <c r="I75" s="35" t="s">
        <v>86</v>
      </c>
      <c r="J75" s="35" t="s">
        <v>87</v>
      </c>
      <c r="K75" s="35" t="s">
        <v>51</v>
      </c>
    </row>
    <row r="76" spans="1:11" ht="15.75">
      <c r="A76" s="34" t="s">
        <v>66</v>
      </c>
      <c r="B76" s="33">
        <v>1075</v>
      </c>
      <c r="C76" s="35">
        <v>1109</v>
      </c>
      <c r="D76" s="35" t="s">
        <v>53</v>
      </c>
      <c r="E76" s="32">
        <v>3</v>
      </c>
      <c r="F76" s="32">
        <v>8</v>
      </c>
      <c r="G76" s="32">
        <f t="shared" si="4"/>
        <v>5</v>
      </c>
      <c r="H76" s="32">
        <f t="shared" si="5"/>
        <v>0.5</v>
      </c>
      <c r="I76" s="35" t="s">
        <v>88</v>
      </c>
      <c r="J76" s="35" t="s">
        <v>89</v>
      </c>
      <c r="K76" s="35" t="s">
        <v>48</v>
      </c>
    </row>
    <row r="77" spans="1:11" ht="15.75">
      <c r="A77" s="34" t="s">
        <v>66</v>
      </c>
      <c r="B77" s="33">
        <v>1076</v>
      </c>
      <c r="C77" s="35">
        <v>1109</v>
      </c>
      <c r="D77" s="35" t="s">
        <v>53</v>
      </c>
      <c r="E77" s="32">
        <v>3</v>
      </c>
      <c r="F77" s="32">
        <v>8</v>
      </c>
      <c r="G77" s="32">
        <f t="shared" si="4"/>
        <v>5</v>
      </c>
      <c r="H77" s="32">
        <f t="shared" si="5"/>
        <v>0.5</v>
      </c>
      <c r="I77" s="35" t="s">
        <v>84</v>
      </c>
      <c r="J77" s="35" t="s">
        <v>85</v>
      </c>
      <c r="K77" s="35" t="s">
        <v>51</v>
      </c>
    </row>
    <row r="78" spans="1:11" ht="15.75">
      <c r="A78" s="34" t="s">
        <v>66</v>
      </c>
      <c r="B78" s="33">
        <v>1077</v>
      </c>
      <c r="C78" s="35">
        <v>9822</v>
      </c>
      <c r="D78" s="35" t="s">
        <v>43</v>
      </c>
      <c r="E78" s="32">
        <v>58.3</v>
      </c>
      <c r="F78" s="32">
        <v>98.4</v>
      </c>
      <c r="G78" s="32">
        <f t="shared" si="4"/>
        <v>40.100000000000009</v>
      </c>
      <c r="H78" s="32">
        <f t="shared" si="5"/>
        <v>8.0200000000000014</v>
      </c>
      <c r="I78" s="35" t="s">
        <v>88</v>
      </c>
      <c r="J78" s="35" t="s">
        <v>89</v>
      </c>
      <c r="K78" s="35" t="s">
        <v>51</v>
      </c>
    </row>
    <row r="79" spans="1:11" ht="15.75">
      <c r="A79" s="34" t="s">
        <v>66</v>
      </c>
      <c r="B79" s="33">
        <v>1078</v>
      </c>
      <c r="C79" s="35">
        <v>2877</v>
      </c>
      <c r="D79" s="35" t="s">
        <v>46</v>
      </c>
      <c r="E79" s="32">
        <v>11.4</v>
      </c>
      <c r="F79" s="32">
        <v>16.3</v>
      </c>
      <c r="G79" s="32">
        <f t="shared" si="4"/>
        <v>4.9000000000000004</v>
      </c>
      <c r="H79" s="32">
        <f t="shared" si="5"/>
        <v>0.49000000000000005</v>
      </c>
      <c r="I79" s="35" t="s">
        <v>84</v>
      </c>
      <c r="J79" s="35" t="s">
        <v>85</v>
      </c>
      <c r="K79" s="35" t="s">
        <v>60</v>
      </c>
    </row>
    <row r="80" spans="1:11" ht="15.75">
      <c r="A80" s="34" t="s">
        <v>67</v>
      </c>
      <c r="B80" s="33">
        <v>1079</v>
      </c>
      <c r="C80" s="35">
        <v>2877</v>
      </c>
      <c r="D80" s="35" t="s">
        <v>46</v>
      </c>
      <c r="E80" s="32">
        <v>11.4</v>
      </c>
      <c r="F80" s="32">
        <v>16.3</v>
      </c>
      <c r="G80" s="32">
        <f t="shared" si="4"/>
        <v>4.9000000000000004</v>
      </c>
      <c r="H80" s="32">
        <f t="shared" si="5"/>
        <v>0.49000000000000005</v>
      </c>
      <c r="I80" s="35" t="s">
        <v>84</v>
      </c>
      <c r="J80" s="35" t="s">
        <v>85</v>
      </c>
      <c r="K80" s="35" t="s">
        <v>45</v>
      </c>
    </row>
    <row r="81" spans="1:11" ht="15.75">
      <c r="A81" s="34" t="s">
        <v>67</v>
      </c>
      <c r="B81" s="33">
        <v>1080</v>
      </c>
      <c r="C81" s="35">
        <v>4421</v>
      </c>
      <c r="D81" s="35" t="s">
        <v>56</v>
      </c>
      <c r="E81" s="32">
        <v>45</v>
      </c>
      <c r="F81" s="32">
        <v>87</v>
      </c>
      <c r="G81" s="32">
        <f t="shared" si="4"/>
        <v>42</v>
      </c>
      <c r="H81" s="32">
        <f t="shared" si="5"/>
        <v>8.4</v>
      </c>
      <c r="I81" s="35" t="s">
        <v>86</v>
      </c>
      <c r="J81" s="35" t="s">
        <v>87</v>
      </c>
      <c r="K81" s="35" t="s">
        <v>48</v>
      </c>
    </row>
    <row r="82" spans="1:11" ht="15.75">
      <c r="A82" s="34" t="s">
        <v>67</v>
      </c>
      <c r="B82" s="33">
        <v>1081</v>
      </c>
      <c r="C82" s="35">
        <v>6119</v>
      </c>
      <c r="D82" s="35" t="s">
        <v>62</v>
      </c>
      <c r="E82" s="32">
        <v>9</v>
      </c>
      <c r="F82" s="32">
        <v>14</v>
      </c>
      <c r="G82" s="32">
        <f t="shared" si="4"/>
        <v>5</v>
      </c>
      <c r="H82" s="32">
        <f t="shared" si="5"/>
        <v>0.5</v>
      </c>
      <c r="I82" s="35" t="s">
        <v>86</v>
      </c>
      <c r="J82" s="35" t="s">
        <v>87</v>
      </c>
      <c r="K82" s="35" t="s">
        <v>61</v>
      </c>
    </row>
    <row r="83" spans="1:11" ht="15.75">
      <c r="A83" s="34" t="s">
        <v>67</v>
      </c>
      <c r="B83" s="33">
        <v>1082</v>
      </c>
      <c r="C83" s="35">
        <v>1109</v>
      </c>
      <c r="D83" s="35" t="s">
        <v>53</v>
      </c>
      <c r="E83" s="32">
        <v>3</v>
      </c>
      <c r="F83" s="32">
        <v>8</v>
      </c>
      <c r="G83" s="32">
        <f t="shared" si="4"/>
        <v>5</v>
      </c>
      <c r="H83" s="32">
        <f t="shared" si="5"/>
        <v>0.5</v>
      </c>
      <c r="I83" s="35" t="s">
        <v>82</v>
      </c>
      <c r="J83" s="35" t="s">
        <v>83</v>
      </c>
      <c r="K83" s="35" t="s">
        <v>48</v>
      </c>
    </row>
    <row r="84" spans="1:11" ht="15.75">
      <c r="A84" s="34" t="s">
        <v>67</v>
      </c>
      <c r="B84" s="33">
        <v>1083</v>
      </c>
      <c r="C84" s="35">
        <v>1109</v>
      </c>
      <c r="D84" s="35" t="s">
        <v>53</v>
      </c>
      <c r="E84" s="32">
        <v>3</v>
      </c>
      <c r="F84" s="32">
        <v>8</v>
      </c>
      <c r="G84" s="32">
        <f t="shared" si="4"/>
        <v>5</v>
      </c>
      <c r="H84" s="32">
        <f t="shared" si="5"/>
        <v>0.5</v>
      </c>
      <c r="I84" s="35" t="s">
        <v>82</v>
      </c>
      <c r="J84" s="35" t="s">
        <v>83</v>
      </c>
      <c r="K84" s="35" t="s">
        <v>60</v>
      </c>
    </row>
    <row r="85" spans="1:11" ht="15.75">
      <c r="A85" s="34" t="s">
        <v>67</v>
      </c>
      <c r="B85" s="33">
        <v>1084</v>
      </c>
      <c r="C85" s="35">
        <v>6119</v>
      </c>
      <c r="D85" s="35" t="s">
        <v>62</v>
      </c>
      <c r="E85" s="32">
        <v>9</v>
      </c>
      <c r="F85" s="32">
        <v>14</v>
      </c>
      <c r="G85" s="32">
        <f t="shared" si="4"/>
        <v>5</v>
      </c>
      <c r="H85" s="32">
        <f t="shared" si="5"/>
        <v>0.5</v>
      </c>
      <c r="I85" s="35" t="s">
        <v>82</v>
      </c>
      <c r="J85" s="35" t="s">
        <v>83</v>
      </c>
      <c r="K85" s="35" t="s">
        <v>51</v>
      </c>
    </row>
    <row r="86" spans="1:11" ht="15.75">
      <c r="A86" s="34" t="s">
        <v>67</v>
      </c>
      <c r="B86" s="33">
        <v>1085</v>
      </c>
      <c r="C86" s="35">
        <v>9822</v>
      </c>
      <c r="D86" s="35" t="s">
        <v>43</v>
      </c>
      <c r="E86" s="32">
        <v>58.3</v>
      </c>
      <c r="F86" s="32">
        <v>98.4</v>
      </c>
      <c r="G86" s="32">
        <f t="shared" si="4"/>
        <v>40.100000000000009</v>
      </c>
      <c r="H86" s="32">
        <f t="shared" si="5"/>
        <v>8.0200000000000014</v>
      </c>
      <c r="I86" s="35" t="s">
        <v>86</v>
      </c>
      <c r="J86" s="35" t="s">
        <v>87</v>
      </c>
      <c r="K86" s="35" t="s">
        <v>60</v>
      </c>
    </row>
    <row r="87" spans="1:11" ht="15.75">
      <c r="A87" s="34" t="s">
        <v>67</v>
      </c>
      <c r="B87" s="33">
        <v>1086</v>
      </c>
      <c r="C87" s="35">
        <v>1109</v>
      </c>
      <c r="D87" s="35" t="s">
        <v>53</v>
      </c>
      <c r="E87" s="32">
        <v>3</v>
      </c>
      <c r="F87" s="32">
        <v>8</v>
      </c>
      <c r="G87" s="32">
        <f t="shared" si="4"/>
        <v>5</v>
      </c>
      <c r="H87" s="32">
        <f t="shared" si="5"/>
        <v>0.5</v>
      </c>
      <c r="I87" s="35" t="s">
        <v>88</v>
      </c>
      <c r="J87" s="35" t="s">
        <v>89</v>
      </c>
      <c r="K87" s="35" t="s">
        <v>51</v>
      </c>
    </row>
    <row r="88" spans="1:11" ht="15.75">
      <c r="A88" s="34" t="s">
        <v>67</v>
      </c>
      <c r="B88" s="33">
        <v>1087</v>
      </c>
      <c r="C88" s="35">
        <v>2499</v>
      </c>
      <c r="D88" s="35" t="s">
        <v>49</v>
      </c>
      <c r="E88" s="32">
        <v>6.2</v>
      </c>
      <c r="F88" s="32">
        <v>9.1999999999999993</v>
      </c>
      <c r="G88" s="32">
        <f t="shared" si="4"/>
        <v>2.9999999999999991</v>
      </c>
      <c r="H88" s="32">
        <f t="shared" si="5"/>
        <v>0.29999999999999993</v>
      </c>
      <c r="I88" s="35" t="s">
        <v>82</v>
      </c>
      <c r="J88" s="35" t="s">
        <v>83</v>
      </c>
      <c r="K88" s="35" t="s">
        <v>48</v>
      </c>
    </row>
    <row r="89" spans="1:11" ht="15.75">
      <c r="A89" s="34" t="s">
        <v>67</v>
      </c>
      <c r="B89" s="33">
        <v>1088</v>
      </c>
      <c r="C89" s="35">
        <v>2499</v>
      </c>
      <c r="D89" s="35" t="s">
        <v>49</v>
      </c>
      <c r="E89" s="32">
        <v>6.2</v>
      </c>
      <c r="F89" s="32">
        <v>9.1999999999999993</v>
      </c>
      <c r="G89" s="32">
        <f t="shared" si="4"/>
        <v>2.9999999999999991</v>
      </c>
      <c r="H89" s="32">
        <f t="shared" si="5"/>
        <v>0.29999999999999993</v>
      </c>
      <c r="I89" s="35" t="s">
        <v>82</v>
      </c>
      <c r="J89" s="35" t="s">
        <v>83</v>
      </c>
      <c r="K89" s="35" t="s">
        <v>45</v>
      </c>
    </row>
    <row r="90" spans="1:11" ht="15.75">
      <c r="A90" s="34" t="s">
        <v>67</v>
      </c>
      <c r="B90" s="33">
        <v>1089</v>
      </c>
      <c r="C90" s="35">
        <v>6119</v>
      </c>
      <c r="D90" s="35" t="s">
        <v>62</v>
      </c>
      <c r="E90" s="32">
        <v>9</v>
      </c>
      <c r="F90" s="32">
        <v>14</v>
      </c>
      <c r="G90" s="32">
        <f t="shared" si="4"/>
        <v>5</v>
      </c>
      <c r="H90" s="32">
        <f t="shared" si="5"/>
        <v>0.5</v>
      </c>
      <c r="I90" s="35" t="s">
        <v>86</v>
      </c>
      <c r="J90" s="35" t="s">
        <v>87</v>
      </c>
      <c r="K90" s="35" t="s">
        <v>60</v>
      </c>
    </row>
    <row r="91" spans="1:11" ht="15.75">
      <c r="A91" s="34" t="s">
        <v>67</v>
      </c>
      <c r="B91" s="33">
        <v>1090</v>
      </c>
      <c r="C91" s="35">
        <v>2877</v>
      </c>
      <c r="D91" s="35" t="s">
        <v>46</v>
      </c>
      <c r="E91" s="32">
        <v>11.4</v>
      </c>
      <c r="F91" s="32">
        <v>16.3</v>
      </c>
      <c r="G91" s="32">
        <f t="shared" si="4"/>
        <v>4.9000000000000004</v>
      </c>
      <c r="H91" s="32">
        <f t="shared" si="5"/>
        <v>0.49000000000000005</v>
      </c>
      <c r="I91" s="35" t="s">
        <v>82</v>
      </c>
      <c r="J91" s="35" t="s">
        <v>83</v>
      </c>
      <c r="K91" s="35" t="s">
        <v>48</v>
      </c>
    </row>
    <row r="92" spans="1:11" ht="15.75">
      <c r="A92" s="34" t="s">
        <v>67</v>
      </c>
      <c r="B92" s="33">
        <v>1091</v>
      </c>
      <c r="C92" s="35">
        <v>2877</v>
      </c>
      <c r="D92" s="35" t="s">
        <v>46</v>
      </c>
      <c r="E92" s="32">
        <v>11.4</v>
      </c>
      <c r="F92" s="32">
        <v>16.3</v>
      </c>
      <c r="G92" s="32">
        <f t="shared" si="4"/>
        <v>4.9000000000000004</v>
      </c>
      <c r="H92" s="32">
        <f t="shared" si="5"/>
        <v>0.49000000000000005</v>
      </c>
      <c r="I92" s="35" t="s">
        <v>88</v>
      </c>
      <c r="J92" s="35" t="s">
        <v>89</v>
      </c>
      <c r="K92" s="35" t="s">
        <v>60</v>
      </c>
    </row>
    <row r="93" spans="1:11" ht="15.75">
      <c r="A93" s="34" t="s">
        <v>67</v>
      </c>
      <c r="B93" s="33">
        <v>1092</v>
      </c>
      <c r="C93" s="35">
        <v>2877</v>
      </c>
      <c r="D93" s="35" t="s">
        <v>46</v>
      </c>
      <c r="E93" s="32">
        <v>11.4</v>
      </c>
      <c r="F93" s="32">
        <v>16.3</v>
      </c>
      <c r="G93" s="32">
        <f t="shared" si="4"/>
        <v>4.9000000000000004</v>
      </c>
      <c r="H93" s="32">
        <f t="shared" si="5"/>
        <v>0.49000000000000005</v>
      </c>
      <c r="I93" s="35" t="s">
        <v>86</v>
      </c>
      <c r="J93" s="35" t="s">
        <v>87</v>
      </c>
      <c r="K93" s="35" t="s">
        <v>48</v>
      </c>
    </row>
    <row r="94" spans="1:11" ht="15.75">
      <c r="A94" s="34" t="s">
        <v>67</v>
      </c>
      <c r="B94" s="33">
        <v>1093</v>
      </c>
      <c r="C94" s="35">
        <v>6119</v>
      </c>
      <c r="D94" s="35" t="s">
        <v>62</v>
      </c>
      <c r="E94" s="32">
        <v>9</v>
      </c>
      <c r="F94" s="32">
        <v>14</v>
      </c>
      <c r="G94" s="32">
        <f t="shared" si="4"/>
        <v>5</v>
      </c>
      <c r="H94" s="32">
        <f t="shared" si="5"/>
        <v>0.5</v>
      </c>
      <c r="I94" s="35" t="s">
        <v>84</v>
      </c>
      <c r="J94" s="35" t="s">
        <v>85</v>
      </c>
      <c r="K94" s="35" t="s">
        <v>51</v>
      </c>
    </row>
    <row r="95" spans="1:11" ht="15.75">
      <c r="A95" s="34" t="s">
        <v>67</v>
      </c>
      <c r="B95" s="33">
        <v>1094</v>
      </c>
      <c r="C95" s="35">
        <v>6119</v>
      </c>
      <c r="D95" s="35" t="s">
        <v>62</v>
      </c>
      <c r="E95" s="32">
        <v>9</v>
      </c>
      <c r="F95" s="32">
        <v>14</v>
      </c>
      <c r="G95" s="32">
        <f t="shared" si="4"/>
        <v>5</v>
      </c>
      <c r="H95" s="32">
        <f t="shared" si="5"/>
        <v>0.5</v>
      </c>
      <c r="I95" s="35" t="s">
        <v>86</v>
      </c>
      <c r="J95" s="35" t="s">
        <v>87</v>
      </c>
      <c r="K95" s="35" t="s">
        <v>48</v>
      </c>
    </row>
    <row r="96" spans="1:11" ht="15.75">
      <c r="A96" s="34" t="s">
        <v>67</v>
      </c>
      <c r="B96" s="33">
        <v>1095</v>
      </c>
      <c r="C96" s="35">
        <v>2499</v>
      </c>
      <c r="D96" s="35" t="s">
        <v>49</v>
      </c>
      <c r="E96" s="32">
        <v>6.2</v>
      </c>
      <c r="F96" s="32">
        <v>9.1999999999999993</v>
      </c>
      <c r="G96" s="32">
        <f t="shared" si="4"/>
        <v>2.9999999999999991</v>
      </c>
      <c r="H96" s="32">
        <f t="shared" si="5"/>
        <v>0.29999999999999993</v>
      </c>
      <c r="I96" s="35" t="s">
        <v>88</v>
      </c>
      <c r="J96" s="35" t="s">
        <v>89</v>
      </c>
      <c r="K96" s="35" t="s">
        <v>51</v>
      </c>
    </row>
    <row r="97" spans="1:11" ht="15.75">
      <c r="A97" s="34" t="s">
        <v>67</v>
      </c>
      <c r="B97" s="33">
        <v>1096</v>
      </c>
      <c r="C97" s="35">
        <v>6119</v>
      </c>
      <c r="D97" s="35" t="s">
        <v>62</v>
      </c>
      <c r="E97" s="32">
        <v>9</v>
      </c>
      <c r="F97" s="32">
        <v>14</v>
      </c>
      <c r="G97" s="32">
        <f t="shared" si="4"/>
        <v>5</v>
      </c>
      <c r="H97" s="32">
        <f t="shared" si="5"/>
        <v>0.5</v>
      </c>
      <c r="I97" s="35" t="s">
        <v>86</v>
      </c>
      <c r="J97" s="35" t="s">
        <v>87</v>
      </c>
      <c r="K97" s="35" t="s">
        <v>51</v>
      </c>
    </row>
    <row r="98" spans="1:11" ht="15.75">
      <c r="A98" s="34" t="s">
        <v>67</v>
      </c>
      <c r="B98" s="33">
        <v>1097</v>
      </c>
      <c r="C98" s="35">
        <v>9212</v>
      </c>
      <c r="D98" s="35" t="s">
        <v>57</v>
      </c>
      <c r="E98" s="32">
        <v>4</v>
      </c>
      <c r="F98" s="32">
        <v>7</v>
      </c>
      <c r="G98" s="32">
        <f t="shared" ref="G98:G129" si="6">+F98-E98</f>
        <v>3</v>
      </c>
      <c r="H98" s="32">
        <f t="shared" ref="H98:H129" si="7">IF(F98&gt;50,G98*0.2,G98*0.1)</f>
        <v>0.30000000000000004</v>
      </c>
      <c r="I98" s="35" t="s">
        <v>88</v>
      </c>
      <c r="J98" s="35" t="s">
        <v>89</v>
      </c>
      <c r="K98" s="35" t="s">
        <v>60</v>
      </c>
    </row>
    <row r="99" spans="1:11" ht="15.75">
      <c r="A99" s="34" t="s">
        <v>67</v>
      </c>
      <c r="B99" s="33">
        <v>1098</v>
      </c>
      <c r="C99" s="35">
        <v>2877</v>
      </c>
      <c r="D99" s="35" t="s">
        <v>46</v>
      </c>
      <c r="E99" s="32">
        <v>11.4</v>
      </c>
      <c r="F99" s="32">
        <v>16.3</v>
      </c>
      <c r="G99" s="32">
        <f t="shared" si="6"/>
        <v>4.9000000000000004</v>
      </c>
      <c r="H99" s="32">
        <f t="shared" si="7"/>
        <v>0.49000000000000005</v>
      </c>
      <c r="I99" s="35" t="s">
        <v>84</v>
      </c>
      <c r="J99" s="35" t="s">
        <v>85</v>
      </c>
      <c r="K99" s="35" t="s">
        <v>45</v>
      </c>
    </row>
    <row r="100" spans="1:11" ht="15.75">
      <c r="A100" s="34" t="s">
        <v>68</v>
      </c>
      <c r="B100" s="33">
        <v>1099</v>
      </c>
      <c r="C100" s="35">
        <v>2877</v>
      </c>
      <c r="D100" s="35" t="s">
        <v>46</v>
      </c>
      <c r="E100" s="32">
        <v>11.4</v>
      </c>
      <c r="F100" s="32">
        <v>16.3</v>
      </c>
      <c r="G100" s="32">
        <f t="shared" si="6"/>
        <v>4.9000000000000004</v>
      </c>
      <c r="H100" s="32">
        <f t="shared" si="7"/>
        <v>0.49000000000000005</v>
      </c>
      <c r="I100" s="35" t="s">
        <v>86</v>
      </c>
      <c r="J100" s="35" t="s">
        <v>87</v>
      </c>
      <c r="K100" s="35" t="s">
        <v>48</v>
      </c>
    </row>
    <row r="101" spans="1:11" ht="15.75">
      <c r="A101" s="34" t="s">
        <v>68</v>
      </c>
      <c r="B101" s="33">
        <v>1100</v>
      </c>
      <c r="C101" s="35">
        <v>6119</v>
      </c>
      <c r="D101" s="35" t="s">
        <v>62</v>
      </c>
      <c r="E101" s="32">
        <v>9</v>
      </c>
      <c r="F101" s="32">
        <v>14</v>
      </c>
      <c r="G101" s="32">
        <f t="shared" si="6"/>
        <v>5</v>
      </c>
      <c r="H101" s="32">
        <f t="shared" si="7"/>
        <v>0.5</v>
      </c>
      <c r="I101" s="35" t="s">
        <v>82</v>
      </c>
      <c r="J101" s="35" t="s">
        <v>83</v>
      </c>
      <c r="K101" s="35" t="s">
        <v>61</v>
      </c>
    </row>
    <row r="102" spans="1:11" ht="15.75">
      <c r="A102" s="34" t="s">
        <v>68</v>
      </c>
      <c r="B102" s="33">
        <v>1101</v>
      </c>
      <c r="C102" s="35">
        <v>2499</v>
      </c>
      <c r="D102" s="35" t="s">
        <v>49</v>
      </c>
      <c r="E102" s="32">
        <v>6.2</v>
      </c>
      <c r="F102" s="32">
        <v>9.1999999999999993</v>
      </c>
      <c r="G102" s="32">
        <f t="shared" si="6"/>
        <v>2.9999999999999991</v>
      </c>
      <c r="H102" s="32">
        <f t="shared" si="7"/>
        <v>0.29999999999999993</v>
      </c>
      <c r="I102" s="35" t="s">
        <v>86</v>
      </c>
      <c r="J102" s="35" t="s">
        <v>87</v>
      </c>
      <c r="K102" s="35" t="s">
        <v>48</v>
      </c>
    </row>
    <row r="103" spans="1:11" ht="15.75">
      <c r="A103" s="34" t="s">
        <v>68</v>
      </c>
      <c r="B103" s="33">
        <v>1102</v>
      </c>
      <c r="C103" s="35">
        <v>2242</v>
      </c>
      <c r="D103" s="35" t="s">
        <v>59</v>
      </c>
      <c r="E103" s="32">
        <v>60</v>
      </c>
      <c r="F103" s="32">
        <v>124</v>
      </c>
      <c r="G103" s="32">
        <f t="shared" si="6"/>
        <v>64</v>
      </c>
      <c r="H103" s="32">
        <f t="shared" si="7"/>
        <v>12.8</v>
      </c>
      <c r="I103" s="35" t="s">
        <v>84</v>
      </c>
      <c r="J103" s="35" t="s">
        <v>85</v>
      </c>
      <c r="K103" s="35" t="s">
        <v>60</v>
      </c>
    </row>
    <row r="104" spans="1:11" ht="15.75">
      <c r="A104" s="34" t="s">
        <v>68</v>
      </c>
      <c r="B104" s="33">
        <v>1103</v>
      </c>
      <c r="C104" s="35">
        <v>2877</v>
      </c>
      <c r="D104" s="35" t="s">
        <v>46</v>
      </c>
      <c r="E104" s="32">
        <v>11.4</v>
      </c>
      <c r="F104" s="32">
        <v>16.3</v>
      </c>
      <c r="G104" s="32">
        <f t="shared" si="6"/>
        <v>4.9000000000000004</v>
      </c>
      <c r="H104" s="32">
        <f t="shared" si="7"/>
        <v>0.49000000000000005</v>
      </c>
      <c r="I104" s="35" t="s">
        <v>84</v>
      </c>
      <c r="J104" s="35" t="s">
        <v>85</v>
      </c>
      <c r="K104" s="35" t="s">
        <v>51</v>
      </c>
    </row>
    <row r="105" spans="1:11" ht="15.75">
      <c r="A105" s="34" t="s">
        <v>68</v>
      </c>
      <c r="B105" s="33">
        <v>1104</v>
      </c>
      <c r="C105" s="35">
        <v>2877</v>
      </c>
      <c r="D105" s="35" t="s">
        <v>46</v>
      </c>
      <c r="E105" s="32">
        <v>11.4</v>
      </c>
      <c r="F105" s="32">
        <v>16.3</v>
      </c>
      <c r="G105" s="32">
        <f t="shared" si="6"/>
        <v>4.9000000000000004</v>
      </c>
      <c r="H105" s="32">
        <f t="shared" si="7"/>
        <v>0.49000000000000005</v>
      </c>
      <c r="I105" s="35" t="s">
        <v>86</v>
      </c>
      <c r="J105" s="35" t="s">
        <v>87</v>
      </c>
      <c r="K105" s="35" t="s">
        <v>60</v>
      </c>
    </row>
    <row r="106" spans="1:11" ht="15.75">
      <c r="A106" s="34" t="s">
        <v>68</v>
      </c>
      <c r="B106" s="33">
        <v>1105</v>
      </c>
      <c r="C106" s="35">
        <v>2499</v>
      </c>
      <c r="D106" s="35" t="s">
        <v>49</v>
      </c>
      <c r="E106" s="32">
        <v>6.2</v>
      </c>
      <c r="F106" s="32">
        <v>9.1999999999999993</v>
      </c>
      <c r="G106" s="32">
        <f t="shared" si="6"/>
        <v>2.9999999999999991</v>
      </c>
      <c r="H106" s="32">
        <f t="shared" si="7"/>
        <v>0.29999999999999993</v>
      </c>
      <c r="I106" s="35" t="s">
        <v>84</v>
      </c>
      <c r="J106" s="35" t="s">
        <v>85</v>
      </c>
      <c r="K106" s="35" t="s">
        <v>51</v>
      </c>
    </row>
    <row r="107" spans="1:11" ht="15.75">
      <c r="A107" s="34" t="s">
        <v>68</v>
      </c>
      <c r="B107" s="33">
        <v>1106</v>
      </c>
      <c r="C107" s="35">
        <v>9822</v>
      </c>
      <c r="D107" s="35" t="s">
        <v>43</v>
      </c>
      <c r="E107" s="32">
        <v>58.3</v>
      </c>
      <c r="F107" s="32">
        <v>98.4</v>
      </c>
      <c r="G107" s="32">
        <f t="shared" si="6"/>
        <v>40.100000000000009</v>
      </c>
      <c r="H107" s="32">
        <f t="shared" si="7"/>
        <v>8.0200000000000014</v>
      </c>
      <c r="I107" s="35" t="s">
        <v>84</v>
      </c>
      <c r="J107" s="35" t="s">
        <v>85</v>
      </c>
      <c r="K107" s="35" t="s">
        <v>48</v>
      </c>
    </row>
    <row r="108" spans="1:11" ht="15.75">
      <c r="A108" s="34" t="s">
        <v>68</v>
      </c>
      <c r="B108" s="33">
        <v>1107</v>
      </c>
      <c r="C108" s="35">
        <v>1109</v>
      </c>
      <c r="D108" s="35" t="s">
        <v>53</v>
      </c>
      <c r="E108" s="32">
        <v>3</v>
      </c>
      <c r="F108" s="32">
        <v>8</v>
      </c>
      <c r="G108" s="32">
        <f t="shared" si="6"/>
        <v>5</v>
      </c>
      <c r="H108" s="32">
        <f t="shared" si="7"/>
        <v>0.5</v>
      </c>
      <c r="I108" s="35" t="s">
        <v>88</v>
      </c>
      <c r="J108" s="35" t="s">
        <v>89</v>
      </c>
      <c r="K108" s="35" t="s">
        <v>45</v>
      </c>
    </row>
    <row r="109" spans="1:11" ht="15.75">
      <c r="A109" s="34" t="s">
        <v>68</v>
      </c>
      <c r="B109" s="33">
        <v>1108</v>
      </c>
      <c r="C109" s="35">
        <v>9822</v>
      </c>
      <c r="D109" s="35" t="s">
        <v>43</v>
      </c>
      <c r="E109" s="32">
        <v>58.3</v>
      </c>
      <c r="F109" s="32">
        <v>98.4</v>
      </c>
      <c r="G109" s="32">
        <f t="shared" si="6"/>
        <v>40.100000000000009</v>
      </c>
      <c r="H109" s="32">
        <f t="shared" si="7"/>
        <v>8.0200000000000014</v>
      </c>
      <c r="I109" s="35" t="s">
        <v>86</v>
      </c>
      <c r="J109" s="35" t="s">
        <v>87</v>
      </c>
      <c r="K109" s="35" t="s">
        <v>60</v>
      </c>
    </row>
    <row r="110" spans="1:11" ht="15.75">
      <c r="A110" s="34" t="s">
        <v>68</v>
      </c>
      <c r="B110" s="33">
        <v>1109</v>
      </c>
      <c r="C110" s="35">
        <v>8722</v>
      </c>
      <c r="D110" s="35" t="s">
        <v>52</v>
      </c>
      <c r="E110" s="32">
        <v>344</v>
      </c>
      <c r="F110" s="32">
        <v>502</v>
      </c>
      <c r="G110" s="32">
        <f t="shared" si="6"/>
        <v>158</v>
      </c>
      <c r="H110" s="32">
        <f t="shared" si="7"/>
        <v>31.6</v>
      </c>
      <c r="I110" s="35" t="s">
        <v>84</v>
      </c>
      <c r="J110" s="35" t="s">
        <v>85</v>
      </c>
      <c r="K110" s="35" t="s">
        <v>48</v>
      </c>
    </row>
    <row r="111" spans="1:11" ht="15.75">
      <c r="A111" s="34" t="s">
        <v>68</v>
      </c>
      <c r="B111" s="33">
        <v>1110</v>
      </c>
      <c r="C111" s="35">
        <v>8722</v>
      </c>
      <c r="D111" s="35" t="s">
        <v>52</v>
      </c>
      <c r="E111" s="32">
        <v>344</v>
      </c>
      <c r="F111" s="32">
        <v>502</v>
      </c>
      <c r="G111" s="32">
        <f t="shared" si="6"/>
        <v>158</v>
      </c>
      <c r="H111" s="32">
        <f t="shared" si="7"/>
        <v>31.6</v>
      </c>
      <c r="I111" s="35" t="s">
        <v>88</v>
      </c>
      <c r="J111" s="35" t="s">
        <v>89</v>
      </c>
      <c r="K111" s="35" t="s">
        <v>60</v>
      </c>
    </row>
    <row r="112" spans="1:11" ht="15.75">
      <c r="A112" s="34" t="s">
        <v>68</v>
      </c>
      <c r="B112" s="33">
        <v>1111</v>
      </c>
      <c r="C112" s="35">
        <v>6622</v>
      </c>
      <c r="D112" s="35" t="s">
        <v>64</v>
      </c>
      <c r="E112" s="32">
        <v>42</v>
      </c>
      <c r="F112" s="32">
        <v>77</v>
      </c>
      <c r="G112" s="32">
        <f t="shared" si="6"/>
        <v>35</v>
      </c>
      <c r="H112" s="32">
        <f t="shared" si="7"/>
        <v>7</v>
      </c>
      <c r="I112" s="35" t="s">
        <v>88</v>
      </c>
      <c r="J112" s="35" t="s">
        <v>89</v>
      </c>
      <c r="K112" s="35" t="s">
        <v>48</v>
      </c>
    </row>
    <row r="113" spans="1:11" ht="15.75">
      <c r="A113" s="34" t="s">
        <v>68</v>
      </c>
      <c r="B113" s="33">
        <v>1112</v>
      </c>
      <c r="C113" s="35">
        <v>6622</v>
      </c>
      <c r="D113" s="35" t="s">
        <v>64</v>
      </c>
      <c r="E113" s="32">
        <v>42</v>
      </c>
      <c r="F113" s="32">
        <v>77</v>
      </c>
      <c r="G113" s="32">
        <f t="shared" si="6"/>
        <v>35</v>
      </c>
      <c r="H113" s="32">
        <f t="shared" si="7"/>
        <v>7</v>
      </c>
      <c r="I113" s="35" t="s">
        <v>86</v>
      </c>
      <c r="J113" s="35" t="s">
        <v>87</v>
      </c>
      <c r="K113" s="35" t="s">
        <v>51</v>
      </c>
    </row>
    <row r="114" spans="1:11" ht="15.75">
      <c r="A114" s="34" t="s">
        <v>68</v>
      </c>
      <c r="B114" s="33">
        <v>1113</v>
      </c>
      <c r="C114" s="35">
        <v>9822</v>
      </c>
      <c r="D114" s="35" t="s">
        <v>43</v>
      </c>
      <c r="E114" s="32">
        <v>58.3</v>
      </c>
      <c r="F114" s="32">
        <v>98.4</v>
      </c>
      <c r="G114" s="32">
        <f t="shared" si="6"/>
        <v>40.100000000000009</v>
      </c>
      <c r="H114" s="32">
        <f t="shared" si="7"/>
        <v>8.0200000000000014</v>
      </c>
      <c r="I114" s="35" t="s">
        <v>82</v>
      </c>
      <c r="J114" s="35" t="s">
        <v>83</v>
      </c>
      <c r="K114" s="35" t="s">
        <v>48</v>
      </c>
    </row>
    <row r="115" spans="1:11" ht="15.75">
      <c r="A115" s="34" t="s">
        <v>68</v>
      </c>
      <c r="B115" s="33">
        <v>1114</v>
      </c>
      <c r="C115" s="35">
        <v>2242</v>
      </c>
      <c r="D115" s="35" t="s">
        <v>59</v>
      </c>
      <c r="E115" s="32">
        <v>60</v>
      </c>
      <c r="F115" s="32">
        <v>124</v>
      </c>
      <c r="G115" s="32">
        <f t="shared" si="6"/>
        <v>64</v>
      </c>
      <c r="H115" s="32">
        <f t="shared" si="7"/>
        <v>12.8</v>
      </c>
      <c r="I115" s="35" t="s">
        <v>84</v>
      </c>
      <c r="J115" s="35" t="s">
        <v>85</v>
      </c>
      <c r="K115" s="35" t="s">
        <v>51</v>
      </c>
    </row>
    <row r="116" spans="1:11" ht="15.75">
      <c r="A116" s="34" t="s">
        <v>68</v>
      </c>
      <c r="B116" s="33">
        <v>1115</v>
      </c>
      <c r="C116" s="35">
        <v>8722</v>
      </c>
      <c r="D116" s="35" t="s">
        <v>52</v>
      </c>
      <c r="E116" s="32">
        <v>344</v>
      </c>
      <c r="F116" s="32">
        <v>502</v>
      </c>
      <c r="G116" s="32">
        <f t="shared" si="6"/>
        <v>158</v>
      </c>
      <c r="H116" s="32">
        <f t="shared" si="7"/>
        <v>31.6</v>
      </c>
      <c r="I116" s="35" t="s">
        <v>82</v>
      </c>
      <c r="J116" s="35" t="s">
        <v>83</v>
      </c>
      <c r="K116" s="35" t="s">
        <v>51</v>
      </c>
    </row>
    <row r="117" spans="1:11" ht="15.75">
      <c r="A117" s="34" t="s">
        <v>68</v>
      </c>
      <c r="B117" s="33">
        <v>1116</v>
      </c>
      <c r="C117" s="35">
        <v>6622</v>
      </c>
      <c r="D117" s="35" t="s">
        <v>64</v>
      </c>
      <c r="E117" s="32">
        <v>42</v>
      </c>
      <c r="F117" s="32">
        <v>77</v>
      </c>
      <c r="G117" s="32">
        <f t="shared" si="6"/>
        <v>35</v>
      </c>
      <c r="H117" s="32">
        <f t="shared" si="7"/>
        <v>7</v>
      </c>
      <c r="I117" s="35" t="s">
        <v>86</v>
      </c>
      <c r="J117" s="35" t="s">
        <v>87</v>
      </c>
      <c r="K117" s="35" t="s">
        <v>60</v>
      </c>
    </row>
    <row r="118" spans="1:11" ht="15.75">
      <c r="A118" s="34" t="s">
        <v>68</v>
      </c>
      <c r="B118" s="33">
        <v>1117</v>
      </c>
      <c r="C118" s="35">
        <v>8722</v>
      </c>
      <c r="D118" s="35" t="s">
        <v>52</v>
      </c>
      <c r="E118" s="32">
        <v>344</v>
      </c>
      <c r="F118" s="32">
        <v>502</v>
      </c>
      <c r="G118" s="32">
        <f t="shared" si="6"/>
        <v>158</v>
      </c>
      <c r="H118" s="32">
        <f t="shared" si="7"/>
        <v>31.6</v>
      </c>
      <c r="I118" s="35" t="s">
        <v>88</v>
      </c>
      <c r="J118" s="35" t="s">
        <v>89</v>
      </c>
      <c r="K118" s="35" t="s">
        <v>45</v>
      </c>
    </row>
    <row r="119" spans="1:11" ht="15.75">
      <c r="A119" s="34" t="s">
        <v>68</v>
      </c>
      <c r="B119" s="33">
        <v>1118</v>
      </c>
      <c r="C119" s="35">
        <v>9822</v>
      </c>
      <c r="D119" s="35" t="s">
        <v>43</v>
      </c>
      <c r="E119" s="32">
        <v>58.3</v>
      </c>
      <c r="F119" s="32">
        <v>98.4</v>
      </c>
      <c r="G119" s="32">
        <f t="shared" si="6"/>
        <v>40.100000000000009</v>
      </c>
      <c r="H119" s="32">
        <f t="shared" si="7"/>
        <v>8.0200000000000014</v>
      </c>
      <c r="I119" s="35" t="s">
        <v>84</v>
      </c>
      <c r="J119" s="35" t="s">
        <v>85</v>
      </c>
      <c r="K119" s="35" t="s">
        <v>48</v>
      </c>
    </row>
    <row r="120" spans="1:11" ht="15.75">
      <c r="A120" s="34" t="s">
        <v>68</v>
      </c>
      <c r="B120" s="33">
        <v>1119</v>
      </c>
      <c r="C120" s="35">
        <v>2242</v>
      </c>
      <c r="D120" s="35" t="s">
        <v>59</v>
      </c>
      <c r="E120" s="32">
        <v>60</v>
      </c>
      <c r="F120" s="32">
        <v>124</v>
      </c>
      <c r="G120" s="32">
        <f t="shared" si="6"/>
        <v>64</v>
      </c>
      <c r="H120" s="32">
        <f t="shared" si="7"/>
        <v>12.8</v>
      </c>
      <c r="I120" s="35" t="s">
        <v>82</v>
      </c>
      <c r="J120" s="35" t="s">
        <v>83</v>
      </c>
      <c r="K120" s="35" t="s">
        <v>61</v>
      </c>
    </row>
    <row r="121" spans="1:11" ht="15.75">
      <c r="A121" s="34" t="s">
        <v>68</v>
      </c>
      <c r="B121" s="33">
        <v>1120</v>
      </c>
      <c r="C121" s="35">
        <v>2242</v>
      </c>
      <c r="D121" s="35" t="s">
        <v>59</v>
      </c>
      <c r="E121" s="32">
        <v>60</v>
      </c>
      <c r="F121" s="32">
        <v>124</v>
      </c>
      <c r="G121" s="32">
        <f t="shared" si="6"/>
        <v>64</v>
      </c>
      <c r="H121" s="32">
        <f t="shared" si="7"/>
        <v>12.8</v>
      </c>
      <c r="I121" s="35" t="s">
        <v>86</v>
      </c>
      <c r="J121" s="35" t="s">
        <v>87</v>
      </c>
      <c r="K121" s="35" t="s">
        <v>48</v>
      </c>
    </row>
    <row r="122" spans="1:11" ht="15.75">
      <c r="A122" s="34" t="s">
        <v>68</v>
      </c>
      <c r="B122" s="33">
        <v>1121</v>
      </c>
      <c r="C122" s="35">
        <v>4421</v>
      </c>
      <c r="D122" s="35" t="s">
        <v>56</v>
      </c>
      <c r="E122" s="32">
        <v>45</v>
      </c>
      <c r="F122" s="32">
        <v>87</v>
      </c>
      <c r="G122" s="32">
        <f t="shared" si="6"/>
        <v>42</v>
      </c>
      <c r="H122" s="32">
        <f t="shared" si="7"/>
        <v>8.4</v>
      </c>
      <c r="I122" s="35" t="s">
        <v>86</v>
      </c>
      <c r="J122" s="35" t="s">
        <v>87</v>
      </c>
      <c r="K122" s="35" t="s">
        <v>60</v>
      </c>
    </row>
    <row r="123" spans="1:11" ht="15.75">
      <c r="A123" s="34" t="s">
        <v>68</v>
      </c>
      <c r="B123" s="33">
        <v>1122</v>
      </c>
      <c r="C123" s="35">
        <v>8722</v>
      </c>
      <c r="D123" s="35" t="s">
        <v>52</v>
      </c>
      <c r="E123" s="32">
        <v>344</v>
      </c>
      <c r="F123" s="32">
        <v>502</v>
      </c>
      <c r="G123" s="32">
        <f t="shared" si="6"/>
        <v>158</v>
      </c>
      <c r="H123" s="32">
        <f t="shared" si="7"/>
        <v>31.6</v>
      </c>
      <c r="I123" s="35" t="s">
        <v>86</v>
      </c>
      <c r="J123" s="35" t="s">
        <v>87</v>
      </c>
      <c r="K123" s="35" t="s">
        <v>51</v>
      </c>
    </row>
    <row r="124" spans="1:11" ht="15.75">
      <c r="A124" s="34" t="s">
        <v>68</v>
      </c>
      <c r="B124" s="33">
        <v>1123</v>
      </c>
      <c r="C124" s="35">
        <v>9822</v>
      </c>
      <c r="D124" s="35" t="s">
        <v>43</v>
      </c>
      <c r="E124" s="32">
        <v>58.3</v>
      </c>
      <c r="F124" s="32">
        <v>98.4</v>
      </c>
      <c r="G124" s="32">
        <f t="shared" si="6"/>
        <v>40.100000000000009</v>
      </c>
      <c r="H124" s="32">
        <f t="shared" si="7"/>
        <v>8.0200000000000014</v>
      </c>
      <c r="I124" s="35" t="s">
        <v>86</v>
      </c>
      <c r="J124" s="35" t="s">
        <v>87</v>
      </c>
      <c r="K124" s="35" t="s">
        <v>60</v>
      </c>
    </row>
    <row r="125" spans="1:11" ht="15.75">
      <c r="A125" s="34" t="s">
        <v>68</v>
      </c>
      <c r="B125" s="33">
        <v>1124</v>
      </c>
      <c r="C125" s="35">
        <v>4421</v>
      </c>
      <c r="D125" s="35" t="s">
        <v>56</v>
      </c>
      <c r="E125" s="32">
        <v>45</v>
      </c>
      <c r="F125" s="32">
        <v>87</v>
      </c>
      <c r="G125" s="32">
        <f t="shared" si="6"/>
        <v>42</v>
      </c>
      <c r="H125" s="32">
        <f t="shared" si="7"/>
        <v>8.4</v>
      </c>
      <c r="I125" s="35" t="s">
        <v>86</v>
      </c>
      <c r="J125" s="35" t="s">
        <v>87</v>
      </c>
      <c r="K125" s="35" t="s">
        <v>51</v>
      </c>
    </row>
    <row r="126" spans="1:11" ht="15.75">
      <c r="A126" s="34" t="s">
        <v>69</v>
      </c>
      <c r="B126" s="33">
        <v>1125</v>
      </c>
      <c r="C126" s="35">
        <v>2242</v>
      </c>
      <c r="D126" s="35" t="s">
        <v>59</v>
      </c>
      <c r="E126" s="32">
        <v>60</v>
      </c>
      <c r="F126" s="32">
        <v>124</v>
      </c>
      <c r="G126" s="32">
        <f t="shared" si="6"/>
        <v>64</v>
      </c>
      <c r="H126" s="32">
        <f t="shared" si="7"/>
        <v>12.8</v>
      </c>
      <c r="I126" s="35" t="s">
        <v>86</v>
      </c>
      <c r="J126" s="35" t="s">
        <v>87</v>
      </c>
      <c r="K126" s="35" t="s">
        <v>48</v>
      </c>
    </row>
    <row r="127" spans="1:11" ht="15.75">
      <c r="A127" s="34" t="s">
        <v>69</v>
      </c>
      <c r="B127" s="33">
        <v>1126</v>
      </c>
      <c r="C127" s="35">
        <v>9212</v>
      </c>
      <c r="D127" s="35" t="s">
        <v>57</v>
      </c>
      <c r="E127" s="32">
        <v>4</v>
      </c>
      <c r="F127" s="32">
        <v>7</v>
      </c>
      <c r="G127" s="32">
        <f t="shared" si="6"/>
        <v>3</v>
      </c>
      <c r="H127" s="32">
        <f t="shared" si="7"/>
        <v>0.30000000000000004</v>
      </c>
      <c r="I127" s="35" t="s">
        <v>86</v>
      </c>
      <c r="J127" s="35" t="s">
        <v>87</v>
      </c>
      <c r="K127" s="35" t="s">
        <v>45</v>
      </c>
    </row>
    <row r="128" spans="1:11" ht="15.75">
      <c r="A128" s="34" t="s">
        <v>69</v>
      </c>
      <c r="B128" s="33">
        <v>1127</v>
      </c>
      <c r="C128" s="35">
        <v>8722</v>
      </c>
      <c r="D128" s="35" t="s">
        <v>52</v>
      </c>
      <c r="E128" s="32">
        <v>344</v>
      </c>
      <c r="F128" s="32">
        <v>502</v>
      </c>
      <c r="G128" s="32">
        <f t="shared" si="6"/>
        <v>158</v>
      </c>
      <c r="H128" s="32">
        <f t="shared" si="7"/>
        <v>31.6</v>
      </c>
      <c r="I128" s="35" t="s">
        <v>82</v>
      </c>
      <c r="J128" s="35" t="s">
        <v>83</v>
      </c>
      <c r="K128" s="35" t="s">
        <v>60</v>
      </c>
    </row>
    <row r="129" spans="1:11" ht="15.75">
      <c r="A129" s="34" t="s">
        <v>69</v>
      </c>
      <c r="B129" s="33">
        <v>1128</v>
      </c>
      <c r="C129" s="35">
        <v>6622</v>
      </c>
      <c r="D129" s="35" t="s">
        <v>64</v>
      </c>
      <c r="E129" s="32">
        <v>42</v>
      </c>
      <c r="F129" s="32">
        <v>77</v>
      </c>
      <c r="G129" s="32">
        <f t="shared" si="6"/>
        <v>35</v>
      </c>
      <c r="H129" s="32">
        <f t="shared" si="7"/>
        <v>7</v>
      </c>
      <c r="I129" s="35" t="s">
        <v>84</v>
      </c>
      <c r="J129" s="35" t="s">
        <v>85</v>
      </c>
      <c r="K129" s="35" t="s">
        <v>48</v>
      </c>
    </row>
    <row r="130" spans="1:11" ht="15.75">
      <c r="A130" s="34" t="s">
        <v>69</v>
      </c>
      <c r="B130" s="33">
        <v>1129</v>
      </c>
      <c r="C130" s="35">
        <v>9822</v>
      </c>
      <c r="D130" s="35" t="s">
        <v>43</v>
      </c>
      <c r="E130" s="32">
        <v>58.3</v>
      </c>
      <c r="F130" s="32">
        <v>98.4</v>
      </c>
      <c r="G130" s="32">
        <f t="shared" ref="G130:G161" si="8">+F130-E130</f>
        <v>40.100000000000009</v>
      </c>
      <c r="H130" s="32">
        <f t="shared" ref="H130:H161" si="9">IF(F130&gt;50,G130*0.2,G130*0.1)</f>
        <v>8.0200000000000014</v>
      </c>
      <c r="I130" s="35" t="s">
        <v>88</v>
      </c>
      <c r="J130" s="35" t="s">
        <v>89</v>
      </c>
      <c r="K130" s="35" t="s">
        <v>60</v>
      </c>
    </row>
    <row r="131" spans="1:11" ht="15.75">
      <c r="A131" s="34" t="s">
        <v>69</v>
      </c>
      <c r="B131" s="33">
        <v>1130</v>
      </c>
      <c r="C131" s="35">
        <v>4421</v>
      </c>
      <c r="D131" s="35" t="s">
        <v>56</v>
      </c>
      <c r="E131" s="32">
        <v>45</v>
      </c>
      <c r="F131" s="32">
        <v>87</v>
      </c>
      <c r="G131" s="32">
        <f t="shared" si="8"/>
        <v>42</v>
      </c>
      <c r="H131" s="32">
        <f t="shared" si="9"/>
        <v>8.4</v>
      </c>
      <c r="I131" s="35" t="s">
        <v>88</v>
      </c>
      <c r="J131" s="35" t="s">
        <v>89</v>
      </c>
      <c r="K131" s="35" t="s">
        <v>48</v>
      </c>
    </row>
    <row r="132" spans="1:11" ht="15.75">
      <c r="A132" s="34" t="s">
        <v>69</v>
      </c>
      <c r="B132" s="33">
        <v>1131</v>
      </c>
      <c r="C132" s="35">
        <v>9212</v>
      </c>
      <c r="D132" s="35" t="s">
        <v>57</v>
      </c>
      <c r="E132" s="32">
        <v>4</v>
      </c>
      <c r="F132" s="32">
        <v>7</v>
      </c>
      <c r="G132" s="32">
        <f t="shared" si="8"/>
        <v>3</v>
      </c>
      <c r="H132" s="32">
        <f t="shared" si="9"/>
        <v>0.30000000000000004</v>
      </c>
      <c r="I132" s="35" t="s">
        <v>88</v>
      </c>
      <c r="J132" s="35" t="s">
        <v>89</v>
      </c>
      <c r="K132" s="35" t="s">
        <v>51</v>
      </c>
    </row>
    <row r="133" spans="1:11" ht="15.75">
      <c r="A133" s="34" t="s">
        <v>69</v>
      </c>
      <c r="B133" s="33">
        <v>1132</v>
      </c>
      <c r="C133" s="35">
        <v>9212</v>
      </c>
      <c r="D133" s="35" t="s">
        <v>57</v>
      </c>
      <c r="E133" s="32">
        <v>4</v>
      </c>
      <c r="F133" s="32">
        <v>7</v>
      </c>
      <c r="G133" s="32">
        <f t="shared" si="8"/>
        <v>3</v>
      </c>
      <c r="H133" s="32">
        <f t="shared" si="9"/>
        <v>0.30000000000000004</v>
      </c>
      <c r="I133" s="35" t="s">
        <v>88</v>
      </c>
      <c r="J133" s="35" t="s">
        <v>89</v>
      </c>
      <c r="K133" s="35" t="s">
        <v>48</v>
      </c>
    </row>
    <row r="134" spans="1:11" ht="15.75">
      <c r="A134" s="34" t="s">
        <v>69</v>
      </c>
      <c r="B134" s="33">
        <v>1133</v>
      </c>
      <c r="C134" s="35">
        <v>9822</v>
      </c>
      <c r="D134" s="35" t="s">
        <v>43</v>
      </c>
      <c r="E134" s="32">
        <v>58.3</v>
      </c>
      <c r="F134" s="32">
        <v>98.4</v>
      </c>
      <c r="G134" s="32">
        <f t="shared" si="8"/>
        <v>40.100000000000009</v>
      </c>
      <c r="H134" s="32">
        <f t="shared" si="9"/>
        <v>8.0200000000000014</v>
      </c>
      <c r="I134" s="35" t="s">
        <v>82</v>
      </c>
      <c r="J134" s="35" t="s">
        <v>83</v>
      </c>
      <c r="K134" s="35" t="s">
        <v>51</v>
      </c>
    </row>
    <row r="135" spans="1:11" ht="15.75">
      <c r="A135" s="34" t="s">
        <v>69</v>
      </c>
      <c r="B135" s="33">
        <v>1134</v>
      </c>
      <c r="C135" s="35">
        <v>9822</v>
      </c>
      <c r="D135" s="35" t="s">
        <v>43</v>
      </c>
      <c r="E135" s="32">
        <v>58.3</v>
      </c>
      <c r="F135" s="32">
        <v>98.4</v>
      </c>
      <c r="G135" s="32">
        <f t="shared" si="8"/>
        <v>40.100000000000009</v>
      </c>
      <c r="H135" s="32">
        <f t="shared" si="9"/>
        <v>8.0200000000000014</v>
      </c>
      <c r="I135" s="35" t="s">
        <v>86</v>
      </c>
      <c r="J135" s="35" t="s">
        <v>87</v>
      </c>
      <c r="K135" s="35" t="s">
        <v>51</v>
      </c>
    </row>
    <row r="136" spans="1:11" ht="15.75">
      <c r="A136" s="34" t="s">
        <v>69</v>
      </c>
      <c r="B136" s="33">
        <v>1135</v>
      </c>
      <c r="C136" s="35">
        <v>8722</v>
      </c>
      <c r="D136" s="35" t="s">
        <v>52</v>
      </c>
      <c r="E136" s="32">
        <v>344</v>
      </c>
      <c r="F136" s="32">
        <v>502</v>
      </c>
      <c r="G136" s="32">
        <f t="shared" si="8"/>
        <v>158</v>
      </c>
      <c r="H136" s="32">
        <f t="shared" si="9"/>
        <v>31.6</v>
      </c>
      <c r="I136" s="35" t="s">
        <v>82</v>
      </c>
      <c r="J136" s="35" t="s">
        <v>83</v>
      </c>
      <c r="K136" s="35" t="s">
        <v>60</v>
      </c>
    </row>
    <row r="137" spans="1:11" ht="15.75">
      <c r="A137" s="34" t="s">
        <v>69</v>
      </c>
      <c r="B137" s="33">
        <v>1136</v>
      </c>
      <c r="C137" s="35">
        <v>2242</v>
      </c>
      <c r="D137" s="35" t="s">
        <v>59</v>
      </c>
      <c r="E137" s="32">
        <v>60</v>
      </c>
      <c r="F137" s="32">
        <v>124</v>
      </c>
      <c r="G137" s="32">
        <f t="shared" si="8"/>
        <v>64</v>
      </c>
      <c r="H137" s="32">
        <f t="shared" si="9"/>
        <v>12.8</v>
      </c>
      <c r="I137" s="35" t="s">
        <v>86</v>
      </c>
      <c r="J137" s="35" t="s">
        <v>87</v>
      </c>
      <c r="K137" s="35" t="s">
        <v>45</v>
      </c>
    </row>
    <row r="138" spans="1:11" ht="15.75">
      <c r="A138" s="34" t="s">
        <v>69</v>
      </c>
      <c r="B138" s="33">
        <v>1137</v>
      </c>
      <c r="C138" s="35">
        <v>9822</v>
      </c>
      <c r="D138" s="35" t="s">
        <v>43</v>
      </c>
      <c r="E138" s="32">
        <v>58.3</v>
      </c>
      <c r="F138" s="32">
        <v>98.4</v>
      </c>
      <c r="G138" s="32">
        <f t="shared" si="8"/>
        <v>40.100000000000009</v>
      </c>
      <c r="H138" s="32">
        <f t="shared" si="9"/>
        <v>8.0200000000000014</v>
      </c>
      <c r="I138" s="35" t="s">
        <v>84</v>
      </c>
      <c r="J138" s="35" t="s">
        <v>85</v>
      </c>
      <c r="K138" s="35" t="s">
        <v>48</v>
      </c>
    </row>
    <row r="139" spans="1:11" ht="15.75">
      <c r="A139" s="34" t="s">
        <v>69</v>
      </c>
      <c r="B139" s="33">
        <v>1138</v>
      </c>
      <c r="C139" s="35">
        <v>8722</v>
      </c>
      <c r="D139" s="35" t="s">
        <v>52</v>
      </c>
      <c r="E139" s="32">
        <v>344</v>
      </c>
      <c r="F139" s="32">
        <v>502</v>
      </c>
      <c r="G139" s="32">
        <f t="shared" si="8"/>
        <v>158</v>
      </c>
      <c r="H139" s="32">
        <f t="shared" si="9"/>
        <v>31.6</v>
      </c>
      <c r="I139" s="35" t="s">
        <v>82</v>
      </c>
      <c r="J139" s="35" t="s">
        <v>83</v>
      </c>
      <c r="K139" s="35" t="s">
        <v>61</v>
      </c>
    </row>
    <row r="140" spans="1:11" ht="15.75">
      <c r="A140" s="34" t="s">
        <v>69</v>
      </c>
      <c r="B140" s="33">
        <v>1139</v>
      </c>
      <c r="C140" s="35">
        <v>4421</v>
      </c>
      <c r="D140" s="35" t="s">
        <v>56</v>
      </c>
      <c r="E140" s="32">
        <v>45</v>
      </c>
      <c r="F140" s="32">
        <v>87</v>
      </c>
      <c r="G140" s="32">
        <f t="shared" si="8"/>
        <v>42</v>
      </c>
      <c r="H140" s="32">
        <f t="shared" si="9"/>
        <v>8.4</v>
      </c>
      <c r="I140" s="35" t="s">
        <v>86</v>
      </c>
      <c r="J140" s="35" t="s">
        <v>87</v>
      </c>
      <c r="K140" s="35" t="s">
        <v>48</v>
      </c>
    </row>
    <row r="141" spans="1:11" ht="15.75">
      <c r="A141" s="34" t="s">
        <v>69</v>
      </c>
      <c r="B141" s="33">
        <v>1140</v>
      </c>
      <c r="C141" s="35">
        <v>4421</v>
      </c>
      <c r="D141" s="35" t="s">
        <v>56</v>
      </c>
      <c r="E141" s="32">
        <v>45</v>
      </c>
      <c r="F141" s="32">
        <v>87</v>
      </c>
      <c r="G141" s="32">
        <f t="shared" si="8"/>
        <v>42</v>
      </c>
      <c r="H141" s="32">
        <f t="shared" si="9"/>
        <v>8.4</v>
      </c>
      <c r="I141" s="35" t="s">
        <v>84</v>
      </c>
      <c r="J141" s="35" t="s">
        <v>85</v>
      </c>
      <c r="K141" s="35" t="s">
        <v>60</v>
      </c>
    </row>
    <row r="142" spans="1:11" ht="15.75">
      <c r="A142" s="34" t="s">
        <v>69</v>
      </c>
      <c r="B142" s="33">
        <v>1141</v>
      </c>
      <c r="C142" s="35">
        <v>9212</v>
      </c>
      <c r="D142" s="35" t="s">
        <v>57</v>
      </c>
      <c r="E142" s="32">
        <v>4</v>
      </c>
      <c r="F142" s="32">
        <v>7</v>
      </c>
      <c r="G142" s="32">
        <f t="shared" si="8"/>
        <v>3</v>
      </c>
      <c r="H142" s="32">
        <f t="shared" si="9"/>
        <v>0.30000000000000004</v>
      </c>
      <c r="I142" s="35" t="s">
        <v>84</v>
      </c>
      <c r="J142" s="35" t="s">
        <v>85</v>
      </c>
      <c r="K142" s="35" t="s">
        <v>51</v>
      </c>
    </row>
    <row r="143" spans="1:11" ht="15.75">
      <c r="A143" s="34" t="s">
        <v>70</v>
      </c>
      <c r="B143" s="33">
        <v>1142</v>
      </c>
      <c r="C143" s="35">
        <v>2242</v>
      </c>
      <c r="D143" s="35" t="s">
        <v>59</v>
      </c>
      <c r="E143" s="32">
        <v>60</v>
      </c>
      <c r="F143" s="32">
        <v>124</v>
      </c>
      <c r="G143" s="32">
        <f t="shared" si="8"/>
        <v>64</v>
      </c>
      <c r="H143" s="32">
        <f t="shared" si="9"/>
        <v>12.8</v>
      </c>
      <c r="I143" s="35" t="s">
        <v>84</v>
      </c>
      <c r="J143" s="35" t="s">
        <v>85</v>
      </c>
      <c r="K143" s="35" t="s">
        <v>60</v>
      </c>
    </row>
    <row r="144" spans="1:11" ht="15.75">
      <c r="A144" s="34" t="s">
        <v>70</v>
      </c>
      <c r="B144" s="33">
        <v>1143</v>
      </c>
      <c r="C144" s="35">
        <v>9822</v>
      </c>
      <c r="D144" s="35" t="s">
        <v>43</v>
      </c>
      <c r="E144" s="32">
        <v>58.3</v>
      </c>
      <c r="F144" s="32">
        <v>98.4</v>
      </c>
      <c r="G144" s="32">
        <f t="shared" si="8"/>
        <v>40.100000000000009</v>
      </c>
      <c r="H144" s="32">
        <f t="shared" si="9"/>
        <v>8.0200000000000014</v>
      </c>
      <c r="I144" s="35" t="s">
        <v>88</v>
      </c>
      <c r="J144" s="35" t="s">
        <v>89</v>
      </c>
      <c r="K144" s="35" t="s">
        <v>51</v>
      </c>
    </row>
    <row r="145" spans="1:16" ht="15.75">
      <c r="A145" s="34" t="s">
        <v>70</v>
      </c>
      <c r="B145" s="33">
        <v>1144</v>
      </c>
      <c r="C145" s="35">
        <v>2242</v>
      </c>
      <c r="D145" s="35" t="s">
        <v>59</v>
      </c>
      <c r="E145" s="32">
        <v>60</v>
      </c>
      <c r="F145" s="32">
        <v>124</v>
      </c>
      <c r="G145" s="32">
        <f t="shared" si="8"/>
        <v>64</v>
      </c>
      <c r="H145" s="32">
        <f t="shared" si="9"/>
        <v>12.8</v>
      </c>
      <c r="I145" s="35" t="s">
        <v>88</v>
      </c>
      <c r="J145" s="35" t="s">
        <v>89</v>
      </c>
      <c r="K145" s="35" t="s">
        <v>48</v>
      </c>
    </row>
    <row r="146" spans="1:16" ht="15.75">
      <c r="A146" s="34" t="s">
        <v>70</v>
      </c>
      <c r="B146" s="33">
        <v>1145</v>
      </c>
      <c r="C146" s="35">
        <v>4421</v>
      </c>
      <c r="D146" s="35" t="s">
        <v>56</v>
      </c>
      <c r="E146" s="32">
        <v>45</v>
      </c>
      <c r="F146" s="32">
        <v>87</v>
      </c>
      <c r="G146" s="32">
        <f t="shared" si="8"/>
        <v>42</v>
      </c>
      <c r="H146" s="32">
        <f t="shared" si="9"/>
        <v>8.4</v>
      </c>
      <c r="I146" s="35" t="s">
        <v>88</v>
      </c>
      <c r="J146" s="35" t="s">
        <v>89</v>
      </c>
      <c r="K146" s="35" t="s">
        <v>45</v>
      </c>
    </row>
    <row r="147" spans="1:16" ht="15.75">
      <c r="A147" s="34" t="s">
        <v>70</v>
      </c>
      <c r="B147" s="33">
        <v>1146</v>
      </c>
      <c r="C147" s="35">
        <v>8722</v>
      </c>
      <c r="D147" s="35" t="s">
        <v>52</v>
      </c>
      <c r="E147" s="32">
        <v>344</v>
      </c>
      <c r="F147" s="32">
        <v>502</v>
      </c>
      <c r="G147" s="32">
        <f t="shared" si="8"/>
        <v>158</v>
      </c>
      <c r="H147" s="32">
        <f t="shared" si="9"/>
        <v>31.6</v>
      </c>
      <c r="I147" s="35" t="s">
        <v>88</v>
      </c>
      <c r="J147" s="35" t="s">
        <v>89</v>
      </c>
      <c r="K147" s="35" t="s">
        <v>60</v>
      </c>
    </row>
    <row r="148" spans="1:16" ht="15.75">
      <c r="A148" s="34" t="s">
        <v>70</v>
      </c>
      <c r="B148" s="33">
        <v>1147</v>
      </c>
      <c r="C148" s="35">
        <v>9822</v>
      </c>
      <c r="D148" s="35" t="s">
        <v>43</v>
      </c>
      <c r="E148" s="32">
        <v>58.3</v>
      </c>
      <c r="F148" s="32">
        <v>98.4</v>
      </c>
      <c r="G148" s="32">
        <f t="shared" si="8"/>
        <v>40.100000000000009</v>
      </c>
      <c r="H148" s="32">
        <f t="shared" si="9"/>
        <v>8.0200000000000014</v>
      </c>
      <c r="I148" s="35" t="s">
        <v>82</v>
      </c>
      <c r="J148" s="35" t="s">
        <v>83</v>
      </c>
      <c r="K148" s="35" t="s">
        <v>48</v>
      </c>
    </row>
    <row r="149" spans="1:16" ht="15.75">
      <c r="A149" s="34" t="s">
        <v>70</v>
      </c>
      <c r="B149" s="33">
        <v>1148</v>
      </c>
      <c r="C149" s="35">
        <v>9212</v>
      </c>
      <c r="D149" s="35" t="s">
        <v>57</v>
      </c>
      <c r="E149" s="32">
        <v>4</v>
      </c>
      <c r="F149" s="32">
        <v>7</v>
      </c>
      <c r="G149" s="32">
        <f t="shared" si="8"/>
        <v>3</v>
      </c>
      <c r="H149" s="32">
        <f t="shared" si="9"/>
        <v>0.30000000000000004</v>
      </c>
      <c r="I149" s="35" t="s">
        <v>86</v>
      </c>
      <c r="J149" s="35" t="s">
        <v>87</v>
      </c>
      <c r="K149" s="35" t="s">
        <v>51</v>
      </c>
    </row>
    <row r="150" spans="1:16" ht="15.75">
      <c r="A150" s="34" t="s">
        <v>70</v>
      </c>
      <c r="B150" s="33">
        <v>1149</v>
      </c>
      <c r="C150" s="35">
        <v>8722</v>
      </c>
      <c r="D150" s="35" t="s">
        <v>52</v>
      </c>
      <c r="E150" s="32">
        <v>344</v>
      </c>
      <c r="F150" s="32">
        <v>502</v>
      </c>
      <c r="G150" s="32">
        <f t="shared" si="8"/>
        <v>158</v>
      </c>
      <c r="H150" s="32">
        <f t="shared" si="9"/>
        <v>31.6</v>
      </c>
      <c r="I150" s="35" t="s">
        <v>82</v>
      </c>
      <c r="J150" s="35" t="s">
        <v>83</v>
      </c>
      <c r="K150" s="35" t="s">
        <v>51</v>
      </c>
    </row>
    <row r="151" spans="1:16" ht="15.75">
      <c r="A151" s="34" t="s">
        <v>71</v>
      </c>
      <c r="B151" s="33">
        <v>1150</v>
      </c>
      <c r="C151" s="35">
        <v>2242</v>
      </c>
      <c r="D151" s="35" t="s">
        <v>59</v>
      </c>
      <c r="E151" s="32">
        <v>60</v>
      </c>
      <c r="F151" s="32">
        <v>124</v>
      </c>
      <c r="G151" s="32">
        <f t="shared" si="8"/>
        <v>64</v>
      </c>
      <c r="H151" s="32">
        <f t="shared" si="9"/>
        <v>12.8</v>
      </c>
      <c r="I151" s="35" t="s">
        <v>86</v>
      </c>
      <c r="J151" s="35" t="s">
        <v>87</v>
      </c>
      <c r="K151" s="35" t="s">
        <v>61</v>
      </c>
    </row>
    <row r="152" spans="1:16" ht="15.75">
      <c r="A152" s="34" t="s">
        <v>71</v>
      </c>
      <c r="B152" s="33">
        <v>1151</v>
      </c>
      <c r="C152" s="35">
        <v>2242</v>
      </c>
      <c r="D152" s="35" t="s">
        <v>59</v>
      </c>
      <c r="E152" s="32">
        <v>60</v>
      </c>
      <c r="F152" s="32">
        <v>124</v>
      </c>
      <c r="G152" s="32">
        <f t="shared" si="8"/>
        <v>64</v>
      </c>
      <c r="H152" s="32">
        <f t="shared" si="9"/>
        <v>12.8</v>
      </c>
      <c r="I152" s="35" t="s">
        <v>84</v>
      </c>
      <c r="J152" s="35" t="s">
        <v>85</v>
      </c>
      <c r="K152" s="35" t="s">
        <v>48</v>
      </c>
    </row>
    <row r="153" spans="1:16" ht="15.75">
      <c r="A153" s="34" t="s">
        <v>71</v>
      </c>
      <c r="B153" s="33">
        <v>1152</v>
      </c>
      <c r="C153" s="35">
        <v>4421</v>
      </c>
      <c r="D153" s="35" t="s">
        <v>56</v>
      </c>
      <c r="E153" s="32">
        <v>45</v>
      </c>
      <c r="F153" s="32">
        <v>87</v>
      </c>
      <c r="G153" s="32">
        <f t="shared" si="8"/>
        <v>42</v>
      </c>
      <c r="H153" s="32">
        <f t="shared" si="9"/>
        <v>8.4</v>
      </c>
      <c r="I153" s="35" t="s">
        <v>82</v>
      </c>
      <c r="J153" s="35" t="s">
        <v>83</v>
      </c>
      <c r="K153" s="35" t="s">
        <v>60</v>
      </c>
    </row>
    <row r="154" spans="1:16" ht="15.75">
      <c r="A154" s="34" t="s">
        <v>71</v>
      </c>
      <c r="B154" s="33">
        <v>1153</v>
      </c>
      <c r="C154" s="35">
        <v>8722</v>
      </c>
      <c r="D154" s="35" t="s">
        <v>52</v>
      </c>
      <c r="E154" s="32">
        <v>344</v>
      </c>
      <c r="F154" s="32">
        <v>502</v>
      </c>
      <c r="G154" s="32">
        <f t="shared" si="8"/>
        <v>158</v>
      </c>
      <c r="H154" s="32">
        <f t="shared" si="9"/>
        <v>31.6</v>
      </c>
      <c r="I154" s="35" t="s">
        <v>86</v>
      </c>
      <c r="J154" s="35" t="s">
        <v>87</v>
      </c>
      <c r="K154" s="35" t="s">
        <v>51</v>
      </c>
    </row>
    <row r="155" spans="1:16" ht="15.75">
      <c r="A155" s="34" t="s">
        <v>71</v>
      </c>
      <c r="B155" s="33">
        <v>1154</v>
      </c>
      <c r="C155" s="35">
        <v>9822</v>
      </c>
      <c r="D155" s="35" t="s">
        <v>43</v>
      </c>
      <c r="E155" s="32">
        <v>58.3</v>
      </c>
      <c r="F155" s="32">
        <v>98.4</v>
      </c>
      <c r="G155" s="32">
        <f t="shared" si="8"/>
        <v>40.100000000000009</v>
      </c>
      <c r="H155" s="32">
        <f t="shared" si="9"/>
        <v>8.0200000000000014</v>
      </c>
      <c r="I155" s="35" t="s">
        <v>84</v>
      </c>
      <c r="J155" s="35" t="s">
        <v>85</v>
      </c>
      <c r="K155" s="35" t="s">
        <v>60</v>
      </c>
    </row>
    <row r="156" spans="1:16" ht="15.75">
      <c r="A156" s="34" t="s">
        <v>71</v>
      </c>
      <c r="B156" s="33">
        <v>1155</v>
      </c>
      <c r="C156" s="35">
        <v>4421</v>
      </c>
      <c r="D156" s="35" t="s">
        <v>56</v>
      </c>
      <c r="E156" s="32">
        <v>45</v>
      </c>
      <c r="F156" s="32">
        <v>87</v>
      </c>
      <c r="G156" s="32">
        <f t="shared" si="8"/>
        <v>42</v>
      </c>
      <c r="H156" s="32">
        <f t="shared" si="9"/>
        <v>8.4</v>
      </c>
      <c r="I156" s="35" t="s">
        <v>86</v>
      </c>
      <c r="J156" s="35" t="s">
        <v>87</v>
      </c>
      <c r="K156" s="35" t="s">
        <v>51</v>
      </c>
      <c r="P156"/>
    </row>
    <row r="157" spans="1:16" ht="15.75">
      <c r="A157" s="34" t="s">
        <v>71</v>
      </c>
      <c r="B157" s="33">
        <v>1156</v>
      </c>
      <c r="C157" s="35">
        <v>2242</v>
      </c>
      <c r="D157" s="35" t="s">
        <v>59</v>
      </c>
      <c r="E157" s="32">
        <v>60</v>
      </c>
      <c r="F157" s="32">
        <v>124</v>
      </c>
      <c r="G157" s="32">
        <f t="shared" si="8"/>
        <v>64</v>
      </c>
      <c r="H157" s="32">
        <f t="shared" si="9"/>
        <v>12.8</v>
      </c>
      <c r="I157" s="35" t="s">
        <v>86</v>
      </c>
      <c r="J157" s="35" t="s">
        <v>87</v>
      </c>
      <c r="K157" s="35" t="s">
        <v>48</v>
      </c>
      <c r="P157"/>
    </row>
    <row r="158" spans="1:16" ht="15.75">
      <c r="A158" s="34" t="s">
        <v>71</v>
      </c>
      <c r="B158" s="33">
        <v>1157</v>
      </c>
      <c r="C158" s="35">
        <v>9212</v>
      </c>
      <c r="D158" s="35" t="s">
        <v>57</v>
      </c>
      <c r="E158" s="32">
        <v>4</v>
      </c>
      <c r="F158" s="32">
        <v>7</v>
      </c>
      <c r="G158" s="32">
        <f t="shared" si="8"/>
        <v>3</v>
      </c>
      <c r="H158" s="32">
        <f t="shared" si="9"/>
        <v>0.30000000000000004</v>
      </c>
      <c r="I158" s="35" t="s">
        <v>86</v>
      </c>
      <c r="J158" s="35" t="s">
        <v>87</v>
      </c>
      <c r="K158" s="35" t="s">
        <v>45</v>
      </c>
      <c r="M158" s="26" t="s">
        <v>96</v>
      </c>
      <c r="N158" t="s">
        <v>98</v>
      </c>
      <c r="P158"/>
    </row>
    <row r="159" spans="1:16" ht="15.75">
      <c r="A159" s="34" t="s">
        <v>72</v>
      </c>
      <c r="B159" s="33">
        <v>1158</v>
      </c>
      <c r="C159" s="35">
        <v>8722</v>
      </c>
      <c r="D159" s="35" t="s">
        <v>52</v>
      </c>
      <c r="E159" s="32">
        <v>344</v>
      </c>
      <c r="F159" s="32">
        <v>502</v>
      </c>
      <c r="G159" s="32">
        <f t="shared" si="8"/>
        <v>158</v>
      </c>
      <c r="H159" s="32">
        <f t="shared" si="9"/>
        <v>31.6</v>
      </c>
      <c r="I159" s="35" t="s">
        <v>82</v>
      </c>
      <c r="J159" s="35" t="s">
        <v>83</v>
      </c>
      <c r="K159" s="35" t="s">
        <v>60</v>
      </c>
      <c r="M159" s="36" t="s">
        <v>83</v>
      </c>
      <c r="N159">
        <v>6003.5</v>
      </c>
      <c r="P159"/>
    </row>
    <row r="160" spans="1:16" ht="15.75">
      <c r="A160" s="34" t="s">
        <v>72</v>
      </c>
      <c r="B160" s="33">
        <v>1159</v>
      </c>
      <c r="C160" s="35">
        <v>6622</v>
      </c>
      <c r="D160" s="35" t="s">
        <v>64</v>
      </c>
      <c r="E160" s="32">
        <v>42</v>
      </c>
      <c r="F160" s="32">
        <v>77</v>
      </c>
      <c r="G160" s="32">
        <f t="shared" si="8"/>
        <v>35</v>
      </c>
      <c r="H160" s="32">
        <f t="shared" si="9"/>
        <v>7</v>
      </c>
      <c r="I160" s="35" t="s">
        <v>86</v>
      </c>
      <c r="J160" s="35" t="s">
        <v>87</v>
      </c>
      <c r="K160" s="35" t="s">
        <v>48</v>
      </c>
      <c r="M160" s="36" t="s">
        <v>85</v>
      </c>
      <c r="N160">
        <v>2410.7000000000003</v>
      </c>
      <c r="P160"/>
    </row>
    <row r="161" spans="1:16" ht="15.75">
      <c r="A161" s="34" t="s">
        <v>72</v>
      </c>
      <c r="B161" s="33">
        <v>1160</v>
      </c>
      <c r="C161" s="35">
        <v>9822</v>
      </c>
      <c r="D161" s="35" t="s">
        <v>43</v>
      </c>
      <c r="E161" s="32">
        <v>58.3</v>
      </c>
      <c r="F161" s="32">
        <v>98.4</v>
      </c>
      <c r="G161" s="32">
        <f t="shared" si="8"/>
        <v>40.100000000000009</v>
      </c>
      <c r="H161" s="32">
        <f t="shared" si="9"/>
        <v>8.0200000000000014</v>
      </c>
      <c r="I161" s="35" t="s">
        <v>88</v>
      </c>
      <c r="J161" s="35" t="s">
        <v>89</v>
      </c>
      <c r="K161" s="35" t="s">
        <v>60</v>
      </c>
      <c r="M161" s="36" t="s">
        <v>89</v>
      </c>
      <c r="N161">
        <v>3035.3</v>
      </c>
      <c r="P161"/>
    </row>
    <row r="162" spans="1:16" ht="15.75">
      <c r="A162" s="34" t="s">
        <v>72</v>
      </c>
      <c r="B162" s="33">
        <v>1161</v>
      </c>
      <c r="C162" s="35">
        <v>4421</v>
      </c>
      <c r="D162" s="35" t="s">
        <v>56</v>
      </c>
      <c r="E162" s="32">
        <v>45</v>
      </c>
      <c r="F162" s="32">
        <v>87</v>
      </c>
      <c r="G162" s="32">
        <f t="shared" ref="G162:G172" si="10">+F162-E162</f>
        <v>42</v>
      </c>
      <c r="H162" s="32">
        <f t="shared" ref="H162:H172" si="11">IF(F162&gt;50,G162*0.2,G162*0.1)</f>
        <v>8.4</v>
      </c>
      <c r="I162" s="35" t="s">
        <v>84</v>
      </c>
      <c r="J162" s="35" t="s">
        <v>85</v>
      </c>
      <c r="K162" s="35" t="s">
        <v>48</v>
      </c>
      <c r="M162" s="36" t="s">
        <v>87</v>
      </c>
      <c r="N162">
        <v>5661.0999999999985</v>
      </c>
      <c r="O162"/>
      <c r="P162"/>
    </row>
    <row r="163" spans="1:16" ht="15.75">
      <c r="A163" s="34" t="s">
        <v>72</v>
      </c>
      <c r="B163" s="33">
        <v>1162</v>
      </c>
      <c r="C163" s="35">
        <v>9212</v>
      </c>
      <c r="D163" s="35" t="s">
        <v>57</v>
      </c>
      <c r="E163" s="32">
        <v>4</v>
      </c>
      <c r="F163" s="32">
        <v>7</v>
      </c>
      <c r="G163" s="32">
        <f t="shared" si="10"/>
        <v>3</v>
      </c>
      <c r="H163" s="32">
        <f t="shared" si="11"/>
        <v>0.30000000000000004</v>
      </c>
      <c r="I163" s="35" t="s">
        <v>82</v>
      </c>
      <c r="J163" s="35" t="s">
        <v>83</v>
      </c>
      <c r="K163" s="35" t="s">
        <v>51</v>
      </c>
      <c r="M163" s="36" t="s">
        <v>97</v>
      </c>
      <c r="N163">
        <v>17110.599999999999</v>
      </c>
      <c r="O163"/>
      <c r="P163"/>
    </row>
    <row r="164" spans="1:16" ht="15.75">
      <c r="A164" s="34" t="s">
        <v>72</v>
      </c>
      <c r="B164" s="33">
        <v>1163</v>
      </c>
      <c r="C164" s="35">
        <v>9212</v>
      </c>
      <c r="D164" s="35" t="s">
        <v>57</v>
      </c>
      <c r="E164" s="32">
        <v>4</v>
      </c>
      <c r="F164" s="32">
        <v>7</v>
      </c>
      <c r="G164" s="32">
        <f t="shared" si="10"/>
        <v>3</v>
      </c>
      <c r="H164" s="32">
        <f t="shared" si="11"/>
        <v>0.30000000000000004</v>
      </c>
      <c r="I164" s="35" t="s">
        <v>86</v>
      </c>
      <c r="J164" s="35" t="s">
        <v>87</v>
      </c>
      <c r="K164" s="35" t="s">
        <v>48</v>
      </c>
      <c r="N164"/>
      <c r="O164"/>
      <c r="P164"/>
    </row>
    <row r="165" spans="1:16" ht="15.75">
      <c r="A165" s="34" t="s">
        <v>72</v>
      </c>
      <c r="B165" s="33">
        <v>1164</v>
      </c>
      <c r="C165" s="35">
        <v>9822</v>
      </c>
      <c r="D165" s="35" t="s">
        <v>43</v>
      </c>
      <c r="E165" s="32">
        <v>58.3</v>
      </c>
      <c r="F165" s="32">
        <v>98.4</v>
      </c>
      <c r="G165" s="32">
        <f t="shared" si="10"/>
        <v>40.100000000000009</v>
      </c>
      <c r="H165" s="32">
        <f t="shared" si="11"/>
        <v>8.0200000000000014</v>
      </c>
      <c r="I165" s="35" t="s">
        <v>86</v>
      </c>
      <c r="J165" s="35" t="s">
        <v>87</v>
      </c>
      <c r="K165" s="35" t="s">
        <v>51</v>
      </c>
      <c r="N165"/>
      <c r="O165"/>
      <c r="P165"/>
    </row>
    <row r="166" spans="1:16" ht="15.75">
      <c r="A166" s="34" t="s">
        <v>72</v>
      </c>
      <c r="B166" s="33">
        <v>1165</v>
      </c>
      <c r="C166" s="35">
        <v>9822</v>
      </c>
      <c r="D166" s="35" t="s">
        <v>43</v>
      </c>
      <c r="E166" s="32">
        <v>58.3</v>
      </c>
      <c r="F166" s="32">
        <v>98.4</v>
      </c>
      <c r="G166" s="32">
        <f t="shared" si="10"/>
        <v>40.100000000000009</v>
      </c>
      <c r="H166" s="32">
        <f t="shared" si="11"/>
        <v>8.0200000000000014</v>
      </c>
      <c r="I166" s="35" t="s">
        <v>86</v>
      </c>
      <c r="J166" s="35" t="s">
        <v>87</v>
      </c>
      <c r="K166" s="35" t="s">
        <v>51</v>
      </c>
      <c r="N166"/>
      <c r="O166"/>
      <c r="P166"/>
    </row>
    <row r="167" spans="1:16" ht="15.75">
      <c r="A167" s="34" t="s">
        <v>72</v>
      </c>
      <c r="B167" s="33">
        <v>1166</v>
      </c>
      <c r="C167" s="35">
        <v>8722</v>
      </c>
      <c r="D167" s="35" t="s">
        <v>52</v>
      </c>
      <c r="E167" s="32">
        <v>344</v>
      </c>
      <c r="F167" s="32">
        <v>502</v>
      </c>
      <c r="G167" s="32">
        <f t="shared" si="10"/>
        <v>158</v>
      </c>
      <c r="H167" s="32">
        <f t="shared" si="11"/>
        <v>31.6</v>
      </c>
      <c r="I167" s="35" t="s">
        <v>86</v>
      </c>
      <c r="J167" s="35" t="s">
        <v>87</v>
      </c>
      <c r="K167" s="35" t="s">
        <v>60</v>
      </c>
      <c r="N167"/>
      <c r="O167"/>
      <c r="P167"/>
    </row>
    <row r="168" spans="1:16" ht="15.75">
      <c r="A168" s="34" t="s">
        <v>73</v>
      </c>
      <c r="B168" s="33">
        <v>1167</v>
      </c>
      <c r="C168" s="35">
        <v>2242</v>
      </c>
      <c r="D168" s="35" t="s">
        <v>59</v>
      </c>
      <c r="E168" s="32">
        <v>60</v>
      </c>
      <c r="F168" s="32">
        <v>124</v>
      </c>
      <c r="G168" s="32">
        <f t="shared" si="10"/>
        <v>64</v>
      </c>
      <c r="H168" s="32">
        <f t="shared" si="11"/>
        <v>12.8</v>
      </c>
      <c r="I168" s="35" t="s">
        <v>86</v>
      </c>
      <c r="J168" s="35" t="s">
        <v>87</v>
      </c>
      <c r="K168" s="35" t="s">
        <v>45</v>
      </c>
      <c r="N168"/>
      <c r="O168"/>
      <c r="P168"/>
    </row>
    <row r="169" spans="1:16" ht="15.75">
      <c r="A169" s="34" t="s">
        <v>73</v>
      </c>
      <c r="B169" s="33">
        <v>1168</v>
      </c>
      <c r="C169" s="35">
        <v>9822</v>
      </c>
      <c r="D169" s="35" t="s">
        <v>43</v>
      </c>
      <c r="E169" s="32">
        <v>58.3</v>
      </c>
      <c r="F169" s="32">
        <v>98.4</v>
      </c>
      <c r="G169" s="32">
        <f t="shared" si="10"/>
        <v>40.100000000000009</v>
      </c>
      <c r="H169" s="32">
        <f t="shared" si="11"/>
        <v>8.0200000000000014</v>
      </c>
      <c r="I169" s="35" t="s">
        <v>86</v>
      </c>
      <c r="J169" s="35" t="s">
        <v>87</v>
      </c>
      <c r="K169" s="35" t="s">
        <v>48</v>
      </c>
      <c r="N169"/>
      <c r="O169"/>
      <c r="P169"/>
    </row>
    <row r="170" spans="1:16" ht="15.75">
      <c r="A170" s="34" t="s">
        <v>73</v>
      </c>
      <c r="B170" s="33">
        <v>1169</v>
      </c>
      <c r="C170" s="35">
        <v>8722</v>
      </c>
      <c r="D170" s="35" t="s">
        <v>52</v>
      </c>
      <c r="E170" s="32">
        <v>344</v>
      </c>
      <c r="F170" s="32">
        <v>502</v>
      </c>
      <c r="G170" s="32">
        <f t="shared" si="10"/>
        <v>158</v>
      </c>
      <c r="H170" s="32">
        <f t="shared" si="11"/>
        <v>31.6</v>
      </c>
      <c r="I170" s="35" t="s">
        <v>86</v>
      </c>
      <c r="J170" s="35" t="s">
        <v>87</v>
      </c>
      <c r="K170" s="35" t="s">
        <v>61</v>
      </c>
      <c r="N170"/>
      <c r="O170"/>
      <c r="P170"/>
    </row>
    <row r="171" spans="1:16" ht="15.75">
      <c r="A171" s="34" t="s">
        <v>73</v>
      </c>
      <c r="B171" s="33">
        <v>1170</v>
      </c>
      <c r="C171" s="35">
        <v>4421</v>
      </c>
      <c r="D171" s="35" t="s">
        <v>56</v>
      </c>
      <c r="E171" s="32">
        <v>45</v>
      </c>
      <c r="F171" s="32">
        <v>87</v>
      </c>
      <c r="G171" s="32">
        <f t="shared" si="10"/>
        <v>42</v>
      </c>
      <c r="H171" s="32">
        <f t="shared" si="11"/>
        <v>8.4</v>
      </c>
      <c r="I171" s="35" t="s">
        <v>82</v>
      </c>
      <c r="J171" s="35" t="s">
        <v>83</v>
      </c>
      <c r="K171" s="35" t="s">
        <v>48</v>
      </c>
      <c r="N171"/>
      <c r="O171"/>
      <c r="P171"/>
    </row>
    <row r="172" spans="1:16" ht="15.75">
      <c r="A172" s="34" t="s">
        <v>73</v>
      </c>
      <c r="B172" s="33">
        <v>1171</v>
      </c>
      <c r="C172" s="35">
        <v>4421</v>
      </c>
      <c r="D172" s="35" t="s">
        <v>56</v>
      </c>
      <c r="E172" s="32">
        <v>45</v>
      </c>
      <c r="F172" s="32">
        <v>87</v>
      </c>
      <c r="G172" s="32">
        <f t="shared" si="10"/>
        <v>42</v>
      </c>
      <c r="H172" s="32">
        <f t="shared" si="11"/>
        <v>8.4</v>
      </c>
      <c r="I172" s="35" t="s">
        <v>84</v>
      </c>
      <c r="J172" s="35" t="s">
        <v>85</v>
      </c>
      <c r="K172" s="35" t="s">
        <v>60</v>
      </c>
      <c r="N172"/>
      <c r="O172"/>
      <c r="P172"/>
    </row>
    <row r="173" spans="1:16">
      <c r="N173"/>
      <c r="O173"/>
      <c r="P173"/>
    </row>
    <row r="177" spans="5:6" ht="30">
      <c r="E177" s="29" t="s">
        <v>93</v>
      </c>
      <c r="F177" s="28">
        <f>SUM(F2:F172)</f>
        <v>17110.599999999995</v>
      </c>
    </row>
    <row r="178" spans="5:6" ht="45">
      <c r="E178" s="29" t="s">
        <v>94</v>
      </c>
      <c r="F178" s="27">
        <f>SUMIF(F2:F172,"&gt;50")</f>
        <v>16088.399999999994</v>
      </c>
    </row>
    <row r="179" spans="5:6" ht="45">
      <c r="E179" s="29" t="s">
        <v>95</v>
      </c>
      <c r="F179" s="27">
        <f>SUMIF(F2:F172,"&lt;=50")</f>
        <v>1022.1999999999997</v>
      </c>
    </row>
  </sheetData>
  <autoFilter ref="A1:K172" xr:uid="{B94FACBF-FAC5-4F19-949A-35851B7E5EB2}"/>
  <sortState xmlns:xlrd2="http://schemas.microsoft.com/office/spreadsheetml/2017/richdata2" ref="A2:K172">
    <sortCondition ref="B2:B172"/>
  </sortState>
  <conditionalFormatting sqref="G2">
    <cfRule type="cellIs" dxfId="2" priority="1" operator="greaterThan">
      <formula>50</formula>
    </cfRule>
  </conditionalFormatting>
  <conditionalFormatting sqref="H2">
    <cfRule type="cellIs" priority="2" operator="greaterThan">
      <formula>$G$2&gt;50</formula>
    </cfRule>
    <cfRule type="cellIs" dxfId="1" priority="3" operator="greaterThan">
      <formula>$H$2</formula>
    </cfRule>
    <cfRule type="cellIs" dxfId="0" priority="4" operator="greaterThan">
      <formula>$G$2&gt;50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A877-FA6A-4250-9328-516E4B33C897}">
  <dimension ref="A1:N81"/>
  <sheetViews>
    <sheetView topLeftCell="A25" workbookViewId="0">
      <selection activeCell="L15" sqref="L15"/>
    </sheetView>
  </sheetViews>
  <sheetFormatPr defaultRowHeight="15"/>
  <cols>
    <col min="1" max="1" width="13.5703125" bestFit="1" customWidth="1"/>
    <col min="2" max="2" width="14.85546875" bestFit="1" customWidth="1"/>
    <col min="3" max="3" width="16.85546875" bestFit="1" customWidth="1"/>
    <col min="4" max="4" width="6.7109375" bestFit="1" customWidth="1"/>
    <col min="5" max="5" width="17.85546875" bestFit="1" customWidth="1"/>
    <col min="6" max="6" width="16.7109375" bestFit="1" customWidth="1"/>
    <col min="7" max="7" width="6.7109375" customWidth="1"/>
    <col min="8" max="8" width="13.140625" style="37" bestFit="1" customWidth="1"/>
    <col min="9" max="9" width="12.5703125" style="37" bestFit="1" customWidth="1"/>
    <col min="10" max="10" width="9.28515625" customWidth="1"/>
    <col min="11" max="11" width="11.85546875" customWidth="1"/>
    <col min="12" max="12" width="15.140625" bestFit="1" customWidth="1"/>
    <col min="13" max="13" width="14.5703125" customWidth="1"/>
    <col min="14" max="14" width="16.7109375" bestFit="1" customWidth="1"/>
  </cols>
  <sheetData>
    <row r="1" spans="1:14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s="37" t="s">
        <v>106</v>
      </c>
      <c r="I1" s="37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</row>
    <row r="2" spans="1:14">
      <c r="A2" t="s">
        <v>149</v>
      </c>
      <c r="B2" t="str">
        <f t="shared" ref="B2:B33" si="0">LEFT(A2,2)</f>
        <v>TY</v>
      </c>
      <c r="C2" t="str">
        <f t="shared" ref="C2:C33" si="1">VLOOKUP(B2,$A$55:$B$60,2)</f>
        <v>Toyota</v>
      </c>
      <c r="D2" t="str">
        <f t="shared" ref="D2:D33" si="2">MID(A2,5,3)</f>
        <v>CAM</v>
      </c>
      <c r="E2" t="str">
        <f t="shared" ref="E2:E33" si="3">VLOOKUP(D2,$D$55:$E$65,2)</f>
        <v>CAMREY</v>
      </c>
      <c r="F2" t="str">
        <f t="shared" ref="F2:F33" si="4">MID(A2,3,2)</f>
        <v>96</v>
      </c>
      <c r="G2">
        <f t="shared" ref="G2:G33" si="5">IF(23-F2&lt;0,100-F2+23,23-F2)</f>
        <v>27</v>
      </c>
      <c r="H2" s="37">
        <v>114660.6</v>
      </c>
      <c r="I2" s="37">
        <f t="shared" ref="I2:I33" si="6">H2/(G2+0.5)</f>
        <v>4169.4763636363641</v>
      </c>
      <c r="J2" t="s">
        <v>119</v>
      </c>
      <c r="K2" t="s">
        <v>150</v>
      </c>
      <c r="L2">
        <v>100000</v>
      </c>
      <c r="M2" t="str">
        <f t="shared" ref="M2:M33" si="7">IF(H2&lt;=L2,"Yes","Not Covered")</f>
        <v>Not Covered</v>
      </c>
      <c r="N2" t="str">
        <f t="shared" ref="N2:N33" si="8">CONCATENATE(B2,F2,D2,UPPER(LEFT(J2,3)),RIGHT(A2,3))</f>
        <v>TY96CAMGRE020</v>
      </c>
    </row>
    <row r="3" spans="1:14">
      <c r="A3" t="s">
        <v>179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19</v>
      </c>
      <c r="H3" s="37">
        <v>72527.199999999997</v>
      </c>
      <c r="I3" s="37">
        <f t="shared" si="6"/>
        <v>3719.3435897435897</v>
      </c>
      <c r="J3" t="s">
        <v>116</v>
      </c>
      <c r="K3" t="s">
        <v>141</v>
      </c>
      <c r="L3">
        <v>75000</v>
      </c>
      <c r="M3" t="str">
        <f t="shared" si="7"/>
        <v>Yes</v>
      </c>
      <c r="N3" t="str">
        <f t="shared" si="8"/>
        <v>CR04CARWHI047</v>
      </c>
    </row>
    <row r="4" spans="1:14">
      <c r="A4" t="s">
        <v>151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98</v>
      </c>
      <c r="G4">
        <f t="shared" si="5"/>
        <v>25</v>
      </c>
      <c r="H4" s="37">
        <v>93382.6</v>
      </c>
      <c r="I4" s="37">
        <f t="shared" si="6"/>
        <v>3662.0627450980396</v>
      </c>
      <c r="J4" t="s">
        <v>114</v>
      </c>
      <c r="K4" t="s">
        <v>152</v>
      </c>
      <c r="L4">
        <v>100000</v>
      </c>
      <c r="M4" t="str">
        <f t="shared" si="7"/>
        <v>Yes</v>
      </c>
      <c r="N4" t="str">
        <f t="shared" si="8"/>
        <v>TY98CAMBLA021</v>
      </c>
    </row>
    <row r="5" spans="1:14">
      <c r="A5" t="s">
        <v>153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00</v>
      </c>
      <c r="G5">
        <f t="shared" si="5"/>
        <v>23</v>
      </c>
      <c r="H5" s="37">
        <v>85928</v>
      </c>
      <c r="I5" s="37">
        <f t="shared" si="6"/>
        <v>3656.5106382978724</v>
      </c>
      <c r="J5" t="s">
        <v>119</v>
      </c>
      <c r="K5" t="s">
        <v>125</v>
      </c>
      <c r="L5">
        <v>100000</v>
      </c>
      <c r="M5" t="str">
        <f t="shared" si="7"/>
        <v>Yes</v>
      </c>
      <c r="N5" t="str">
        <f t="shared" si="8"/>
        <v>TY00CAMGRE022</v>
      </c>
    </row>
    <row r="6" spans="1:14">
      <c r="A6" t="s">
        <v>159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20</v>
      </c>
      <c r="H6" s="37">
        <v>73444.399999999994</v>
      </c>
      <c r="I6" s="37">
        <f t="shared" si="6"/>
        <v>3582.6536585365852</v>
      </c>
      <c r="J6" t="s">
        <v>114</v>
      </c>
      <c r="K6" t="s">
        <v>158</v>
      </c>
      <c r="L6">
        <v>100000</v>
      </c>
      <c r="M6" t="str">
        <f t="shared" si="7"/>
        <v>Yes</v>
      </c>
      <c r="N6" t="str">
        <f t="shared" si="8"/>
        <v>TY03CORBLA026</v>
      </c>
    </row>
    <row r="7" spans="1:14">
      <c r="A7" t="s">
        <v>147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23</v>
      </c>
      <c r="H7" s="37">
        <v>80685.8</v>
      </c>
      <c r="I7" s="37">
        <f t="shared" si="6"/>
        <v>3433.4382978723406</v>
      </c>
      <c r="J7" t="s">
        <v>148</v>
      </c>
      <c r="K7" t="s">
        <v>135</v>
      </c>
      <c r="L7">
        <v>100000</v>
      </c>
      <c r="M7" t="str">
        <f t="shared" si="7"/>
        <v>Yes</v>
      </c>
      <c r="N7" t="str">
        <f t="shared" si="8"/>
        <v>GM00SLVBLU019</v>
      </c>
    </row>
    <row r="8" spans="1:14">
      <c r="A8" t="s">
        <v>163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24</v>
      </c>
      <c r="H8" s="37">
        <v>82374</v>
      </c>
      <c r="I8" s="37">
        <f t="shared" si="6"/>
        <v>3362.204081632653</v>
      </c>
      <c r="J8" t="s">
        <v>116</v>
      </c>
      <c r="K8" t="s">
        <v>137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>
      <c r="A9" t="s">
        <v>155</v>
      </c>
      <c r="B9" t="str">
        <f t="shared" si="0"/>
        <v>TY</v>
      </c>
      <c r="C9" t="str">
        <f t="shared" si="1"/>
        <v>Toyota</v>
      </c>
      <c r="D9" t="str">
        <f t="shared" si="2"/>
        <v>CAM</v>
      </c>
      <c r="E9" t="str">
        <f t="shared" si="3"/>
        <v>CAMREY</v>
      </c>
      <c r="F9" t="str">
        <f t="shared" si="4"/>
        <v>09</v>
      </c>
      <c r="G9">
        <f t="shared" si="5"/>
        <v>14</v>
      </c>
      <c r="H9" s="37">
        <v>48114.2</v>
      </c>
      <c r="I9" s="37">
        <f t="shared" si="6"/>
        <v>3318.220689655172</v>
      </c>
      <c r="J9" t="s">
        <v>116</v>
      </c>
      <c r="K9" t="s">
        <v>128</v>
      </c>
      <c r="L9">
        <v>100000</v>
      </c>
      <c r="M9" t="str">
        <f t="shared" si="7"/>
        <v>Yes</v>
      </c>
      <c r="N9" t="str">
        <f t="shared" si="8"/>
        <v>TY09CAMWHI024</v>
      </c>
    </row>
    <row r="10" spans="1:14">
      <c r="A10" t="s">
        <v>174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ODYSSEY</v>
      </c>
      <c r="F10" t="str">
        <f t="shared" si="4"/>
        <v>04</v>
      </c>
      <c r="G10">
        <f t="shared" si="5"/>
        <v>19</v>
      </c>
      <c r="H10" s="37">
        <v>64542</v>
      </c>
      <c r="I10" s="37">
        <f t="shared" si="6"/>
        <v>3309.8461538461538</v>
      </c>
      <c r="J10" t="s">
        <v>148</v>
      </c>
      <c r="K10" t="s">
        <v>87</v>
      </c>
      <c r="L10">
        <v>75000</v>
      </c>
      <c r="M10" t="str">
        <f t="shared" si="7"/>
        <v>Yes</v>
      </c>
      <c r="N10" t="str">
        <f t="shared" si="8"/>
        <v>CR04PTCBLU042</v>
      </c>
    </row>
    <row r="11" spans="1:14">
      <c r="A11" t="s">
        <v>178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00</v>
      </c>
      <c r="G11">
        <f t="shared" si="5"/>
        <v>23</v>
      </c>
      <c r="H11" s="37">
        <v>77243.100000000006</v>
      </c>
      <c r="I11" s="37">
        <f t="shared" si="6"/>
        <v>3286.940425531915</v>
      </c>
      <c r="J11" t="s">
        <v>114</v>
      </c>
      <c r="K11" t="s">
        <v>122</v>
      </c>
      <c r="L11">
        <v>75000</v>
      </c>
      <c r="M11" t="str">
        <f t="shared" si="7"/>
        <v>Not Covered</v>
      </c>
      <c r="N11" t="str">
        <f t="shared" si="8"/>
        <v>CR00CARBLA046</v>
      </c>
    </row>
    <row r="12" spans="1:14">
      <c r="A12" t="s">
        <v>170</v>
      </c>
      <c r="B12" t="str">
        <f t="shared" si="0"/>
        <v>HO</v>
      </c>
      <c r="C12" t="str">
        <f t="shared" si="1"/>
        <v>Honda</v>
      </c>
      <c r="D12" t="str">
        <f t="shared" si="2"/>
        <v>ODY</v>
      </c>
      <c r="E12" t="str">
        <f t="shared" si="3"/>
        <v>ODYSSEY</v>
      </c>
      <c r="F12" t="str">
        <f t="shared" si="4"/>
        <v>05</v>
      </c>
      <c r="G12">
        <f t="shared" si="5"/>
        <v>18</v>
      </c>
      <c r="H12" s="37">
        <v>60389.5</v>
      </c>
      <c r="I12" s="37">
        <f t="shared" si="6"/>
        <v>3264.2972972972975</v>
      </c>
      <c r="J12" t="s">
        <v>116</v>
      </c>
      <c r="K12" t="s">
        <v>128</v>
      </c>
      <c r="L12">
        <v>100000</v>
      </c>
      <c r="M12" t="str">
        <f t="shared" si="7"/>
        <v>Yes</v>
      </c>
      <c r="N12" t="str">
        <f t="shared" si="8"/>
        <v>HO05ODYWHI037</v>
      </c>
    </row>
    <row r="13" spans="1:14">
      <c r="A13" t="s">
        <v>146</v>
      </c>
      <c r="B13" t="str">
        <f t="shared" si="0"/>
        <v>GM</v>
      </c>
      <c r="C13" t="str">
        <f t="shared" si="1"/>
        <v>General motors</v>
      </c>
      <c r="D13" t="str">
        <f t="shared" si="2"/>
        <v>SLV</v>
      </c>
      <c r="E13" t="str">
        <f t="shared" si="3"/>
        <v>SILVERADO</v>
      </c>
      <c r="F13" t="str">
        <f t="shared" si="4"/>
        <v>98</v>
      </c>
      <c r="G13">
        <f t="shared" si="5"/>
        <v>25</v>
      </c>
      <c r="H13" s="37">
        <v>83162.7</v>
      </c>
      <c r="I13" s="37">
        <f t="shared" si="6"/>
        <v>3261.2823529411762</v>
      </c>
      <c r="J13" t="s">
        <v>114</v>
      </c>
      <c r="K13" t="s">
        <v>139</v>
      </c>
      <c r="L13">
        <v>100000</v>
      </c>
      <c r="M13" t="str">
        <f t="shared" si="7"/>
        <v>Yes</v>
      </c>
      <c r="N13" t="str">
        <f t="shared" si="8"/>
        <v>GM98SLVBLA018</v>
      </c>
    </row>
    <row r="14" spans="1:14">
      <c r="A14" t="s">
        <v>177</v>
      </c>
      <c r="B14" t="str">
        <f t="shared" si="0"/>
        <v>CR</v>
      </c>
      <c r="C14" t="str">
        <f t="shared" si="1"/>
        <v>Chrysler</v>
      </c>
      <c r="D14" t="str">
        <f t="shared" si="2"/>
        <v>CAR</v>
      </c>
      <c r="E14" t="str">
        <f t="shared" si="3"/>
        <v>CARAVAN</v>
      </c>
      <c r="F14" t="str">
        <f t="shared" si="4"/>
        <v>99</v>
      </c>
      <c r="G14">
        <f t="shared" si="5"/>
        <v>24</v>
      </c>
      <c r="H14" s="37">
        <v>79420.600000000006</v>
      </c>
      <c r="I14" s="37">
        <f t="shared" si="6"/>
        <v>3241.6571428571433</v>
      </c>
      <c r="J14" t="s">
        <v>119</v>
      </c>
      <c r="K14" t="s">
        <v>145</v>
      </c>
      <c r="L14">
        <v>75000</v>
      </c>
      <c r="M14" t="str">
        <f t="shared" si="7"/>
        <v>Not Covered</v>
      </c>
      <c r="N14" t="str">
        <f t="shared" si="8"/>
        <v>CR99CARGRE045</v>
      </c>
    </row>
    <row r="15" spans="1:14">
      <c r="A15" t="s">
        <v>154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02</v>
      </c>
      <c r="G15">
        <f t="shared" si="5"/>
        <v>21</v>
      </c>
      <c r="H15" s="37">
        <v>67829.100000000006</v>
      </c>
      <c r="I15" s="37">
        <f t="shared" si="6"/>
        <v>3154.8418604651165</v>
      </c>
      <c r="J15" t="s">
        <v>114</v>
      </c>
      <c r="K15" t="s">
        <v>87</v>
      </c>
      <c r="L15">
        <v>100000</v>
      </c>
      <c r="M15" t="str">
        <f t="shared" si="7"/>
        <v>Yes</v>
      </c>
      <c r="N15" t="str">
        <f t="shared" si="8"/>
        <v>TY02CAMBLA023</v>
      </c>
    </row>
    <row r="16" spans="1:14">
      <c r="A16" t="s">
        <v>164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22</v>
      </c>
      <c r="H16" s="37">
        <v>69891.899999999994</v>
      </c>
      <c r="I16" s="37">
        <f t="shared" si="6"/>
        <v>3106.3066666666664</v>
      </c>
      <c r="J16" t="s">
        <v>148</v>
      </c>
      <c r="K16" t="s">
        <v>122</v>
      </c>
      <c r="L16">
        <v>75000</v>
      </c>
      <c r="M16" t="str">
        <f t="shared" si="7"/>
        <v>Yes</v>
      </c>
      <c r="N16" t="str">
        <f t="shared" si="8"/>
        <v>HO01CIVBLU031</v>
      </c>
    </row>
    <row r="17" spans="1:14">
      <c r="A17" t="s">
        <v>171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07</v>
      </c>
      <c r="G17">
        <f t="shared" si="5"/>
        <v>16</v>
      </c>
      <c r="H17" s="37">
        <v>50854.1</v>
      </c>
      <c r="I17" s="37">
        <f t="shared" si="6"/>
        <v>3082.0666666666666</v>
      </c>
      <c r="J17" t="s">
        <v>114</v>
      </c>
      <c r="K17" t="s">
        <v>152</v>
      </c>
      <c r="L17">
        <v>100000</v>
      </c>
      <c r="M17" t="str">
        <f t="shared" si="7"/>
        <v>Yes</v>
      </c>
      <c r="N17" t="str">
        <f t="shared" si="8"/>
        <v>HO07ODYBLA038</v>
      </c>
    </row>
    <row r="18" spans="1:14">
      <c r="A18" t="s">
        <v>173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01</v>
      </c>
      <c r="G18">
        <f t="shared" si="5"/>
        <v>22</v>
      </c>
      <c r="H18" s="37">
        <v>68658.899999999994</v>
      </c>
      <c r="I18" s="37">
        <f t="shared" si="6"/>
        <v>3051.5066666666662</v>
      </c>
      <c r="J18" t="s">
        <v>114</v>
      </c>
      <c r="K18" t="s">
        <v>87</v>
      </c>
      <c r="L18">
        <v>100000</v>
      </c>
      <c r="M18" t="str">
        <f t="shared" si="7"/>
        <v>Yes</v>
      </c>
      <c r="N18" t="str">
        <f t="shared" si="8"/>
        <v>HO01ODYBLA040</v>
      </c>
    </row>
    <row r="19" spans="1:14">
      <c r="A19" t="s">
        <v>156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COROLA</v>
      </c>
      <c r="F19" t="str">
        <f t="shared" si="4"/>
        <v>02</v>
      </c>
      <c r="G19">
        <f t="shared" si="5"/>
        <v>21</v>
      </c>
      <c r="H19" s="37">
        <v>64467.4</v>
      </c>
      <c r="I19" s="37">
        <f t="shared" si="6"/>
        <v>2998.4837209302327</v>
      </c>
      <c r="J19" t="s">
        <v>157</v>
      </c>
      <c r="K19" t="s">
        <v>158</v>
      </c>
      <c r="L19">
        <v>100000</v>
      </c>
      <c r="M19" t="str">
        <f t="shared" si="7"/>
        <v>Yes</v>
      </c>
      <c r="N19" t="str">
        <f t="shared" si="8"/>
        <v>TY02CORRED025</v>
      </c>
    </row>
    <row r="20" spans="1:14">
      <c r="A20" t="s">
        <v>126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17</v>
      </c>
      <c r="H20" s="37">
        <v>52229.5</v>
      </c>
      <c r="I20" s="37">
        <f t="shared" si="6"/>
        <v>2984.542857142857</v>
      </c>
      <c r="J20" t="s">
        <v>119</v>
      </c>
      <c r="K20" t="s">
        <v>120</v>
      </c>
      <c r="L20">
        <v>75000</v>
      </c>
      <c r="M20" t="str">
        <f t="shared" si="7"/>
        <v>Yes</v>
      </c>
      <c r="N20" t="str">
        <f t="shared" si="8"/>
        <v>FD06FCSGRE007</v>
      </c>
    </row>
    <row r="21" spans="1:14">
      <c r="A21" t="s">
        <v>118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15</v>
      </c>
      <c r="H21" s="37">
        <v>44946.5</v>
      </c>
      <c r="I21" s="37">
        <f t="shared" si="6"/>
        <v>2899.7741935483873</v>
      </c>
      <c r="J21" t="s">
        <v>119</v>
      </c>
      <c r="K21" t="s">
        <v>120</v>
      </c>
      <c r="L21">
        <v>50000</v>
      </c>
      <c r="M21" t="str">
        <f t="shared" si="7"/>
        <v>Yes</v>
      </c>
      <c r="N21" t="str">
        <f t="shared" si="8"/>
        <v>FD08MTGGRE003</v>
      </c>
    </row>
    <row r="22" spans="1:14">
      <c r="A22" t="s">
        <v>172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15</v>
      </c>
      <c r="H22" s="37">
        <v>42504.6</v>
      </c>
      <c r="I22" s="37">
        <f t="shared" si="6"/>
        <v>2742.2322580645159</v>
      </c>
      <c r="J22" t="s">
        <v>116</v>
      </c>
      <c r="K22" t="s">
        <v>137</v>
      </c>
      <c r="L22">
        <v>100000</v>
      </c>
      <c r="M22" t="str">
        <f t="shared" si="7"/>
        <v>Yes</v>
      </c>
      <c r="N22" t="str">
        <f t="shared" si="8"/>
        <v>HO08ODYWHI039</v>
      </c>
    </row>
    <row r="23" spans="1:14">
      <c r="A23" t="s">
        <v>180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19</v>
      </c>
      <c r="H23" s="37">
        <v>52699.4</v>
      </c>
      <c r="I23" s="37">
        <f t="shared" si="6"/>
        <v>2702.5333333333333</v>
      </c>
      <c r="J23" t="s">
        <v>157</v>
      </c>
      <c r="K23" t="s">
        <v>141</v>
      </c>
      <c r="L23">
        <v>75000</v>
      </c>
      <c r="M23" t="str">
        <f t="shared" si="7"/>
        <v>Yes</v>
      </c>
      <c r="N23" t="str">
        <f t="shared" si="8"/>
        <v>CR04CARRED048</v>
      </c>
    </row>
    <row r="24" spans="1:14">
      <c r="A24" t="s">
        <v>124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17</v>
      </c>
      <c r="H24" s="37">
        <v>46311.4</v>
      </c>
      <c r="I24" s="37">
        <f t="shared" si="6"/>
        <v>2646.3657142857141</v>
      </c>
      <c r="J24" t="s">
        <v>119</v>
      </c>
      <c r="K24" t="s">
        <v>125</v>
      </c>
      <c r="L24">
        <v>75000</v>
      </c>
      <c r="M24" t="str">
        <f t="shared" si="7"/>
        <v>Yes</v>
      </c>
      <c r="N24" t="str">
        <f t="shared" si="8"/>
        <v>FD06FCSGRE006</v>
      </c>
    </row>
    <row r="25" spans="1:14">
      <c r="A25" t="s">
        <v>129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>
        <f t="shared" si="5"/>
        <v>10</v>
      </c>
      <c r="H25" s="37">
        <v>27637.1</v>
      </c>
      <c r="I25" s="37">
        <f t="shared" si="6"/>
        <v>2632.1047619047617</v>
      </c>
      <c r="J25" t="s">
        <v>114</v>
      </c>
      <c r="K25" t="s">
        <v>87</v>
      </c>
      <c r="L25">
        <v>75000</v>
      </c>
      <c r="M25" t="str">
        <f t="shared" si="7"/>
        <v>Yes</v>
      </c>
      <c r="N25" t="str">
        <f t="shared" si="8"/>
        <v>FD13FCSBLA009</v>
      </c>
    </row>
    <row r="26" spans="1:14">
      <c r="A26" t="s">
        <v>130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13</v>
      </c>
      <c r="G26">
        <f t="shared" si="5"/>
        <v>10</v>
      </c>
      <c r="H26" s="37">
        <v>27534.799999999999</v>
      </c>
      <c r="I26" s="37">
        <f t="shared" si="6"/>
        <v>2622.3619047619045</v>
      </c>
      <c r="J26" t="s">
        <v>116</v>
      </c>
      <c r="K26" t="s">
        <v>131</v>
      </c>
      <c r="L26">
        <v>75000</v>
      </c>
      <c r="M26" t="str">
        <f t="shared" si="7"/>
        <v>Yes</v>
      </c>
      <c r="N26" t="str">
        <f t="shared" si="8"/>
        <v>FD13FCSWHI010</v>
      </c>
    </row>
    <row r="27" spans="1:14">
      <c r="A27" t="s">
        <v>161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12</v>
      </c>
      <c r="G27">
        <f t="shared" si="5"/>
        <v>11</v>
      </c>
      <c r="H27" s="37">
        <v>29601.9</v>
      </c>
      <c r="I27" s="37">
        <f t="shared" si="6"/>
        <v>2574.0782608695654</v>
      </c>
      <c r="J27" t="s">
        <v>114</v>
      </c>
      <c r="K27" t="s">
        <v>139</v>
      </c>
      <c r="L27">
        <v>100000</v>
      </c>
      <c r="M27" t="str">
        <f t="shared" si="7"/>
        <v>Yes</v>
      </c>
      <c r="N27" t="str">
        <f t="shared" si="8"/>
        <v>TY12CORBLA028</v>
      </c>
    </row>
    <row r="28" spans="1:14">
      <c r="A28" t="s">
        <v>115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06</v>
      </c>
      <c r="G28">
        <f t="shared" si="5"/>
        <v>17</v>
      </c>
      <c r="H28" s="37">
        <v>44974.8</v>
      </c>
      <c r="I28" s="37">
        <f t="shared" si="6"/>
        <v>2569.9885714285715</v>
      </c>
      <c r="J28" t="s">
        <v>116</v>
      </c>
      <c r="K28" t="s">
        <v>117</v>
      </c>
      <c r="L28">
        <v>50000</v>
      </c>
      <c r="M28" t="str">
        <f t="shared" si="7"/>
        <v>Yes</v>
      </c>
      <c r="N28" t="str">
        <f t="shared" si="8"/>
        <v>FD06MTGWHI002</v>
      </c>
    </row>
    <row r="29" spans="1:14">
      <c r="A29" t="s">
        <v>175</v>
      </c>
      <c r="B29" t="str">
        <f t="shared" si="0"/>
        <v>CR</v>
      </c>
      <c r="C29" t="str">
        <f t="shared" si="1"/>
        <v>Chrysler</v>
      </c>
      <c r="D29" t="str">
        <f t="shared" si="2"/>
        <v>PTC</v>
      </c>
      <c r="E29" t="str">
        <f t="shared" si="3"/>
        <v>ODYSSEY</v>
      </c>
      <c r="F29" t="str">
        <f t="shared" si="4"/>
        <v>07</v>
      </c>
      <c r="G29">
        <f t="shared" si="5"/>
        <v>16</v>
      </c>
      <c r="H29" s="37">
        <v>42074.2</v>
      </c>
      <c r="I29" s="37">
        <f t="shared" si="6"/>
        <v>2549.9515151515152</v>
      </c>
      <c r="J29" t="s">
        <v>119</v>
      </c>
      <c r="K29" t="s">
        <v>158</v>
      </c>
      <c r="L29">
        <v>75000</v>
      </c>
      <c r="M29" t="str">
        <f t="shared" si="7"/>
        <v>Yes</v>
      </c>
      <c r="N29" t="str">
        <f t="shared" si="8"/>
        <v>CR07PTCGRE043</v>
      </c>
    </row>
    <row r="30" spans="1:14">
      <c r="A30" t="s">
        <v>166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13</v>
      </c>
      <c r="H30" s="37">
        <v>33477.199999999997</v>
      </c>
      <c r="I30" s="37">
        <f t="shared" si="6"/>
        <v>2479.7925925925924</v>
      </c>
      <c r="J30" t="s">
        <v>114</v>
      </c>
      <c r="K30" t="s">
        <v>152</v>
      </c>
      <c r="L30">
        <v>75000</v>
      </c>
      <c r="M30" t="str">
        <f t="shared" si="7"/>
        <v>Yes</v>
      </c>
      <c r="N30" t="str">
        <f t="shared" si="8"/>
        <v>HO10CIVBLA033</v>
      </c>
    </row>
    <row r="31" spans="1:14">
      <c r="A31" t="s">
        <v>167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>
        <f t="shared" si="5"/>
        <v>12</v>
      </c>
      <c r="H31" s="37">
        <v>30555.3</v>
      </c>
      <c r="I31" s="37">
        <f t="shared" si="6"/>
        <v>2444.424</v>
      </c>
      <c r="J31" t="s">
        <v>114</v>
      </c>
      <c r="K31" t="s">
        <v>120</v>
      </c>
      <c r="L31">
        <v>75000</v>
      </c>
      <c r="M31" t="str">
        <f t="shared" si="7"/>
        <v>Yes</v>
      </c>
      <c r="N31" t="str">
        <f t="shared" si="8"/>
        <v>HO11CIVBLA034</v>
      </c>
    </row>
    <row r="32" spans="1:14">
      <c r="A32" t="s">
        <v>127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14</v>
      </c>
      <c r="H32" s="37">
        <v>35137</v>
      </c>
      <c r="I32" s="37">
        <f t="shared" si="6"/>
        <v>2423.2413793103447</v>
      </c>
      <c r="J32" t="s">
        <v>114</v>
      </c>
      <c r="K32" t="s">
        <v>128</v>
      </c>
      <c r="L32">
        <v>75000</v>
      </c>
      <c r="M32" t="str">
        <f t="shared" si="7"/>
        <v>Yes</v>
      </c>
      <c r="N32" t="str">
        <f t="shared" si="8"/>
        <v>FD09FCSBLA008</v>
      </c>
    </row>
    <row r="33" spans="1:14">
      <c r="A33" t="s">
        <v>121</v>
      </c>
      <c r="B33" t="str">
        <f t="shared" si="0"/>
        <v>FD</v>
      </c>
      <c r="C33" t="str">
        <f t="shared" si="1"/>
        <v>Ford</v>
      </c>
      <c r="D33" t="str">
        <f t="shared" si="2"/>
        <v>MTG</v>
      </c>
      <c r="E33" t="str">
        <f t="shared" si="3"/>
        <v>MUSTANG</v>
      </c>
      <c r="F33" t="str">
        <f t="shared" si="4"/>
        <v>08</v>
      </c>
      <c r="G33">
        <f t="shared" si="5"/>
        <v>15</v>
      </c>
      <c r="H33" s="37">
        <v>37558.800000000003</v>
      </c>
      <c r="I33" s="37">
        <f t="shared" si="6"/>
        <v>2423.1483870967745</v>
      </c>
      <c r="J33" t="s">
        <v>114</v>
      </c>
      <c r="K33" t="s">
        <v>122</v>
      </c>
      <c r="L33">
        <v>50000</v>
      </c>
      <c r="M33" t="str">
        <f t="shared" si="7"/>
        <v>Yes</v>
      </c>
      <c r="N33" t="str">
        <f t="shared" si="8"/>
        <v>FD08MTGBLA004</v>
      </c>
    </row>
    <row r="34" spans="1:14">
      <c r="A34" t="s">
        <v>123</v>
      </c>
      <c r="B34" t="str">
        <f t="shared" ref="B34:B53" si="9">LEFT(A34,2)</f>
        <v>FD</v>
      </c>
      <c r="C34" t="str">
        <f t="shared" ref="C34:C53" si="10">VLOOKUP(B34,$A$55:$B$60,2)</f>
        <v>Ford</v>
      </c>
      <c r="D34" t="str">
        <f t="shared" ref="D34:D53" si="11">MID(A34,5,3)</f>
        <v>MTG</v>
      </c>
      <c r="E34" t="str">
        <f t="shared" ref="E34:E53" si="12">VLOOKUP(D34,$D$55:$E$65,2)</f>
        <v>MUSTANG</v>
      </c>
      <c r="F34" t="str">
        <f t="shared" ref="F34:F53" si="13">MID(A34,3,2)</f>
        <v>08</v>
      </c>
      <c r="G34">
        <f t="shared" ref="G34:G53" si="14">IF(23-F34&lt;0,100-F34+23,23-F34)</f>
        <v>15</v>
      </c>
      <c r="H34" s="37">
        <v>36438.5</v>
      </c>
      <c r="I34" s="37">
        <f t="shared" ref="I34:I53" si="15">H34/(G34+0.5)</f>
        <v>2350.8709677419356</v>
      </c>
      <c r="J34" t="s">
        <v>116</v>
      </c>
      <c r="K34" t="s">
        <v>87</v>
      </c>
      <c r="L34">
        <v>50000</v>
      </c>
      <c r="M34" t="str">
        <f t="shared" ref="M34:M53" si="16">IF(H34&lt;=L34,"Yes","Not Covered")</f>
        <v>Yes</v>
      </c>
      <c r="N34" t="str">
        <f t="shared" ref="N34:N53" si="17">CONCATENATE(B34,F34,D34,UPPER(LEFT(J34,3)),RIGHT(A34,3))</f>
        <v>FD08MTGWHI005</v>
      </c>
    </row>
    <row r="35" spans="1:14">
      <c r="A35" t="s">
        <v>181</v>
      </c>
      <c r="B35" t="str">
        <f t="shared" si="9"/>
        <v>HY</v>
      </c>
      <c r="C35" t="str">
        <f t="shared" si="10"/>
        <v>Hundai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12</v>
      </c>
      <c r="H35" s="37">
        <v>29102.3</v>
      </c>
      <c r="I35" s="37">
        <f t="shared" si="15"/>
        <v>2328.1839999999997</v>
      </c>
      <c r="J35" t="s">
        <v>114</v>
      </c>
      <c r="K35" t="s">
        <v>143</v>
      </c>
      <c r="L35">
        <v>100000</v>
      </c>
      <c r="M35" t="str">
        <f t="shared" si="16"/>
        <v>Yes</v>
      </c>
      <c r="N35" t="str">
        <f t="shared" si="17"/>
        <v>HY11ELABLA049</v>
      </c>
    </row>
    <row r="36" spans="1:14">
      <c r="A36" t="s">
        <v>144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12"/>
        <v>SILVERADO</v>
      </c>
      <c r="F36" t="str">
        <f t="shared" si="13"/>
        <v>10</v>
      </c>
      <c r="G36">
        <f t="shared" si="14"/>
        <v>13</v>
      </c>
      <c r="H36" s="37">
        <v>31144.400000000001</v>
      </c>
      <c r="I36" s="37">
        <f t="shared" si="15"/>
        <v>2306.9925925925927</v>
      </c>
      <c r="J36" t="s">
        <v>114</v>
      </c>
      <c r="K36" t="s">
        <v>145</v>
      </c>
      <c r="L36">
        <v>100000</v>
      </c>
      <c r="M36" t="str">
        <f t="shared" si="16"/>
        <v>Yes</v>
      </c>
      <c r="N36" t="str">
        <f t="shared" si="17"/>
        <v>GM10SLVBLA017</v>
      </c>
    </row>
    <row r="37" spans="1:14">
      <c r="A37" t="s">
        <v>113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12"/>
        <v>MUSTANG</v>
      </c>
      <c r="F37" t="str">
        <f t="shared" si="13"/>
        <v>06</v>
      </c>
      <c r="G37">
        <f t="shared" si="14"/>
        <v>17</v>
      </c>
      <c r="H37" s="37">
        <v>40326.800000000003</v>
      </c>
      <c r="I37" s="37">
        <f t="shared" si="15"/>
        <v>2304.3885714285716</v>
      </c>
      <c r="J37" t="s">
        <v>114</v>
      </c>
      <c r="K37" t="s">
        <v>87</v>
      </c>
      <c r="L37">
        <v>50000</v>
      </c>
      <c r="M37" t="str">
        <f t="shared" si="16"/>
        <v>Yes</v>
      </c>
      <c r="N37" t="str">
        <f t="shared" si="17"/>
        <v>FD06MTGBLA001</v>
      </c>
    </row>
    <row r="38" spans="1:14">
      <c r="A38" t="s">
        <v>176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ODYSSEY</v>
      </c>
      <c r="F38" t="str">
        <f t="shared" si="13"/>
        <v>11</v>
      </c>
      <c r="G38">
        <f t="shared" si="14"/>
        <v>12</v>
      </c>
      <c r="H38" s="37">
        <v>27394.2</v>
      </c>
      <c r="I38" s="37">
        <f t="shared" si="15"/>
        <v>2191.5360000000001</v>
      </c>
      <c r="J38" t="s">
        <v>114</v>
      </c>
      <c r="K38" t="s">
        <v>135</v>
      </c>
      <c r="L38">
        <v>75000</v>
      </c>
      <c r="M38" t="str">
        <f t="shared" si="16"/>
        <v>Yes</v>
      </c>
      <c r="N38" t="str">
        <f t="shared" si="17"/>
        <v>CR11PTCBLA044</v>
      </c>
    </row>
    <row r="39" spans="1:14">
      <c r="A39" t="s">
        <v>134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12"/>
        <v>FOCUS</v>
      </c>
      <c r="F39" t="str">
        <f t="shared" si="13"/>
        <v>13</v>
      </c>
      <c r="G39">
        <f t="shared" si="14"/>
        <v>10</v>
      </c>
      <c r="H39" s="37">
        <v>22521.599999999999</v>
      </c>
      <c r="I39" s="37">
        <f t="shared" si="15"/>
        <v>2144.9142857142856</v>
      </c>
      <c r="J39" t="s">
        <v>114</v>
      </c>
      <c r="K39" t="s">
        <v>135</v>
      </c>
      <c r="L39">
        <v>75000</v>
      </c>
      <c r="M39" t="str">
        <f t="shared" si="16"/>
        <v>Yes</v>
      </c>
      <c r="N39" t="str">
        <f t="shared" si="17"/>
        <v>FD13FCSBLA012</v>
      </c>
    </row>
    <row r="40" spans="1:14">
      <c r="A40" t="s">
        <v>168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11</v>
      </c>
      <c r="H40" s="37">
        <v>24513.200000000001</v>
      </c>
      <c r="I40" s="37">
        <f t="shared" si="15"/>
        <v>2131.5826086956522</v>
      </c>
      <c r="J40" t="s">
        <v>114</v>
      </c>
      <c r="K40" t="s">
        <v>145</v>
      </c>
      <c r="L40">
        <v>75000</v>
      </c>
      <c r="M40" t="str">
        <f t="shared" si="16"/>
        <v>Yes</v>
      </c>
      <c r="N40" t="str">
        <f t="shared" si="17"/>
        <v>HO12CIVBLA035</v>
      </c>
    </row>
    <row r="41" spans="1:14">
      <c r="A41" t="s">
        <v>184</v>
      </c>
      <c r="B41" t="str">
        <f t="shared" si="9"/>
        <v>HY</v>
      </c>
      <c r="C41" t="str">
        <f t="shared" si="10"/>
        <v>Hundai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10</v>
      </c>
      <c r="H41" s="37">
        <v>22188.5</v>
      </c>
      <c r="I41" s="37">
        <f t="shared" si="15"/>
        <v>2113.1904761904761</v>
      </c>
      <c r="J41" t="s">
        <v>148</v>
      </c>
      <c r="K41" t="s">
        <v>125</v>
      </c>
      <c r="L41">
        <v>100000</v>
      </c>
      <c r="M41" t="str">
        <f t="shared" si="16"/>
        <v>Yes</v>
      </c>
      <c r="N41" t="str">
        <f t="shared" si="17"/>
        <v>HY13ELABLU052</v>
      </c>
    </row>
    <row r="42" spans="1:14">
      <c r="A42" t="s">
        <v>138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14</v>
      </c>
      <c r="H42" s="37">
        <v>28464.799999999999</v>
      </c>
      <c r="I42" s="37">
        <f t="shared" si="15"/>
        <v>1963.0896551724138</v>
      </c>
      <c r="J42" t="s">
        <v>116</v>
      </c>
      <c r="K42" t="s">
        <v>139</v>
      </c>
      <c r="L42">
        <v>100000</v>
      </c>
      <c r="M42" t="str">
        <f t="shared" si="16"/>
        <v>Yes</v>
      </c>
      <c r="N42" t="str">
        <f t="shared" si="17"/>
        <v>GM09CMRWHI014</v>
      </c>
    </row>
    <row r="43" spans="1:14">
      <c r="A43" t="s">
        <v>182</v>
      </c>
      <c r="B43" t="str">
        <f t="shared" si="9"/>
        <v>HY</v>
      </c>
      <c r="C43" t="str">
        <f t="shared" si="10"/>
        <v>Hundai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11</v>
      </c>
      <c r="H43" s="37">
        <v>22282</v>
      </c>
      <c r="I43" s="37">
        <f t="shared" si="15"/>
        <v>1937.5652173913043</v>
      </c>
      <c r="J43" t="s">
        <v>148</v>
      </c>
      <c r="K43" t="s">
        <v>117</v>
      </c>
      <c r="L43">
        <v>100000</v>
      </c>
      <c r="M43" t="str">
        <f t="shared" si="16"/>
        <v>Yes</v>
      </c>
      <c r="N43" t="str">
        <f t="shared" si="17"/>
        <v>HY12ELABLU050</v>
      </c>
    </row>
    <row r="44" spans="1:14">
      <c r="A44" t="s">
        <v>183</v>
      </c>
      <c r="B44" t="str">
        <f t="shared" si="9"/>
        <v>HY</v>
      </c>
      <c r="C44" t="str">
        <f t="shared" si="10"/>
        <v>Hundai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10</v>
      </c>
      <c r="H44" s="37">
        <v>20223.900000000001</v>
      </c>
      <c r="I44" s="37">
        <f t="shared" si="15"/>
        <v>1926.0857142857144</v>
      </c>
      <c r="J44" t="s">
        <v>114</v>
      </c>
      <c r="K44" t="s">
        <v>131</v>
      </c>
      <c r="L44">
        <v>100000</v>
      </c>
      <c r="M44" t="str">
        <f t="shared" si="16"/>
        <v>Yes</v>
      </c>
      <c r="N44" t="str">
        <f t="shared" si="17"/>
        <v>HY13ELABLA051</v>
      </c>
    </row>
    <row r="45" spans="1:14">
      <c r="A45" t="s">
        <v>162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CAMREY</v>
      </c>
      <c r="F45" t="str">
        <f t="shared" si="13"/>
        <v>12</v>
      </c>
      <c r="G45">
        <f t="shared" si="14"/>
        <v>11</v>
      </c>
      <c r="H45" s="37">
        <v>22128.2</v>
      </c>
      <c r="I45" s="37">
        <f t="shared" si="15"/>
        <v>1924.1913043478262</v>
      </c>
      <c r="J45" t="s">
        <v>148</v>
      </c>
      <c r="K45" t="s">
        <v>150</v>
      </c>
      <c r="L45">
        <v>100000</v>
      </c>
      <c r="M45" t="str">
        <f t="shared" si="16"/>
        <v>Yes</v>
      </c>
      <c r="N45" t="str">
        <f t="shared" si="17"/>
        <v>TY12CAMBLU029</v>
      </c>
    </row>
    <row r="46" spans="1:14">
      <c r="A46" t="s">
        <v>160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9</v>
      </c>
      <c r="H46" s="37">
        <v>17556.3</v>
      </c>
      <c r="I46" s="37">
        <f t="shared" si="15"/>
        <v>1848.0315789473684</v>
      </c>
      <c r="J46" t="s">
        <v>148</v>
      </c>
      <c r="K46" t="s">
        <v>131</v>
      </c>
      <c r="L46">
        <v>100000</v>
      </c>
      <c r="M46" t="str">
        <f t="shared" si="16"/>
        <v>Yes</v>
      </c>
      <c r="N46" t="str">
        <f t="shared" si="17"/>
        <v>TY14CORBLU027</v>
      </c>
    </row>
    <row r="47" spans="1:14">
      <c r="A47" t="s">
        <v>140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11</v>
      </c>
      <c r="H47" s="37">
        <v>19421.099999999999</v>
      </c>
      <c r="I47" s="37">
        <f t="shared" si="15"/>
        <v>1688.7913043478259</v>
      </c>
      <c r="J47" t="s">
        <v>114</v>
      </c>
      <c r="K47" t="s">
        <v>141</v>
      </c>
      <c r="L47">
        <v>100000</v>
      </c>
      <c r="M47" t="str">
        <f t="shared" si="16"/>
        <v>Yes</v>
      </c>
      <c r="N47" t="str">
        <f t="shared" si="17"/>
        <v>GM12CMRBLA015</v>
      </c>
    </row>
    <row r="48" spans="1:14">
      <c r="A48" t="s">
        <v>132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11</v>
      </c>
      <c r="H48" s="37">
        <v>19341.7</v>
      </c>
      <c r="I48" s="37">
        <f t="shared" si="15"/>
        <v>1681.8869565217392</v>
      </c>
      <c r="J48" t="s">
        <v>116</v>
      </c>
      <c r="K48" t="s">
        <v>133</v>
      </c>
      <c r="L48">
        <v>75000</v>
      </c>
      <c r="M48" t="str">
        <f t="shared" si="16"/>
        <v>Yes</v>
      </c>
      <c r="N48" t="str">
        <f t="shared" si="17"/>
        <v>FD12FCSWHI011</v>
      </c>
    </row>
    <row r="49" spans="1:14">
      <c r="A49" t="s">
        <v>165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12"/>
        <v>CIVIC</v>
      </c>
      <c r="F49" t="str">
        <f t="shared" si="13"/>
        <v>10</v>
      </c>
      <c r="G49">
        <f t="shared" si="14"/>
        <v>13</v>
      </c>
      <c r="H49" s="37">
        <v>22573</v>
      </c>
      <c r="I49" s="37">
        <f t="shared" si="15"/>
        <v>1672.0740740740741</v>
      </c>
      <c r="J49" t="s">
        <v>148</v>
      </c>
      <c r="K49" t="s">
        <v>143</v>
      </c>
      <c r="L49">
        <v>75000</v>
      </c>
      <c r="M49" t="str">
        <f t="shared" si="16"/>
        <v>Yes</v>
      </c>
      <c r="N49" t="str">
        <f t="shared" si="17"/>
        <v>HO10CIVBLU032</v>
      </c>
    </row>
    <row r="50" spans="1:14">
      <c r="A50" t="s">
        <v>142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9</v>
      </c>
      <c r="H50" s="37">
        <v>14289.6</v>
      </c>
      <c r="I50" s="37">
        <f t="shared" si="15"/>
        <v>1504.1684210526316</v>
      </c>
      <c r="J50" t="s">
        <v>116</v>
      </c>
      <c r="K50" t="s">
        <v>143</v>
      </c>
      <c r="L50">
        <v>100000</v>
      </c>
      <c r="M50" t="str">
        <f t="shared" si="16"/>
        <v>Yes</v>
      </c>
      <c r="N50" t="str">
        <f t="shared" si="17"/>
        <v>GM14CMRWHI016</v>
      </c>
    </row>
    <row r="51" spans="1:14">
      <c r="A51" t="s">
        <v>219</v>
      </c>
      <c r="B51" t="str">
        <f t="shared" si="9"/>
        <v>HO</v>
      </c>
      <c r="C51" t="str">
        <f t="shared" si="10"/>
        <v>Honda</v>
      </c>
      <c r="D51" t="str">
        <f t="shared" si="11"/>
        <v>ODY</v>
      </c>
      <c r="E51" t="str">
        <f t="shared" si="12"/>
        <v>ODYSSEY</v>
      </c>
      <c r="F51" t="str">
        <f t="shared" si="13"/>
        <v>21</v>
      </c>
      <c r="G51">
        <f t="shared" si="14"/>
        <v>2</v>
      </c>
      <c r="H51" s="37">
        <v>3708.1</v>
      </c>
      <c r="I51" s="37">
        <f t="shared" si="15"/>
        <v>1483.24</v>
      </c>
      <c r="J51" t="s">
        <v>114</v>
      </c>
      <c r="K51" t="s">
        <v>117</v>
      </c>
      <c r="L51">
        <v>100000</v>
      </c>
      <c r="M51" t="str">
        <f t="shared" si="16"/>
        <v>Yes</v>
      </c>
      <c r="N51" t="str">
        <f t="shared" si="17"/>
        <v>HO21ODYBLA041</v>
      </c>
    </row>
    <row r="52" spans="1:14">
      <c r="A52" t="s">
        <v>169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13</v>
      </c>
      <c r="G52">
        <f t="shared" si="14"/>
        <v>10</v>
      </c>
      <c r="H52" s="37">
        <v>13867.6</v>
      </c>
      <c r="I52" s="37">
        <f t="shared" si="15"/>
        <v>1320.7238095238095</v>
      </c>
      <c r="J52" t="s">
        <v>114</v>
      </c>
      <c r="K52" t="s">
        <v>150</v>
      </c>
      <c r="L52">
        <v>75000</v>
      </c>
      <c r="M52" t="str">
        <f t="shared" si="16"/>
        <v>Yes</v>
      </c>
      <c r="N52" t="str">
        <f t="shared" si="17"/>
        <v>HO13CIVBLA036</v>
      </c>
    </row>
    <row r="53" spans="1:14">
      <c r="A53" t="s">
        <v>136</v>
      </c>
      <c r="B53" t="str">
        <f t="shared" si="9"/>
        <v>FD</v>
      </c>
      <c r="C53" t="str">
        <f t="shared" si="10"/>
        <v>Ford</v>
      </c>
      <c r="D53" t="str">
        <f t="shared" si="11"/>
        <v>FCS</v>
      </c>
      <c r="E53" t="str">
        <f t="shared" si="12"/>
        <v>FOCUS</v>
      </c>
      <c r="F53" t="str">
        <f t="shared" si="13"/>
        <v>13</v>
      </c>
      <c r="G53">
        <f t="shared" si="14"/>
        <v>10</v>
      </c>
      <c r="H53" s="37">
        <v>13682.9</v>
      </c>
      <c r="I53" s="37">
        <f t="shared" si="15"/>
        <v>1303.1333333333332</v>
      </c>
      <c r="J53" t="s">
        <v>114</v>
      </c>
      <c r="K53" t="s">
        <v>137</v>
      </c>
      <c r="L53">
        <v>75000</v>
      </c>
      <c r="M53" t="str">
        <f t="shared" si="16"/>
        <v>Yes</v>
      </c>
      <c r="N53" t="str">
        <f t="shared" si="17"/>
        <v>FD13FCSBLA013</v>
      </c>
    </row>
    <row r="55" spans="1:14">
      <c r="A55" t="s">
        <v>185</v>
      </c>
      <c r="B55" t="s">
        <v>186</v>
      </c>
      <c r="D55" t="s">
        <v>187</v>
      </c>
      <c r="E55" t="s">
        <v>188</v>
      </c>
    </row>
    <row r="56" spans="1:14">
      <c r="A56" t="s">
        <v>189</v>
      </c>
      <c r="B56" t="s">
        <v>190</v>
      </c>
      <c r="D56" t="s">
        <v>191</v>
      </c>
      <c r="E56" t="s">
        <v>192</v>
      </c>
    </row>
    <row r="57" spans="1:14">
      <c r="A57" t="s">
        <v>193</v>
      </c>
      <c r="B57" t="s">
        <v>194</v>
      </c>
      <c r="D57" t="s">
        <v>195</v>
      </c>
      <c r="E57" t="s">
        <v>196</v>
      </c>
    </row>
    <row r="58" spans="1:14">
      <c r="A58" t="s">
        <v>197</v>
      </c>
      <c r="B58" t="s">
        <v>198</v>
      </c>
      <c r="D58" t="s">
        <v>199</v>
      </c>
      <c r="E58" t="s">
        <v>200</v>
      </c>
    </row>
    <row r="59" spans="1:14">
      <c r="A59" t="s">
        <v>201</v>
      </c>
      <c r="B59" t="s">
        <v>202</v>
      </c>
      <c r="D59" t="s">
        <v>203</v>
      </c>
      <c r="E59" t="s">
        <v>204</v>
      </c>
    </row>
    <row r="60" spans="1:14">
      <c r="A60" t="s">
        <v>205</v>
      </c>
      <c r="B60" t="s">
        <v>206</v>
      </c>
      <c r="D60" t="s">
        <v>207</v>
      </c>
      <c r="E60" t="s">
        <v>208</v>
      </c>
    </row>
    <row r="61" spans="1:14">
      <c r="D61" t="s">
        <v>209</v>
      </c>
      <c r="E61" t="s">
        <v>210</v>
      </c>
    </row>
    <row r="62" spans="1:14">
      <c r="D62" t="s">
        <v>211</v>
      </c>
      <c r="E62" t="s">
        <v>212</v>
      </c>
    </row>
    <row r="63" spans="1:14">
      <c r="D63" t="s">
        <v>213</v>
      </c>
      <c r="E63" t="s">
        <v>214</v>
      </c>
      <c r="H63"/>
      <c r="I63"/>
    </row>
    <row r="64" spans="1:14">
      <c r="D64" t="s">
        <v>215</v>
      </c>
      <c r="E64" t="s">
        <v>216</v>
      </c>
      <c r="H64"/>
      <c r="I64"/>
    </row>
    <row r="65" spans="4:9">
      <c r="D65" t="s">
        <v>217</v>
      </c>
      <c r="E65" t="s">
        <v>218</v>
      </c>
      <c r="H65"/>
      <c r="I65"/>
    </row>
    <row r="66" spans="4:9">
      <c r="H66"/>
      <c r="I66"/>
    </row>
    <row r="67" spans="4:9">
      <c r="H67"/>
      <c r="I67"/>
    </row>
    <row r="68" spans="4:9">
      <c r="H68"/>
      <c r="I68"/>
    </row>
    <row r="69" spans="4:9">
      <c r="H69"/>
      <c r="I69"/>
    </row>
    <row r="70" spans="4:9">
      <c r="H70"/>
      <c r="I70"/>
    </row>
    <row r="71" spans="4:9">
      <c r="H71"/>
      <c r="I71"/>
    </row>
    <row r="72" spans="4:9">
      <c r="H72"/>
      <c r="I72"/>
    </row>
    <row r="73" spans="4:9">
      <c r="H73"/>
      <c r="I73"/>
    </row>
    <row r="74" spans="4:9">
      <c r="H74"/>
      <c r="I74"/>
    </row>
    <row r="75" spans="4:9">
      <c r="H75"/>
      <c r="I75"/>
    </row>
    <row r="76" spans="4:9">
      <c r="H76"/>
      <c r="I76"/>
    </row>
    <row r="77" spans="4:9">
      <c r="H77"/>
      <c r="I77"/>
    </row>
    <row r="78" spans="4:9">
      <c r="H78"/>
      <c r="I78"/>
    </row>
    <row r="79" spans="4:9">
      <c r="H79"/>
      <c r="I79"/>
    </row>
    <row r="80" spans="4:9">
      <c r="H80"/>
      <c r="I80"/>
    </row>
    <row r="81" spans="8:9">
      <c r="H81"/>
      <c r="I81"/>
    </row>
  </sheetData>
  <conditionalFormatting sqref="I2:I53">
    <cfRule type="colorScale" priority="1">
      <colorScale>
        <cfvo type="min"/>
        <cfvo type="max"/>
        <color theme="2"/>
        <color rgb="FFFF0000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1051-56B9-445B-9ABB-422D0E2E67AB}">
  <dimension ref="A1:G5"/>
  <sheetViews>
    <sheetView tabSelected="1" workbookViewId="0">
      <selection activeCell="E30" sqref="E30"/>
    </sheetView>
  </sheetViews>
  <sheetFormatPr defaultRowHeight="15"/>
  <cols>
    <col min="1" max="1" width="9.140625" style="18"/>
    <col min="2" max="7" width="26.28515625" style="18" customWidth="1"/>
    <col min="8" max="8" width="16.85546875" style="18" bestFit="1" customWidth="1"/>
    <col min="9" max="16384" width="9.140625" style="18"/>
  </cols>
  <sheetData>
    <row r="1" spans="1:7">
      <c r="B1" s="18" t="s">
        <v>220</v>
      </c>
      <c r="C1" s="18" t="s">
        <v>221</v>
      </c>
      <c r="D1" s="18" t="s">
        <v>222</v>
      </c>
      <c r="E1" s="18" t="s">
        <v>228</v>
      </c>
      <c r="F1" s="18" t="s">
        <v>229</v>
      </c>
      <c r="G1" s="18" t="s">
        <v>223</v>
      </c>
    </row>
    <row r="2" spans="1:7">
      <c r="A2" s="18" t="s">
        <v>224</v>
      </c>
      <c r="B2" s="38">
        <v>20000</v>
      </c>
      <c r="C2" s="39">
        <v>0.09</v>
      </c>
      <c r="D2" s="18">
        <v>12</v>
      </c>
      <c r="E2" s="40">
        <f xml:space="preserve"> B2*C2</f>
        <v>1800</v>
      </c>
      <c r="F2" s="40">
        <f>B2+E2</f>
        <v>21800</v>
      </c>
      <c r="G2" s="40">
        <f>F2/12</f>
        <v>1816.6666666666667</v>
      </c>
    </row>
    <row r="3" spans="1:7">
      <c r="A3" s="18" t="s">
        <v>225</v>
      </c>
      <c r="B3" s="38">
        <v>20000</v>
      </c>
      <c r="C3" s="39">
        <v>0.08</v>
      </c>
      <c r="D3" s="18">
        <v>12</v>
      </c>
      <c r="E3" s="40">
        <f t="shared" ref="E3:E5" si="0" xml:space="preserve"> B3*C3</f>
        <v>1600</v>
      </c>
      <c r="F3" s="40">
        <f t="shared" ref="F3:F5" si="1">B3+E3</f>
        <v>21600</v>
      </c>
      <c r="G3" s="40">
        <f t="shared" ref="G3:G5" si="2">F3/12</f>
        <v>1800</v>
      </c>
    </row>
    <row r="4" spans="1:7">
      <c r="A4" s="18" t="s">
        <v>226</v>
      </c>
      <c r="B4" s="38">
        <v>20000</v>
      </c>
      <c r="C4" s="39">
        <v>7.0000000000000007E-2</v>
      </c>
      <c r="D4" s="18">
        <v>12</v>
      </c>
      <c r="E4" s="40">
        <f t="shared" si="0"/>
        <v>1400.0000000000002</v>
      </c>
      <c r="F4" s="40">
        <f t="shared" si="1"/>
        <v>21400</v>
      </c>
      <c r="G4" s="40">
        <f t="shared" si="2"/>
        <v>1783.3333333333333</v>
      </c>
    </row>
    <row r="5" spans="1:7">
      <c r="A5" s="18" t="s">
        <v>227</v>
      </c>
      <c r="B5" s="38">
        <v>20000</v>
      </c>
      <c r="C5" s="39">
        <v>0.06</v>
      </c>
      <c r="D5" s="18">
        <v>12</v>
      </c>
      <c r="E5" s="40">
        <f t="shared" si="0"/>
        <v>1200</v>
      </c>
      <c r="F5" s="40">
        <f t="shared" si="1"/>
        <v>21200</v>
      </c>
      <c r="G5" s="40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gradebooks</vt:lpstr>
      <vt:lpstr>Decision Maker</vt:lpstr>
      <vt:lpstr>sales report raw data</vt:lpstr>
      <vt:lpstr>sales report</vt:lpstr>
      <vt:lpstr>Car database</vt:lpstr>
      <vt:lpstr>Problem Solving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Mahdis Rayaneh</dc:creator>
  <cp:lastModifiedBy>Seyed Armin Mirhosseini</cp:lastModifiedBy>
  <dcterms:created xsi:type="dcterms:W3CDTF">2023-12-18T08:43:16Z</dcterms:created>
  <dcterms:modified xsi:type="dcterms:W3CDTF">2023-12-22T06:10:25Z</dcterms:modified>
</cp:coreProperties>
</file>