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trlProps/ctrlProp5.xml" ContentType="application/vnd.ms-excel.controlproperties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trlProps/ctrlProp6.xml" ContentType="application/vnd.ms-excel.controlproperties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trlProps/ctrlProp7.xml" ContentType="application/vnd.ms-excel.controlproperties+xml"/>
  <Override PartName="/xl/tables/table7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4_GRAFICOS/"/>
    </mc:Choice>
  </mc:AlternateContent>
  <xr:revisionPtr revIDLastSave="9" documentId="11_070EC6589581F45BB26FCEF37808626A0A1ECEFB" xr6:coauthVersionLast="46" xr6:coauthVersionMax="46" xr10:uidLastSave="{0F5B5AB9-7AB4-470A-8437-BD035479DA0F}"/>
  <bookViews>
    <workbookView xWindow="-108" yWindow="-108" windowWidth="23256" windowHeight="12720" tabRatio="835" xr2:uid="{00000000-000D-0000-FFFF-FFFF00000000}"/>
  </bookViews>
  <sheets>
    <sheet name="GRAFICO DE DOBLE ESCALA" sheetId="12" r:id="rId1"/>
    <sheet name="GRAFICO DISPERSION" sheetId="13" r:id="rId2"/>
    <sheet name="GRAFICO INTERACTIVO 1" sheetId="16" r:id="rId3"/>
    <sheet name="GRAFICO CON BOTONES DE ACCION" sheetId="2" r:id="rId4"/>
    <sheet name="GRAFICO CON FCONDICIONAL" sheetId="7" r:id="rId5"/>
    <sheet name="GRAFICOS CON MARCAS LÍMITES" sheetId="9" r:id="rId6"/>
    <sheet name="VELOCIMETRO" sheetId="17" r:id="rId7"/>
    <sheet name="VELOCIMETRO POR COMERCIAL" sheetId="6" r:id="rId8"/>
    <sheet name="VELOCIMETRO ACUMULADO MES" sheetId="15" r:id="rId9"/>
    <sheet name="VELOCIMETRO ACUMULADO" sheetId="5" r:id="rId10"/>
    <sheet name="VELOCIMETRO CON AGUJA" sheetId="11" r:id="rId11"/>
    <sheet name="GRAFICO BURBUJAS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D5" i="6"/>
  <c r="D6" i="6"/>
  <c r="D7" i="6"/>
  <c r="D8" i="6"/>
  <c r="F2" i="6"/>
  <c r="B2" i="17" l="1"/>
  <c r="B3" i="17" s="1"/>
  <c r="F9" i="16"/>
  <c r="E9" i="16"/>
  <c r="D9" i="16"/>
  <c r="C9" i="16"/>
  <c r="B9" i="16"/>
  <c r="A9" i="16"/>
  <c r="F8" i="16"/>
  <c r="E8" i="16"/>
  <c r="D8" i="16"/>
  <c r="C8" i="16"/>
  <c r="B8" i="16"/>
  <c r="A8" i="16"/>
  <c r="F7" i="16"/>
  <c r="E7" i="16"/>
  <c r="D7" i="16"/>
  <c r="C7" i="16"/>
  <c r="B7" i="16"/>
  <c r="A7" i="16"/>
  <c r="A6" i="16"/>
  <c r="A4" i="16"/>
  <c r="C2" i="6"/>
  <c r="B2" i="6"/>
  <c r="D2" i="6" l="1"/>
  <c r="C11" i="14"/>
  <c r="C13" i="14"/>
  <c r="C12" i="14"/>
  <c r="C10" i="14"/>
  <c r="C9" i="14"/>
  <c r="F3" i="15"/>
  <c r="F4" i="15" l="1"/>
  <c r="G3" i="15"/>
  <c r="G4" i="15" s="1"/>
  <c r="D13" i="14"/>
  <c r="D10" i="14"/>
  <c r="D12" i="14"/>
  <c r="D11" i="14"/>
  <c r="D9" i="14"/>
  <c r="F6" i="9"/>
  <c r="F5" i="9"/>
  <c r="E6" i="9"/>
  <c r="E5" i="9"/>
  <c r="C15" i="11" l="1"/>
  <c r="B19" i="11" s="1"/>
  <c r="C19" i="11" l="1"/>
  <c r="D7" i="7"/>
  <c r="D8" i="7"/>
  <c r="D9" i="7"/>
  <c r="D10" i="7"/>
  <c r="D11" i="7"/>
  <c r="D6" i="7"/>
  <c r="C7" i="7"/>
  <c r="C8" i="7"/>
  <c r="C9" i="7"/>
  <c r="C10" i="7"/>
  <c r="C11" i="7"/>
  <c r="E15" i="5"/>
  <c r="E7" i="7" l="1"/>
  <c r="E6" i="7"/>
  <c r="E8" i="7"/>
  <c r="E11" i="7"/>
  <c r="E10" i="7"/>
  <c r="E9" i="7"/>
  <c r="D9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A13" i="2"/>
  <c r="A14" i="2"/>
  <c r="A12" i="2"/>
  <c r="F4" i="5"/>
  <c r="F5" i="5" l="1"/>
  <c r="G4" i="5"/>
  <c r="G5" i="5" s="1"/>
</calcChain>
</file>

<file path=xl/sharedStrings.xml><?xml version="1.0" encoding="utf-8"?>
<sst xmlns="http://schemas.openxmlformats.org/spreadsheetml/2006/main" count="241" uniqueCount="159">
  <si>
    <t>JUAN</t>
  </si>
  <si>
    <t>ANA</t>
  </si>
  <si>
    <t>CARLOS</t>
  </si>
  <si>
    <t>ENERO</t>
  </si>
  <si>
    <t>FEBRERO</t>
  </si>
  <si>
    <t>MARZO</t>
  </si>
  <si>
    <t>ABRIL</t>
  </si>
  <si>
    <t>MAYO</t>
  </si>
  <si>
    <t>BCN</t>
  </si>
  <si>
    <t>MAD</t>
  </si>
  <si>
    <t>SILVIA</t>
  </si>
  <si>
    <t>NOMBRE</t>
  </si>
  <si>
    <t>SERGIO</t>
  </si>
  <si>
    <t>CARMEN</t>
  </si>
  <si>
    <t>MESES</t>
  </si>
  <si>
    <t>IMPORTE</t>
  </si>
  <si>
    <t>JUNIO</t>
  </si>
  <si>
    <t>JULIO</t>
  </si>
  <si>
    <t>AGOSTO</t>
  </si>
  <si>
    <t>SEPTIEMBRE</t>
  </si>
  <si>
    <t>OCTUBRE</t>
  </si>
  <si>
    <t>NOVIEMBRE</t>
  </si>
  <si>
    <t>DICIEMBRE</t>
  </si>
  <si>
    <t>OBJETIVO</t>
  </si>
  <si>
    <t>PENDIENTE</t>
  </si>
  <si>
    <t>COMERCIAL</t>
  </si>
  <si>
    <t>VENTAS</t>
  </si>
  <si>
    <t>PEDRO</t>
  </si>
  <si>
    <t>CONSEGUIDO</t>
  </si>
  <si>
    <t>SELECCIONE EL MES DE ACUMULADO</t>
  </si>
  <si>
    <t>SELECCIONE UNA CIUDAD PARA VER LAS VENTAS</t>
  </si>
  <si>
    <t>MAXIMA</t>
  </si>
  <si>
    <t>MINIMA</t>
  </si>
  <si>
    <t>RESTO</t>
  </si>
  <si>
    <t>LIMITE MIN</t>
  </si>
  <si>
    <t>LIMITE MAX</t>
  </si>
  <si>
    <t>LIMITE INF</t>
  </si>
  <si>
    <t>LIMITE SUP</t>
  </si>
  <si>
    <t>9.- Cambiar puntos por linea en BD Sobre Punto y Dar formato a Serie de Datos.</t>
  </si>
  <si>
    <t>8.- Eliminar las lines verticales y horizontales</t>
  </si>
  <si>
    <t>7.- Seleccionar EJE X y lo mismo</t>
  </si>
  <si>
    <t>Punto2</t>
  </si>
  <si>
    <t>Punto1</t>
  </si>
  <si>
    <t>Y</t>
  </si>
  <si>
    <t>X</t>
  </si>
  <si>
    <t>Puntos</t>
  </si>
  <si>
    <t>PARTE 2: AGREGAR LINEA QUE SERÁ GRAFICO DISPERSION XY</t>
  </si>
  <si>
    <t>3.- Agrego Etiqueta datos, las coloco bien y sin relleno seccion inferior</t>
  </si>
  <si>
    <t>2.- Crear GRÁFICO CIRCULAR (o anillo) y GIRAR 270º</t>
  </si>
  <si>
    <t>1.- La suma partes deben ser el 50% del último valor</t>
  </si>
  <si>
    <t>100%</t>
  </si>
  <si>
    <t>75%</t>
  </si>
  <si>
    <t>50%</t>
  </si>
  <si>
    <t>25%</t>
  </si>
  <si>
    <t>0%</t>
  </si>
  <si>
    <t>Segmento</t>
  </si>
  <si>
    <t>Valor</t>
  </si>
  <si>
    <t>DATOS PARA EL ARCO</t>
  </si>
  <si>
    <t>Gráfico de BURBUJAS</t>
  </si>
  <si>
    <t>Utilizado para representar 3 ejes de datos sobre un plano 2D</t>
  </si>
  <si>
    <t>Es necesario tener 3 columnas de datos que serán el EJE X, EJE Y, GROSOR BURBUJA</t>
  </si>
  <si>
    <t>Ejemplo</t>
  </si>
  <si>
    <t>PRODUCTO</t>
  </si>
  <si>
    <t>UNIDADES</t>
  </si>
  <si>
    <t>IMPORTES</t>
  </si>
  <si>
    <t>CUOTA MERCADO</t>
  </si>
  <si>
    <t>CAMISA</t>
  </si>
  <si>
    <t>PANTALON</t>
  </si>
  <si>
    <t>JERSEY</t>
  </si>
  <si>
    <t>FALDA</t>
  </si>
  <si>
    <t>ZAPATO</t>
  </si>
  <si>
    <t>2.- EJE X SON UNIDADES, EJE Y SON IMPORTES Y EL GROSOR ES LA CUOTA DE MERCADO</t>
  </si>
  <si>
    <t>3.- SE AGREGAN LAS ETIQUETAS DE DATOS</t>
  </si>
  <si>
    <t>1.- PARA CREAR EL GRÁFICO SELECCIONAMOS LAS COLUMNAS DE UNIDADES, IMPORTES Y CUOTA MERCADO, NO LOS PRODUCTOS!!!</t>
  </si>
  <si>
    <t>Meses</t>
  </si>
  <si>
    <t>Producción</t>
  </si>
  <si>
    <t>Errores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</si>
  <si>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</si>
  <si>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</si>
  <si>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</si>
  <si>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</si>
  <si>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</si>
  <si>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</si>
  <si>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</si>
  <si>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</si>
  <si>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</si>
  <si>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</si>
  <si>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</si>
  <si>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</si>
  <si>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Un gráfico XY Dispersión está pensado para mostrar la relación entre los datos de 2 series numéricas sobre un gráfico XY</t>
  </si>
  <si>
    <t>Tiempo</t>
  </si>
  <si>
    <t>Valor esperado</t>
  </si>
  <si>
    <t>Valor obtenido</t>
  </si>
  <si>
    <t>Después de generarlo es muy importante ajustar la escala X para que los valores sean coherentes.</t>
  </si>
  <si>
    <t>En el caso del gráfico siguiente, ajustaremos el gráfico de 0 a 1 y con escala mayor de 1/8 (0,125)</t>
  </si>
  <si>
    <t>También hemos añadido las lineas de cuadrículas verticales</t>
  </si>
  <si>
    <t>VENDIDO</t>
  </si>
  <si>
    <t>GRAFICO SIN ACUMULAR</t>
  </si>
  <si>
    <t>ESTHER</t>
  </si>
  <si>
    <t>ÁNGEL</t>
  </si>
  <si>
    <t>1.- COPIAR LOS DATOS DE BCN Y MAD PARA LOS VENDEDORES Y MESES</t>
  </si>
  <si>
    <t>2.- CREAR 2 CONTROLES DE BOTÓN VINCULADOS CON LA CELDA B5</t>
  </si>
  <si>
    <t>3.- CREAR UNA NUEVA TABLA CON LOS DATOS QUE SE REPRESENTARAN EN EL GRÁFICO BASADOS EN:</t>
  </si>
  <si>
    <t>=SI($B$5=1;I4;I10)</t>
  </si>
  <si>
    <t>Y ARRASTRARLOS LO QUE HARÁ QUE SI MARCO BCN SE VEAN LOS DATOS DE BCN</t>
  </si>
  <si>
    <t>Y SI MARCO MAD SE VERÁN LOS DATOS DE MAD</t>
  </si>
  <si>
    <t>DE LA CIUDAD SELECCIONADA.</t>
  </si>
  <si>
    <t xml:space="preserve">1.-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</si>
  <si>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</si>
  <si>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</si>
  <si>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</si>
  <si>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</si>
  <si>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</si>
  <si>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</si>
  <si>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</si>
  <si>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</si>
  <si>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</si>
  <si>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</si>
  <si>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</si>
  <si>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</si>
  <si>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5.- ES UN CUADRO DE TEXTO QUE APUNTA A LA CELDA A4 QUE ES UN CONDICIONAL QUE ESCRIBE EL NOMBRE</t>
  </si>
  <si>
    <t>4.- CREAR UN GRÁFICO CON LOS DATOS DE LA TABLA QUE CONTIENE LA FUNCIÓN SI</t>
  </si>
  <si>
    <t>cuando se modifican los datos o se agregan nuevas filas, los colores se actualizan solos (tipo formatos condicionales).</t>
  </si>
  <si>
    <t>Este gráfico muestra la columna más alta de forma automática siempre de color verde y la más baja de rojo</t>
  </si>
  <si>
    <t>Grafico normal</t>
  </si>
  <si>
    <t>Rellenar los datos</t>
  </si>
  <si>
    <t xml:space="preserve">Marcar, copiar y pegar en el gráfico </t>
  </si>
  <si>
    <t>como pegado especial sin tocar opciones</t>
  </si>
  <si>
    <t>Cambiar a XY Dispersión con lineas</t>
  </si>
  <si>
    <t>Ajustar escala vertical de 0 a 2</t>
  </si>
  <si>
    <t>Borrar eje secundario vertical</t>
  </si>
  <si>
    <t>Borrar eje secundario horizontal</t>
  </si>
  <si>
    <t>Crear cuadro objetivo, conseguido y pendiente</t>
  </si>
  <si>
    <t>Crear grafico de anillas</t>
  </si>
  <si>
    <t>Rotar 90 grados</t>
  </si>
  <si>
    <t>Pintar de blanco parte inferior</t>
  </si>
  <si>
    <t>Cambiar colores en superior y reetiquetar</t>
  </si>
  <si>
    <t>Crear la tabla con meses y ventas</t>
  </si>
  <si>
    <t>Crear objetivo (fijo), vendido(sumaimporte) y pendiente = objetivo-total</t>
  </si>
  <si>
    <t xml:space="preserve">Crear grafico anillo con datos anteriores, borrar leyenda… </t>
  </si>
  <si>
    <t>y rotar 90 o 270 grados según version</t>
  </si>
  <si>
    <t>GRAFICO ACUMULADO CON DESPLEGABLE</t>
  </si>
  <si>
    <t>% vendido (F2/F1) y %pendiente = 100%-%vendido</t>
  </si>
  <si>
    <r>
      <t xml:space="preserve">Crear los cuadros de texto y asociar las celdas </t>
    </r>
    <r>
      <rPr>
        <b/>
        <sz val="11"/>
        <color theme="1"/>
        <rFont val="Segoe UI"/>
        <family val="2"/>
      </rPr>
      <t xml:space="preserve">G3 </t>
    </r>
    <r>
      <rPr>
        <sz val="11"/>
        <color theme="1"/>
        <rFont val="Segoe UI"/>
        <family val="2"/>
      </rPr>
      <t xml:space="preserve">y </t>
    </r>
    <r>
      <rPr>
        <b/>
        <sz val="11"/>
        <color theme="1"/>
        <rFont val="Segoe UI"/>
        <family val="2"/>
      </rPr>
      <t>G4</t>
    </r>
  </si>
  <si>
    <t>Igual q anterior pero vendido =SUMA(INDIRECTO("B2:B"&amp;G1+1))</t>
  </si>
  <si>
    <t>Crear desplegable con vinculados con meses de tabla y guardar resultado en G1</t>
  </si>
  <si>
    <t>DATOS PARA LA LINEA</t>
  </si>
  <si>
    <t>Valor a representar:</t>
  </si>
  <si>
    <t>Equivalencia en grados</t>
  </si>
  <si>
    <t>=(C14-A4)/(A8-A4)*PI()</t>
  </si>
  <si>
    <t>=-COS(C15)</t>
  </si>
  <si>
    <t>=SEN(C15)</t>
  </si>
  <si>
    <t xml:space="preserve">4.- Marcar el gráfico y agregar una nueva serie de datos desde </t>
  </si>
  <si>
    <t>DISEÑO-&gt;Seleccionar DATOS</t>
  </si>
  <si>
    <t>Nombre: A17, puntos: B19 y C19</t>
  </si>
  <si>
    <t xml:space="preserve">5.- Cambiar nueva serie a tipo XY Dispersión y editar valores de Punto </t>
  </si>
  <si>
    <t>para seleccionar los punto1 y punto2 de X e Y</t>
  </si>
  <si>
    <t xml:space="preserve">6.- Seleccionar EJE Y y dar formato a eje (Min -1, Max 1), </t>
  </si>
  <si>
    <t>Etiquetas EJE -&gt; Ninguno, Eje cruzo en 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</si>
</sst>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#,##0.00\ &quot;€&quot;;[Red]\-#,##0.00\ &quot;€&quot;"/>
    <numFmt numFmtId="164" formatCode="0&quot;.-&quot;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Tahoma"/>
      <family val="2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sz val="11"/>
      <color theme="0"/>
      <name val="Segoe UI"/>
      <family val="2"/>
    </font>
    <font>
      <b/>
      <sz val="11"/>
      <color theme="0"/>
      <name val="Segoe UI"/>
      <family val="2"/>
    </font>
    <font>
      <b/>
      <sz val="9"/>
      <color theme="1"/>
      <name val="Verdana"/>
      <family val="2"/>
    </font>
    <font>
      <b/>
      <sz val="11"/>
      <color theme="1"/>
      <name val="Segoe UI"/>
      <family val="2"/>
    </font>
    <font>
      <sz val="12"/>
      <color theme="1"/>
      <name val="Segoe UI"/>
      <family val="2"/>
    </font>
    <font>
      <sz val="10"/>
      <color theme="1"/>
      <name val="Segoe UI Black"/>
      <family val="2"/>
    </font>
    <font>
      <sz val="10"/>
      <color theme="1"/>
      <name val="Segoe UI"/>
      <family val="2"/>
    </font>
    <font>
      <b/>
      <sz val="11"/>
      <color theme="0"/>
      <name val="Verdana"/>
      <family val="2"/>
    </font>
    <font>
      <b/>
      <sz val="11"/>
      <color theme="0" tint="-0.34998626667073579"/>
      <name val="Segoe UI"/>
      <family val="2"/>
    </font>
    <font>
      <sz val="11"/>
      <color theme="0" tint="-0.34998626667073579"/>
      <name val="Segoe UI"/>
      <family val="2"/>
    </font>
    <font>
      <sz val="10"/>
      <color theme="0"/>
      <name val="Segoe UI"/>
      <family val="2"/>
    </font>
    <font>
      <b/>
      <sz val="11"/>
      <color rgb="FFFF0000"/>
      <name val="Segoe UI"/>
      <family val="2"/>
    </font>
    <font>
      <b/>
      <sz val="11"/>
      <color theme="6" tint="-0.499984740745262"/>
      <name val="Segoe UI"/>
      <family val="2"/>
    </font>
    <font>
      <b/>
      <sz val="11"/>
      <color theme="6" tint="-0.249977111117893"/>
      <name val="Segoe UI"/>
      <family val="2"/>
    </font>
    <font>
      <b/>
      <sz val="9"/>
      <color rgb="FFFF0000"/>
      <name val="Segoe UI"/>
      <family val="2"/>
    </font>
    <font>
      <b/>
      <sz val="11"/>
      <color rgb="FF000000"/>
      <name val="Segoe UI"/>
      <family val="2"/>
    </font>
    <font>
      <b/>
      <sz val="11"/>
      <color rgb="FF002060"/>
      <name val="Segoe UI"/>
      <family val="2"/>
    </font>
    <font>
      <b/>
      <sz val="14"/>
      <color theme="6" tint="-0.499984740745262"/>
      <name val="Segoe UI"/>
      <family val="2"/>
    </font>
    <font>
      <b/>
      <sz val="18"/>
      <color theme="6" tint="-0.249977111117893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5" borderId="1" xfId="0" applyFont="1" applyFill="1" applyBorder="1" applyAlignment="1">
      <alignment horizontal="center"/>
    </xf>
    <xf numFmtId="2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9" fillId="0" borderId="0" xfId="0" quotePrefix="1" applyFont="1" applyAlignment="1">
      <alignment horizontal="left" indent="3"/>
    </xf>
    <xf numFmtId="0" fontId="6" fillId="0" borderId="1" xfId="0" quotePrefix="1" applyFont="1" applyBorder="1"/>
    <xf numFmtId="0" fontId="6" fillId="0" borderId="1" xfId="0" applyFont="1" applyBorder="1"/>
    <xf numFmtId="0" fontId="8" fillId="10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1" fillId="0" borderId="0" xfId="0" applyFont="1"/>
    <xf numFmtId="0" fontId="12" fillId="9" borderId="1" xfId="0" applyFont="1" applyFill="1" applyBorder="1"/>
    <xf numFmtId="0" fontId="13" fillId="0" borderId="0" xfId="0" applyFon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left" indent="1"/>
    </xf>
    <xf numFmtId="0" fontId="7" fillId="0" borderId="0" xfId="0" applyFont="1" applyFill="1"/>
    <xf numFmtId="0" fontId="15" fillId="8" borderId="3" xfId="0" applyFont="1" applyFill="1" applyBorder="1" applyAlignment="1">
      <alignment horizontal="center"/>
    </xf>
    <xf numFmtId="0" fontId="16" fillId="8" borderId="3" xfId="0" applyFont="1" applyFill="1" applyBorder="1" applyAlignment="1">
      <alignment horizontal="center"/>
    </xf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7" fillId="4" borderId="1" xfId="0" applyFont="1" applyFill="1" applyBorder="1" applyAlignment="1">
      <alignment horizontal="left" indent="1"/>
    </xf>
    <xf numFmtId="0" fontId="17" fillId="3" borderId="1" xfId="0" applyFont="1" applyFill="1" applyBorder="1" applyAlignment="1">
      <alignment horizontal="left" indent="1"/>
    </xf>
    <xf numFmtId="0" fontId="18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6" fillId="11" borderId="0" xfId="0" applyFont="1" applyFill="1"/>
    <xf numFmtId="0" fontId="6" fillId="7" borderId="6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164" fontId="6" fillId="11" borderId="0" xfId="0" applyNumberFormat="1" applyFont="1" applyFill="1" applyAlignment="1">
      <alignment horizontal="center"/>
    </xf>
    <xf numFmtId="0" fontId="0" fillId="0" borderId="0" xfId="0" applyAlignment="1">
      <alignment horizontal="left" indent="1"/>
    </xf>
    <xf numFmtId="0" fontId="6" fillId="8" borderId="3" xfId="0" applyFont="1" applyFill="1" applyBorder="1" applyAlignment="1">
      <alignment horizontal="center"/>
    </xf>
    <xf numFmtId="0" fontId="21" fillId="13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8" fontId="6" fillId="0" borderId="0" xfId="0" applyNumberFormat="1" applyFont="1" applyAlignment="1">
      <alignment vertical="center"/>
    </xf>
    <xf numFmtId="8" fontId="6" fillId="0" borderId="0" xfId="0" applyNumberFormat="1" applyFont="1"/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6" fillId="0" borderId="7" xfId="0" applyFont="1" applyBorder="1"/>
    <xf numFmtId="8" fontId="6" fillId="0" borderId="3" xfId="0" applyNumberFormat="1" applyFont="1" applyBorder="1"/>
    <xf numFmtId="0" fontId="6" fillId="0" borderId="8" xfId="0" applyFont="1" applyBorder="1"/>
    <xf numFmtId="10" fontId="6" fillId="0" borderId="8" xfId="1" applyNumberFormat="1" applyFont="1" applyBorder="1"/>
    <xf numFmtId="0" fontId="6" fillId="0" borderId="9" xfId="0" applyFont="1" applyBorder="1"/>
    <xf numFmtId="8" fontId="6" fillId="0" borderId="10" xfId="0" applyNumberFormat="1" applyFont="1" applyBorder="1"/>
    <xf numFmtId="10" fontId="6" fillId="0" borderId="11" xfId="0" applyNumberFormat="1" applyFont="1" applyBorder="1"/>
    <xf numFmtId="0" fontId="22" fillId="12" borderId="0" xfId="0" applyFont="1" applyFill="1" applyAlignment="1">
      <alignment horizontal="left" vertical="center"/>
    </xf>
    <xf numFmtId="0" fontId="22" fillId="12" borderId="0" xfId="0" applyFont="1" applyFill="1" applyAlignment="1">
      <alignment vertical="center"/>
    </xf>
    <xf numFmtId="10" fontId="23" fillId="8" borderId="8" xfId="1" applyNumberFormat="1" applyFont="1" applyFill="1" applyBorder="1"/>
    <xf numFmtId="10" fontId="23" fillId="8" borderId="11" xfId="0" applyNumberFormat="1" applyFont="1" applyFill="1" applyBorder="1"/>
    <xf numFmtId="164" fontId="6" fillId="0" borderId="0" xfId="0" applyNumberFormat="1" applyFont="1"/>
    <xf numFmtId="0" fontId="21" fillId="0" borderId="0" xfId="0" applyFont="1"/>
    <xf numFmtId="8" fontId="6" fillId="0" borderId="5" xfId="0" applyNumberFormat="1" applyFont="1" applyBorder="1"/>
    <xf numFmtId="0" fontId="6" fillId="0" borderId="6" xfId="0" applyFont="1" applyBorder="1"/>
    <xf numFmtId="0" fontId="8" fillId="10" borderId="7" xfId="0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0" fontId="10" fillId="13" borderId="4" xfId="0" applyFont="1" applyFill="1" applyBorder="1" applyAlignment="1">
      <alignment horizontal="right"/>
    </xf>
    <xf numFmtId="49" fontId="6" fillId="0" borderId="1" xfId="0" quotePrefix="1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6" fillId="9" borderId="0" xfId="0" applyFont="1" applyFill="1"/>
    <xf numFmtId="0" fontId="10" fillId="9" borderId="0" xfId="0" applyFont="1" applyFill="1"/>
    <xf numFmtId="0" fontId="19" fillId="9" borderId="0" xfId="0" applyFont="1" applyFill="1"/>
    <xf numFmtId="0" fontId="10" fillId="12" borderId="1" xfId="0" applyNumberFormat="1" applyFont="1" applyFill="1" applyBorder="1" applyAlignment="1">
      <alignment horizontal="center"/>
    </xf>
    <xf numFmtId="9" fontId="10" fillId="12" borderId="1" xfId="0" applyNumberFormat="1" applyFont="1" applyFill="1" applyBorder="1" applyAlignment="1"/>
    <xf numFmtId="0" fontId="6" fillId="0" borderId="14" xfId="0" applyFont="1" applyBorder="1" applyAlignment="1"/>
    <xf numFmtId="0" fontId="6" fillId="0" borderId="0" xfId="0" applyFont="1" applyAlignment="1">
      <alignment horizontal="left" indent="3"/>
    </xf>
    <xf numFmtId="0" fontId="10" fillId="0" borderId="0" xfId="0" applyFont="1" applyAlignment="1">
      <alignment horizontal="left" indent="3"/>
    </xf>
    <xf numFmtId="0" fontId="6" fillId="0" borderId="1" xfId="0" applyFont="1" applyBorder="1" applyAlignment="1">
      <alignment horizontal="left" indent="1"/>
    </xf>
    <xf numFmtId="0" fontId="6" fillId="0" borderId="13" xfId="0" applyFont="1" applyBorder="1" applyAlignment="1">
      <alignment horizontal="left" indent="1"/>
    </xf>
    <xf numFmtId="0" fontId="24" fillId="0" borderId="0" xfId="0" applyFont="1"/>
    <xf numFmtId="0" fontId="6" fillId="13" borderId="0" xfId="0" quotePrefix="1" applyNumberFormat="1" applyFont="1" applyFill="1" applyAlignment="1">
      <alignment horizontal="left" indent="1"/>
    </xf>
    <xf numFmtId="0" fontId="6" fillId="13" borderId="1" xfId="0" quotePrefix="1" applyFont="1" applyFill="1" applyBorder="1" applyAlignment="1">
      <alignment horizontal="center"/>
    </xf>
    <xf numFmtId="0" fontId="10" fillId="0" borderId="1" xfId="0" applyFont="1" applyBorder="1" applyAlignment="1">
      <alignment horizontal="left" indent="1"/>
    </xf>
    <xf numFmtId="0" fontId="25" fillId="0" borderId="0" xfId="0" applyFont="1"/>
    <xf numFmtId="0" fontId="13" fillId="7" borderId="4" xfId="0" applyFont="1" applyFill="1" applyBorder="1" applyAlignment="1">
      <alignment horizontal="left" indent="1"/>
    </xf>
    <xf numFmtId="0" fontId="13" fillId="7" borderId="7" xfId="0" applyFont="1" applyFill="1" applyBorder="1" applyAlignment="1">
      <alignment horizontal="left" indent="1"/>
    </xf>
    <xf numFmtId="0" fontId="13" fillId="7" borderId="9" xfId="0" applyFont="1" applyFill="1" applyBorder="1" applyAlignment="1">
      <alignment horizontal="left" indent="1"/>
    </xf>
    <xf numFmtId="0" fontId="21" fillId="13" borderId="6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8" fillId="6" borderId="1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0" fillId="9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26">
    <dxf>
      <font>
        <strike val="0"/>
        <outline val="0"/>
        <shadow val="0"/>
        <u val="none"/>
        <vertAlign val="baseline"/>
        <sz val="11"/>
        <name val="Segoe UI"/>
        <scheme val="none"/>
      </font>
      <numFmt numFmtId="12" formatCode="#,##0.00\ &quot;€&quot;;[Red]\-#,##0.00\ &quot;€&quot;"/>
    </dxf>
    <dxf>
      <font>
        <strike val="0"/>
        <outline val="0"/>
        <shadow val="0"/>
        <u val="none"/>
        <vertAlign val="baseline"/>
        <sz val="1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scheme val="none"/>
      </font>
      <numFmt numFmtId="12" formatCode="#,##0.00\ &quot;€&quot;;[Red]\-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Segoe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Segoe UI"/>
        <scheme val="none"/>
      </font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Segoe UI"/>
        <scheme val="none"/>
      </font>
    </dxf>
    <dxf>
      <font>
        <strike val="0"/>
        <outline val="0"/>
        <shadow val="0"/>
        <u val="none"/>
        <vertAlign val="baseline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scheme val="none"/>
      </font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scheme val="none"/>
      </font>
    </dxf>
  </dxfs>
  <tableStyles count="1" defaultTableStyle="TableStyleMedium9" defaultPivotStyle="PivotStyleLight16">
    <tableStyle name="Invisible" pivot="0" table="0" count="0" xr9:uid="{272D84E9-A807-4D8D-8FEE-B3BC996F91CF}"/>
  </tableStyles>
  <colors>
    <mruColors>
      <color rgb="FFF0F5FA"/>
      <color rgb="FFFF6600"/>
      <color rgb="FFFFFF99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Producción del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DE DOBLE ESCALA'!$B$1</c:f>
              <c:strCache>
                <c:ptCount val="1"/>
                <c:pt idx="0">
                  <c:v>Producción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 DE DOBLE ESCALA'!$A$2:$A$13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DE DOBLE ESCALA'!$B$2:$B$13</c:f>
              <c:numCache>
                <c:formatCode>General</c:formatCode>
                <c:ptCount val="12"/>
                <c:pt idx="0">
                  <c:v>150388</c:v>
                </c:pt>
                <c:pt idx="1">
                  <c:v>189842</c:v>
                </c:pt>
                <c:pt idx="2">
                  <c:v>164149</c:v>
                </c:pt>
                <c:pt idx="3">
                  <c:v>174501</c:v>
                </c:pt>
                <c:pt idx="4">
                  <c:v>151823</c:v>
                </c:pt>
                <c:pt idx="5">
                  <c:v>164568</c:v>
                </c:pt>
                <c:pt idx="6">
                  <c:v>170674</c:v>
                </c:pt>
                <c:pt idx="7">
                  <c:v>183648</c:v>
                </c:pt>
                <c:pt idx="8">
                  <c:v>174830</c:v>
                </c:pt>
                <c:pt idx="9">
                  <c:v>152148</c:v>
                </c:pt>
                <c:pt idx="10">
                  <c:v>178545</c:v>
                </c:pt>
                <c:pt idx="11">
                  <c:v>195511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8-4E99-B0CD-27F0F3DC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535584"/>
        <c:axId val="355532840"/>
      </c:lineChart>
      <c:lineChart>
        <c:grouping val="standard"/>
        <c:varyColors val="0"/>
        <c:ser>
          <c:idx val="1"/>
          <c:order val="1"/>
          <c:tx>
            <c:strRef>
              <c:f>'GRAFICO DE DOBLE ESCALA'!$C$1</c:f>
              <c:strCache>
                <c:ptCount val="1"/>
                <c:pt idx="0">
                  <c:v>Errores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'GRAFICO DE DOBLE ESCALA'!$A$2:$A$13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DE DOBLE ESCALA'!$C$2:$C$13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5</c:v>
                </c:pt>
                <c:pt idx="3">
                  <c:v>15</c:v>
                </c:pt>
                <c:pt idx="4">
                  <c:v>11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9</c:v>
                </c:pt>
                <c:pt idx="10">
                  <c:v>11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8-4E99-B0CD-27F0F3DC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528920"/>
        <c:axId val="355532056"/>
      </c:lineChart>
      <c:catAx>
        <c:axId val="3555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55532840"/>
        <c:crosses val="autoZero"/>
        <c:auto val="1"/>
        <c:lblAlgn val="ctr"/>
        <c:lblOffset val="100"/>
        <c:noMultiLvlLbl val="0"/>
      </c:catAx>
      <c:valAx>
        <c:axId val="3555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55535584"/>
        <c:crosses val="autoZero"/>
        <c:crossBetween val="between"/>
      </c:valAx>
      <c:valAx>
        <c:axId val="355532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55528920"/>
        <c:crosses val="max"/>
        <c:crossBetween val="between"/>
      </c:valAx>
      <c:catAx>
        <c:axId val="355528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532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299676737275777E-3"/>
          <c:y val="1.3611218967592379E-2"/>
          <c:w val="0.98727545031317765"/>
          <c:h val="0.9863887810324075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F86-46E7-8D39-79D7C71012C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F86-46E7-8D39-79D7C71012C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6F86-46E7-8D39-79D7C71012C0}"/>
              </c:ext>
            </c:extLst>
          </c:dPt>
          <c:dLbls>
            <c:delete val="1"/>
          </c:dLbls>
          <c:cat>
            <c:strRef>
              <c:f>'VELOCIMETRO ACUMULADO'!$E$3:$E$5</c:f>
              <c:strCache>
                <c:ptCount val="3"/>
                <c:pt idx="0">
                  <c:v>OBJETIVO</c:v>
                </c:pt>
                <c:pt idx="1">
                  <c:v>CONSEGUIDO</c:v>
                </c:pt>
                <c:pt idx="2">
                  <c:v>PENDIENTE</c:v>
                </c:pt>
              </c:strCache>
            </c:strRef>
          </c:cat>
          <c:val>
            <c:numRef>
              <c:f>'VELOCIMETRO ACUMULADO'!$F$3:$F$5</c:f>
              <c:numCache>
                <c:formatCode>"€"#,##0.00_);[Red]\("€"#,##0.00\)</c:formatCode>
                <c:ptCount val="3"/>
                <c:pt idx="0">
                  <c:v>250000</c:v>
                </c:pt>
                <c:pt idx="1">
                  <c:v>183000</c:v>
                </c:pt>
                <c:pt idx="2">
                  <c:v>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6-46E7-8D39-79D7C71012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9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7119707862604137E-3"/>
          <c:y val="0.6632672181800058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125441216399674"/>
          <c:y val="6.1671580152007049E-2"/>
          <c:w val="0.56892901318369682"/>
          <c:h val="0.93832841984799287"/>
        </c:manualLayout>
      </c:layout>
      <c:doughnutChart>
        <c:varyColors val="1"/>
        <c:ser>
          <c:idx val="0"/>
          <c:order val="0"/>
          <c:tx>
            <c:strRef>
              <c:f>'VELOCIMETRO CON AGUJA'!$B$3</c:f>
              <c:strCache>
                <c:ptCount val="1"/>
                <c:pt idx="0">
                  <c:v>Segmento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E72E-495A-AAE1-0D87FE1F5A8F}"/>
              </c:ext>
            </c:extLst>
          </c:dPt>
          <c:dPt>
            <c:idx val="1"/>
            <c:bubble3D val="0"/>
            <c:spPr>
              <a:solidFill>
                <a:srgbClr val="FFCC00"/>
              </a:solidFill>
            </c:spPr>
            <c:extLst>
              <c:ext xmlns:c16="http://schemas.microsoft.com/office/drawing/2014/chart" uri="{C3380CC4-5D6E-409C-BE32-E72D297353CC}">
                <c16:uniqueId val="{00000003-E72E-495A-AAE1-0D87FE1F5A8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E72E-495A-AAE1-0D87FE1F5A8F}"/>
              </c:ext>
            </c:extLst>
          </c:dPt>
          <c:dPt>
            <c:idx val="3"/>
            <c:bubble3D val="0"/>
            <c:spPr>
              <a:solidFill>
                <a:srgbClr val="66FF33"/>
              </a:solidFill>
            </c:spPr>
            <c:extLst>
              <c:ext xmlns:c16="http://schemas.microsoft.com/office/drawing/2014/chart" uri="{C3380CC4-5D6E-409C-BE32-E72D297353CC}">
                <c16:uniqueId val="{00000007-E72E-495A-AAE1-0D87FE1F5A8F}"/>
              </c:ext>
            </c:extLst>
          </c:dPt>
          <c:dPt>
            <c:idx val="4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9-E72E-495A-AAE1-0D87FE1F5A8F}"/>
              </c:ext>
            </c:extLst>
          </c:dPt>
          <c:dLbls>
            <c:dLbl>
              <c:idx val="0"/>
              <c:layout>
                <c:manualLayout>
                  <c:x val="-0.13170482999969832"/>
                  <c:y val="0.1039802963018248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2E-495A-AAE1-0D87FE1F5A8F}"/>
                </c:ext>
              </c:extLst>
            </c:dLbl>
            <c:dLbl>
              <c:idx val="1"/>
              <c:layout>
                <c:manualLayout>
                  <c:x val="-0.15114942528735636"/>
                  <c:y val="-4.798596857857224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2E-495A-AAE1-0D87FE1F5A8F}"/>
                </c:ext>
              </c:extLst>
            </c:dLbl>
            <c:dLbl>
              <c:idx val="2"/>
              <c:layout>
                <c:manualLayout>
                  <c:x val="-8.1488379169995059E-2"/>
                  <c:y val="-0.1620829396325459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2E-495A-AAE1-0D87FE1F5A8F}"/>
                </c:ext>
              </c:extLst>
            </c:dLbl>
            <c:dLbl>
              <c:idx val="3"/>
              <c:layout>
                <c:manualLayout>
                  <c:x val="5.804597701149411E-2"/>
                  <c:y val="-0.2441855431578161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2E-495A-AAE1-0D87FE1F5A8F}"/>
                </c:ext>
              </c:extLst>
            </c:dLbl>
            <c:dLbl>
              <c:idx val="4"/>
              <c:layout>
                <c:manualLayout>
                  <c:x val="0.358716625938999"/>
                  <c:y val="-0.3557353435086017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2E-495A-AAE1-0D87FE1F5A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'VELOCIMETRO CON AGUJA'!$A$4:$A$8</c:f>
              <c:strCache>
                <c:ptCount val="5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100%</c:v>
                </c:pt>
              </c:strCache>
            </c:strRef>
          </c:cat>
          <c:val>
            <c:numRef>
              <c:f>'VELOCIMETRO CON AGUJA'!$B$4:$B$8</c:f>
              <c:numCache>
                <c:formatCode>0%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2E-495A-AAE1-0D87FE1F5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81268804814032"/>
          <c:y val="0.13583695694754572"/>
          <c:w val="0.5447000832213047"/>
          <c:h val="0.83330982880871229"/>
        </c:manualLayout>
      </c:layout>
      <c:doughnutChart>
        <c:varyColors val="1"/>
        <c:ser>
          <c:idx val="0"/>
          <c:order val="0"/>
          <c:tx>
            <c:strRef>
              <c:f>'VELOCIMETRO CON AGUJA'!$B$3</c:f>
              <c:strCache>
                <c:ptCount val="1"/>
                <c:pt idx="0">
                  <c:v>Segmento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71B1-4CC3-A492-E96EC1A5893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71B1-4CC3-A492-E96EC1A5893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71B1-4CC3-A492-E96EC1A58931}"/>
              </c:ext>
            </c:extLst>
          </c:dPt>
          <c:dPt>
            <c:idx val="3"/>
            <c:bubble3D val="0"/>
            <c:spPr>
              <a:solidFill>
                <a:srgbClr val="66FF33"/>
              </a:solidFill>
            </c:spPr>
            <c:extLst>
              <c:ext xmlns:c16="http://schemas.microsoft.com/office/drawing/2014/chart" uri="{C3380CC4-5D6E-409C-BE32-E72D297353CC}">
                <c16:uniqueId val="{00000007-71B1-4CC3-A492-E96EC1A58931}"/>
              </c:ext>
            </c:extLst>
          </c:dPt>
          <c:dPt>
            <c:idx val="4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9-71B1-4CC3-A492-E96EC1A58931}"/>
              </c:ext>
            </c:extLst>
          </c:dPt>
          <c:dLbls>
            <c:dLbl>
              <c:idx val="0"/>
              <c:layout>
                <c:manualLayout>
                  <c:x val="-0.12649049356635297"/>
                  <c:y val="9.860422297959023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B1-4CC3-A492-E96EC1A58931}"/>
                </c:ext>
              </c:extLst>
            </c:dLbl>
            <c:dLbl>
              <c:idx val="1"/>
              <c:layout>
                <c:manualLayout>
                  <c:x val="-0.13617873375584147"/>
                  <c:y val="-5.161671955184703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B1-4CC3-A492-E96EC1A58931}"/>
                </c:ext>
              </c:extLst>
            </c:dLbl>
            <c:dLbl>
              <c:idx val="2"/>
              <c:layout>
                <c:manualLayout>
                  <c:x val="-7.7845464438896422E-2"/>
                  <c:y val="-0.1733693736044188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B1-4CC3-A492-E96EC1A58931}"/>
                </c:ext>
              </c:extLst>
            </c:dLbl>
            <c:dLbl>
              <c:idx val="3"/>
              <c:layout>
                <c:manualLayout>
                  <c:x val="5.1897061647781829E-2"/>
                  <c:y val="-0.2217385513377991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B1-4CC3-A492-E96EC1A58931}"/>
                </c:ext>
              </c:extLst>
            </c:dLbl>
            <c:dLbl>
              <c:idx val="4"/>
              <c:layout>
                <c:manualLayout>
                  <c:x val="0.32716804301901287"/>
                  <c:y val="-0.3292564735378227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B1-4CC3-A492-E96EC1A5893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'VELOCIMETRO CON AGUJA'!$A$4:$A$8</c:f>
              <c:strCache>
                <c:ptCount val="5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100%</c:v>
                </c:pt>
              </c:strCache>
            </c:strRef>
          </c:cat>
          <c:val>
            <c:numRef>
              <c:f>'VELOCIMETRO CON AGUJA'!$B$4:$B$8</c:f>
              <c:numCache>
                <c:formatCode>0%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B1-4CC3-A492-E96EC1A58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scatterChart>
        <c:scatterStyle val="lineMarker"/>
        <c:varyColors val="0"/>
        <c:ser>
          <c:idx val="1"/>
          <c:order val="1"/>
          <c:tx>
            <c:strRef>
              <c:f>'VELOCIMETRO CON AGUJA'!$A$17</c:f>
              <c:strCache>
                <c:ptCount val="1"/>
                <c:pt idx="0">
                  <c:v>Puntos</c:v>
                </c:pt>
              </c:strCache>
            </c:strRef>
          </c:tx>
          <c:spPr>
            <a:ln w="28575" cmpd="sng">
              <a:solidFill>
                <a:schemeClr val="tx1"/>
              </a:solidFill>
              <a:prstDash val="solid"/>
              <a:headEnd type="diamond"/>
              <a:tailEnd type="triangle"/>
            </a:ln>
          </c:spPr>
          <c:marker>
            <c:symbol val="none"/>
          </c:marker>
          <c:xVal>
            <c:numRef>
              <c:f>'VELOCIMETRO CON AGUJA'!$B$18:$B$19</c:f>
              <c:numCache>
                <c:formatCode>General</c:formatCode>
                <c:ptCount val="2"/>
                <c:pt idx="0">
                  <c:v>0</c:v>
                </c:pt>
                <c:pt idx="1">
                  <c:v>-0.30901699437494745</c:v>
                </c:pt>
              </c:numCache>
            </c:numRef>
          </c:xVal>
          <c:yVal>
            <c:numRef>
              <c:f>'VELOCIMETRO CON AGUJA'!$C$18:$C$19</c:f>
              <c:numCache>
                <c:formatCode>General</c:formatCode>
                <c:ptCount val="2"/>
                <c:pt idx="0">
                  <c:v>0</c:v>
                </c:pt>
                <c:pt idx="1">
                  <c:v>0.95105651629515353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B1-4CC3-A492-E96EC1A58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30400"/>
        <c:axId val="409734320"/>
      </c:scatterChart>
      <c:valAx>
        <c:axId val="409734320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one"/>
        <c:crossAx val="409730400"/>
        <c:crossesAt val="0"/>
        <c:crossBetween val="midCat"/>
      </c:valAx>
      <c:valAx>
        <c:axId val="409730400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one"/>
        <c:crossAx val="40973432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REPRESENTACION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ca-E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'GRAFICO BURBUJAS'!$C$8</c:f>
              <c:strCache>
                <c:ptCount val="1"/>
                <c:pt idx="0">
                  <c:v>IMPORTES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endParaRPr lang="ca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'GRAFICO BURBUJAS'!$B$9:$B$13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'GRAFICO BURBUJAS'!$C$9:$C$13</c:f>
              <c:numCache>
                <c:formatCode>General</c:formatCode>
                <c:ptCount val="5"/>
                <c:pt idx="0">
                  <c:v>150</c:v>
                </c:pt>
                <c:pt idx="1">
                  <c:v>220</c:v>
                </c:pt>
                <c:pt idx="2">
                  <c:v>360</c:v>
                </c:pt>
                <c:pt idx="3">
                  <c:v>100</c:v>
                </c:pt>
                <c:pt idx="4">
                  <c:v>150</c:v>
                </c:pt>
              </c:numCache>
            </c:numRef>
          </c:yVal>
          <c:bubbleSize>
            <c:numRef>
              <c:f>'GRAFICO BURBUJAS'!$D$9:$D$13</c:f>
              <c:numCache>
                <c:formatCode>0%</c:formatCode>
                <c:ptCount val="5"/>
                <c:pt idx="0">
                  <c:v>0.15306122448979592</c:v>
                </c:pt>
                <c:pt idx="1">
                  <c:v>0.22448979591836735</c:v>
                </c:pt>
                <c:pt idx="2">
                  <c:v>0.36734693877551022</c:v>
                </c:pt>
                <c:pt idx="3">
                  <c:v>0.10204081632653061</c:v>
                </c:pt>
                <c:pt idx="4">
                  <c:v>0.15306122448979592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42F-4472-B153-A2DFB1D72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9736672"/>
        <c:axId val="409733536"/>
      </c:bubbleChart>
      <c:valAx>
        <c:axId val="40973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bg1"/>
                    </a:solidFill>
                  </a:rPr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9733536"/>
        <c:crosses val="autoZero"/>
        <c:crossBetween val="midCat"/>
      </c:valAx>
      <c:valAx>
        <c:axId val="4097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bg1"/>
                    </a:solidFill>
                  </a:rPr>
                  <a:t>IMPORTES</a:t>
                </a:r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973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 esperado vs. Valor Obtenido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 DISPERSION'!$B$6</c:f>
              <c:strCache>
                <c:ptCount val="1"/>
                <c:pt idx="0">
                  <c:v>Valor esperado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'GRAFICO DISPERSION'!$A$7:$A$30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'GRAFICO DISPERSION'!$B$7:$B$30</c:f>
              <c:numCache>
                <c:formatCode>General</c:formatCode>
                <c:ptCount val="24"/>
                <c:pt idx="0">
                  <c:v>145</c:v>
                </c:pt>
                <c:pt idx="1">
                  <c:v>164</c:v>
                </c:pt>
                <c:pt idx="2">
                  <c:v>174</c:v>
                </c:pt>
                <c:pt idx="3">
                  <c:v>270</c:v>
                </c:pt>
                <c:pt idx="4">
                  <c:v>165</c:v>
                </c:pt>
                <c:pt idx="5">
                  <c:v>277</c:v>
                </c:pt>
                <c:pt idx="6">
                  <c:v>225</c:v>
                </c:pt>
                <c:pt idx="7">
                  <c:v>131</c:v>
                </c:pt>
                <c:pt idx="8">
                  <c:v>240</c:v>
                </c:pt>
                <c:pt idx="9">
                  <c:v>245</c:v>
                </c:pt>
                <c:pt idx="10">
                  <c:v>136</c:v>
                </c:pt>
                <c:pt idx="11">
                  <c:v>168</c:v>
                </c:pt>
                <c:pt idx="12">
                  <c:v>132</c:v>
                </c:pt>
                <c:pt idx="13">
                  <c:v>208</c:v>
                </c:pt>
                <c:pt idx="14">
                  <c:v>219</c:v>
                </c:pt>
                <c:pt idx="15">
                  <c:v>232</c:v>
                </c:pt>
                <c:pt idx="16">
                  <c:v>258</c:v>
                </c:pt>
                <c:pt idx="17">
                  <c:v>231</c:v>
                </c:pt>
                <c:pt idx="18">
                  <c:v>234</c:v>
                </c:pt>
                <c:pt idx="19">
                  <c:v>151</c:v>
                </c:pt>
                <c:pt idx="20">
                  <c:v>229</c:v>
                </c:pt>
                <c:pt idx="21">
                  <c:v>110</c:v>
                </c:pt>
                <c:pt idx="22">
                  <c:v>128</c:v>
                </c:pt>
                <c:pt idx="23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7-404A-98F1-955BFB1B08C7}"/>
            </c:ext>
          </c:extLst>
        </c:ser>
        <c:ser>
          <c:idx val="1"/>
          <c:order val="1"/>
          <c:tx>
            <c:strRef>
              <c:f>'GRAFICO DISPERSION'!$C$6</c:f>
              <c:strCache>
                <c:ptCount val="1"/>
                <c:pt idx="0">
                  <c:v>Valor obtenido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'GRAFICO DISPERSION'!$A$7:$A$30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'GRAFICO DISPERSION'!$C$7:$C$30</c:f>
              <c:numCache>
                <c:formatCode>General</c:formatCode>
                <c:ptCount val="24"/>
                <c:pt idx="0">
                  <c:v>174</c:v>
                </c:pt>
                <c:pt idx="1">
                  <c:v>110</c:v>
                </c:pt>
                <c:pt idx="2">
                  <c:v>181</c:v>
                </c:pt>
                <c:pt idx="3">
                  <c:v>197</c:v>
                </c:pt>
                <c:pt idx="4">
                  <c:v>189</c:v>
                </c:pt>
                <c:pt idx="5">
                  <c:v>147</c:v>
                </c:pt>
                <c:pt idx="6">
                  <c:v>116</c:v>
                </c:pt>
                <c:pt idx="7">
                  <c:v>125</c:v>
                </c:pt>
                <c:pt idx="8">
                  <c:v>126</c:v>
                </c:pt>
                <c:pt idx="9">
                  <c:v>128</c:v>
                </c:pt>
                <c:pt idx="10">
                  <c:v>176</c:v>
                </c:pt>
                <c:pt idx="11">
                  <c:v>106</c:v>
                </c:pt>
                <c:pt idx="12">
                  <c:v>162</c:v>
                </c:pt>
                <c:pt idx="13">
                  <c:v>147</c:v>
                </c:pt>
                <c:pt idx="14">
                  <c:v>146</c:v>
                </c:pt>
                <c:pt idx="15">
                  <c:v>138</c:v>
                </c:pt>
                <c:pt idx="16">
                  <c:v>188</c:v>
                </c:pt>
                <c:pt idx="17">
                  <c:v>106</c:v>
                </c:pt>
                <c:pt idx="18">
                  <c:v>122</c:v>
                </c:pt>
                <c:pt idx="19">
                  <c:v>191</c:v>
                </c:pt>
                <c:pt idx="20">
                  <c:v>110</c:v>
                </c:pt>
                <c:pt idx="21">
                  <c:v>190</c:v>
                </c:pt>
                <c:pt idx="22">
                  <c:v>121</c:v>
                </c:pt>
                <c:pt idx="23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7-404A-98F1-955BFB1B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29704"/>
        <c:axId val="355530880"/>
      </c:scatterChart>
      <c:valAx>
        <c:axId val="355529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55530880"/>
        <c:crosses val="autoZero"/>
        <c:crossBetween val="midCat"/>
        <c:majorUnit val="0.125"/>
      </c:valAx>
      <c:valAx>
        <c:axId val="3555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5552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INTERACTIVO 1'!$A$7</c:f>
              <c:strCache>
                <c:ptCount val="1"/>
                <c:pt idx="0">
                  <c:v>ESTHER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INTERACTIVO 1'!$B$6:$F$6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'GRAFICO INTERACTIVO 1'!$B$7:$F$7</c:f>
              <c:numCache>
                <c:formatCode>General</c:formatCode>
                <c:ptCount val="5"/>
                <c:pt idx="0">
                  <c:v>92</c:v>
                </c:pt>
                <c:pt idx="1">
                  <c:v>63</c:v>
                </c:pt>
                <c:pt idx="2">
                  <c:v>80</c:v>
                </c:pt>
                <c:pt idx="3">
                  <c:v>81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8-405A-85E0-5F410C1855EB}"/>
            </c:ext>
          </c:extLst>
        </c:ser>
        <c:ser>
          <c:idx val="3"/>
          <c:order val="1"/>
          <c:tx>
            <c:strRef>
              <c:f>'GRAFICO INTERACTIVO 1'!$A$8</c:f>
              <c:strCache>
                <c:ptCount val="1"/>
                <c:pt idx="0">
                  <c:v>SILVIA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INTERACTIVO 1'!$B$6:$F$6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'GRAFICO INTERACTIVO 1'!$B$8:$F$8</c:f>
              <c:numCache>
                <c:formatCode>General</c:formatCode>
                <c:ptCount val="5"/>
                <c:pt idx="0">
                  <c:v>52</c:v>
                </c:pt>
                <c:pt idx="1">
                  <c:v>59</c:v>
                </c:pt>
                <c:pt idx="2">
                  <c:v>60</c:v>
                </c:pt>
                <c:pt idx="3">
                  <c:v>95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8-405A-85E0-5F410C1855EB}"/>
            </c:ext>
          </c:extLst>
        </c:ser>
        <c:ser>
          <c:idx val="1"/>
          <c:order val="2"/>
          <c:tx>
            <c:strRef>
              <c:f>'GRAFICO INTERACTIVO 1'!$A$9</c:f>
              <c:strCache>
                <c:ptCount val="1"/>
                <c:pt idx="0">
                  <c:v>ÁNGEL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INTERACTIVO 1'!$B$6:$F$6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'GRAFICO INTERACTIVO 1'!$B$9:$F$9</c:f>
              <c:numCache>
                <c:formatCode>General</c:formatCode>
                <c:ptCount val="5"/>
                <c:pt idx="0">
                  <c:v>62</c:v>
                </c:pt>
                <c:pt idx="1">
                  <c:v>56</c:v>
                </c:pt>
                <c:pt idx="2">
                  <c:v>58</c:v>
                </c:pt>
                <c:pt idx="3">
                  <c:v>70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8-405A-85E0-5F410C185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535976"/>
        <c:axId val="355531272"/>
      </c:barChart>
      <c:catAx>
        <c:axId val="355535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55531272"/>
        <c:crosses val="autoZero"/>
        <c:auto val="1"/>
        <c:lblAlgn val="ctr"/>
        <c:lblOffset val="100"/>
        <c:noMultiLvlLbl val="0"/>
      </c:catAx>
      <c:valAx>
        <c:axId val="35553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555359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80132623608968E-2"/>
          <c:y val="0.13134328358208955"/>
          <c:w val="0.92737459219466722"/>
          <c:h val="0.675646021859207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 CON BOTONES DE ACCION'!$A$12</c:f>
              <c:strCache>
                <c:ptCount val="1"/>
                <c:pt idx="0">
                  <c:v>JUAN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CON BOTONES DE ACCION'!$B$11:$F$11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'GRAFICO CON BOTONES DE ACCION'!$B$12:$F$12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7-459C-9B51-8A1829377C95}"/>
            </c:ext>
          </c:extLst>
        </c:ser>
        <c:ser>
          <c:idx val="3"/>
          <c:order val="1"/>
          <c:tx>
            <c:strRef>
              <c:f>'GRAFICO CON BOTONES DE ACCION'!$A$13</c:f>
              <c:strCache>
                <c:ptCount val="1"/>
                <c:pt idx="0">
                  <c:v>ANA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CON BOTONES DE ACCION'!$B$11:$F$11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'GRAFICO CON BOTONES DE ACCION'!$B$13:$F$13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7-459C-9B51-8A1829377C95}"/>
            </c:ext>
          </c:extLst>
        </c:ser>
        <c:ser>
          <c:idx val="1"/>
          <c:order val="2"/>
          <c:tx>
            <c:strRef>
              <c:f>'GRAFICO CON BOTONES DE ACCION'!$A$14</c:f>
              <c:strCache>
                <c:ptCount val="1"/>
                <c:pt idx="0">
                  <c:v>CARLOS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CON BOTONES DE ACCION'!$B$11:$F$11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'GRAFICO CON BOTONES DE ACCION'!$B$14:$F$14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7-459C-9B51-8A1829377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9248600"/>
        <c:axId val="409247032"/>
      </c:barChart>
      <c:catAx>
        <c:axId val="409248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9247032"/>
        <c:crosses val="autoZero"/>
        <c:auto val="1"/>
        <c:lblAlgn val="ctr"/>
        <c:lblOffset val="100"/>
        <c:noMultiLvlLbl val="0"/>
      </c:catAx>
      <c:valAx>
        <c:axId val="4092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924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>
      <a:noFill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baseline="0">
                <a:ln w="0"/>
                <a:solidFill>
                  <a:schemeClr val="bg1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ES" b="1" cap="none" spc="0">
                <a:ln w="0"/>
                <a:solidFill>
                  <a:schemeClr val="bg1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Evolución</a:t>
            </a:r>
            <a:r>
              <a:rPr lang="es-ES" b="1" cap="none" spc="0" baseline="0">
                <a:ln w="0"/>
                <a:solidFill>
                  <a:schemeClr val="bg1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 de ventas</a:t>
            </a:r>
            <a:endParaRPr lang="es-ES" b="1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0.26425678040244971"/>
          <c:y val="1.268743098503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baseline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ca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'GRAFICO CON FCONDICIONAL'!$C$5</c:f>
              <c:strCache>
                <c:ptCount val="1"/>
                <c:pt idx="0">
                  <c:v>MAXIMA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CON FCONDICIONAL'!$A$6:$A$12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'GRAFICO CON FCONDICIONAL'!$C$6:$C$11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C-4D5B-8397-435D9FFEC7A7}"/>
            </c:ext>
          </c:extLst>
        </c:ser>
        <c:ser>
          <c:idx val="1"/>
          <c:order val="1"/>
          <c:tx>
            <c:strRef>
              <c:f>'GRAFICO CON FCONDICIONAL'!$D$5</c:f>
              <c:strCache>
                <c:ptCount val="1"/>
                <c:pt idx="0">
                  <c:v>MINIMA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CON FCONDICIONAL'!$A$6:$A$12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'GRAFICO CON FCONDICIONAL'!$D$6:$D$11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C-4D5B-8397-435D9FFEC7A7}"/>
            </c:ext>
          </c:extLst>
        </c:ser>
        <c:ser>
          <c:idx val="2"/>
          <c:order val="2"/>
          <c:tx>
            <c:strRef>
              <c:f>'GRAFICO CON FCONDICIONAL'!$E$5</c:f>
              <c:strCache>
                <c:ptCount val="1"/>
                <c:pt idx="0">
                  <c:v>RESTO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'GRAFICO CON FCONDICIONAL'!$A$6:$A$12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'GRAFICO CON FCONDICIONAL'!$E$6:$E$11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17</c:v>
                </c:pt>
                <c:pt idx="3">
                  <c:v>10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C-4D5B-8397-435D9FFEC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245464"/>
        <c:axId val="409247816"/>
      </c:barChart>
      <c:catAx>
        <c:axId val="4092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9247816"/>
        <c:crosses val="autoZero"/>
        <c:auto val="1"/>
        <c:lblAlgn val="ctr"/>
        <c:lblOffset val="100"/>
        <c:noMultiLvlLbl val="0"/>
      </c:catAx>
      <c:valAx>
        <c:axId val="40924781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924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3">
                    <a:lumMod val="7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ES" sz="1800" b="0" cap="none" spc="0">
                <a:ln w="0"/>
                <a:solidFill>
                  <a:schemeClr val="accent3">
                    <a:lumMod val="7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Ventas</a:t>
            </a:r>
            <a:r>
              <a:rPr lang="es-ES" sz="1800" b="0" cap="none" spc="0" baseline="0">
                <a:ln w="0"/>
                <a:solidFill>
                  <a:schemeClr val="accent3">
                    <a:lumMod val="7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 del año</a:t>
            </a:r>
            <a:endParaRPr lang="es-ES" sz="1800" b="0" cap="none" spc="0">
              <a:ln w="0"/>
              <a:solidFill>
                <a:schemeClr val="accent3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0.364134014764338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3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1976666660009888"/>
          <c:w val="0.90286351706036749"/>
          <c:h val="0.82930755144001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'GRAFICOS CON MARCAS LÍMITES'!$B$4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'GRAFICOS CON MARCAS LÍMITES'!$D$6:$D$6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'GRAFICOS CON MARCAS LÍMITES'!$B$5:$B$16</c:f>
              <c:numCache>
                <c:formatCode>General</c:formatCode>
                <c:ptCount val="12"/>
                <c:pt idx="0">
                  <c:v>48</c:v>
                </c:pt>
                <c:pt idx="1">
                  <c:v>33</c:v>
                </c:pt>
                <c:pt idx="2">
                  <c:v>45</c:v>
                </c:pt>
                <c:pt idx="3">
                  <c:v>18</c:v>
                </c:pt>
                <c:pt idx="4">
                  <c:v>15</c:v>
                </c:pt>
                <c:pt idx="5">
                  <c:v>28</c:v>
                </c:pt>
                <c:pt idx="6">
                  <c:v>27</c:v>
                </c:pt>
                <c:pt idx="7">
                  <c:v>11</c:v>
                </c:pt>
                <c:pt idx="8">
                  <c:v>18</c:v>
                </c:pt>
                <c:pt idx="9">
                  <c:v>20</c:v>
                </c:pt>
                <c:pt idx="10">
                  <c:v>32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5D4-9756-6E9860DE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44"/>
        <c:axId val="409250168"/>
        <c:axId val="409250952"/>
      </c:barChart>
      <c:scatterChart>
        <c:scatterStyle val="smoothMarker"/>
        <c:varyColors val="0"/>
        <c:ser>
          <c:idx val="1"/>
          <c:order val="1"/>
          <c:tx>
            <c:strRef>
              <c:f>'GRAFICOS CON MARCAS LÍMITES'!$E$4</c:f>
              <c:strCache>
                <c:ptCount val="1"/>
                <c:pt idx="0">
                  <c:v>LIMITE MIN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'GRAFICOS CON MARCAS LÍMITES'!$D$5:$D$6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'GRAFICOS CON MARCAS LÍMITES'!$E$5:$E$6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62-45D4-9756-6E9860DE473B}"/>
            </c:ext>
          </c:extLst>
        </c:ser>
        <c:ser>
          <c:idx val="2"/>
          <c:order val="2"/>
          <c:tx>
            <c:strRef>
              <c:f>'GRAFICOS CON MARCAS LÍMITES'!$F$4</c:f>
              <c:strCache>
                <c:ptCount val="1"/>
                <c:pt idx="0">
                  <c:v>LIMITE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'GRAFICOS CON MARCAS LÍMITES'!$D$5:$D$6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'GRAFICOS CON MARCAS LÍMITES'!$F$5:$F$6</c:f>
              <c:numCache>
                <c:formatCode>General</c:formatCode>
                <c:ptCount val="2"/>
                <c:pt idx="0">
                  <c:v>43.68</c:v>
                </c:pt>
                <c:pt idx="1">
                  <c:v>43.68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062-45D4-9756-6E9860DE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44288"/>
        <c:axId val="409243896"/>
      </c:scatterChart>
      <c:catAx>
        <c:axId val="409250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9250952"/>
        <c:crosses val="autoZero"/>
        <c:auto val="0"/>
        <c:lblAlgn val="ctr"/>
        <c:lblOffset val="100"/>
        <c:noMultiLvlLbl val="0"/>
      </c:catAx>
      <c:valAx>
        <c:axId val="4092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9250168"/>
        <c:crosses val="autoZero"/>
        <c:crossBetween val="between"/>
      </c:valAx>
      <c:valAx>
        <c:axId val="409243896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409244288"/>
        <c:crosses val="max"/>
        <c:crossBetween val="midCat"/>
      </c:valAx>
      <c:valAx>
        <c:axId val="409244288"/>
        <c:scaling>
          <c:orientation val="minMax"/>
          <c:max val="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92438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cap="none" spc="0" baseline="0">
                <a:ln/>
                <a:solidFill>
                  <a:schemeClr val="accent3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s-ES" sz="1600" b="1" i="0" u="none" strike="noStrike" kern="1200" cap="none" spc="0" normalizeH="0" baseline="0" noProof="0">
                <a:ln/>
                <a:solidFill>
                  <a:schemeClr val="accent3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VELOCÍMETRO</a:t>
            </a:r>
          </a:p>
        </c:rich>
      </c:tx>
      <c:layout>
        <c:manualLayout>
          <c:xMode val="edge"/>
          <c:yMode val="edge"/>
          <c:x val="0.34657070014219588"/>
          <c:y val="9.19540229885057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cap="none" spc="0" baseline="0">
              <a:ln/>
              <a:solidFill>
                <a:schemeClr val="accent3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0.23535236220472441"/>
          <c:y val="0.11929034187182298"/>
          <c:w val="0.54596216097987749"/>
          <c:h val="0.82930961161500383"/>
        </c:manualLayout>
      </c:layout>
      <c:doughnutChart>
        <c:varyColors val="1"/>
        <c:ser>
          <c:idx val="0"/>
          <c:order val="0"/>
          <c:tx>
            <c:strRef>
              <c:f>VELOCIMETRO!$B$5</c:f>
              <c:strCache>
                <c:ptCount val="1"/>
                <c:pt idx="0">
                  <c:v>VENTAS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CC-488F-B702-0EB6E62311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CC-488F-B702-0EB6E62311A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CC-488F-B702-0EB6E62311A2}"/>
              </c:ext>
            </c:extLst>
          </c:dPt>
          <c:dLbls>
            <c:dLbl>
              <c:idx val="1"/>
              <c:layout>
                <c:manualLayout>
                  <c:x val="-5.5555555555556061E-3"/>
                  <c:y val="2.95358649789029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CC-488F-B702-0EB6E62311A2}"/>
                </c:ext>
              </c:extLst>
            </c:dLbl>
            <c:dLbl>
              <c:idx val="2"/>
              <c:layout>
                <c:manualLayout>
                  <c:x val="8.8888888888888892E-2"/>
                  <c:y val="0.147679324894514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CC-488F-B702-0EB6E62311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a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VELOCIMETRO!$A$1:$A$3</c:f>
              <c:strCache>
                <c:ptCount val="3"/>
                <c:pt idx="0">
                  <c:v>OBJETIVO</c:v>
                </c:pt>
                <c:pt idx="1">
                  <c:v>CONSEGUIDO</c:v>
                </c:pt>
                <c:pt idx="2">
                  <c:v>PENDIENTE</c:v>
                </c:pt>
              </c:strCache>
            </c:strRef>
          </c:cat>
          <c:val>
            <c:numRef>
              <c:f>VELOCIMETRO!$B$1:$B$3</c:f>
              <c:numCache>
                <c:formatCode>General</c:formatCode>
                <c:ptCount val="3"/>
                <c:pt idx="0">
                  <c:v>100</c:v>
                </c:pt>
                <c:pt idx="1">
                  <c:v>26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3-4BB4-A88B-CA34DDC12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90"/>
        <c:holeSize val="3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51727909011374"/>
          <c:y val="0"/>
          <c:w val="0.40507655293088363"/>
          <c:h val="1"/>
        </c:manualLayout>
      </c:layout>
      <c:doughnutChart>
        <c:varyColors val="1"/>
        <c:ser>
          <c:idx val="0"/>
          <c:order val="0"/>
          <c:tx>
            <c:v>VENTAS</c:v>
          </c:tx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8FA-453A-9742-7B2709FD40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8FA-453A-9742-7B2709FD40D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08FA-453A-9742-7B2709FD40D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FA-453A-9742-7B2709FD40D3}"/>
                </c:ext>
              </c:extLst>
            </c:dLbl>
            <c:dLbl>
              <c:idx val="1"/>
              <c:layout>
                <c:manualLayout>
                  <c:x val="-0.24166666666666667"/>
                  <c:y val="-3.5474018074989851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ca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8982"/>
                        <a:gd name="adj2" fmla="val 54195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08FA-453A-9742-7B2709FD40D3}"/>
                </c:ext>
              </c:extLst>
            </c:dLbl>
            <c:dLbl>
              <c:idx val="2"/>
              <c:layout>
                <c:manualLayout>
                  <c:x val="0.16388888888888878"/>
                  <c:y val="-0.2364934538332655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ca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0568"/>
                        <a:gd name="adj2" fmla="val 12555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2-08FA-453A-9742-7B2709FD40D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'VELOCIMETRO POR COMERCIAL'!$B$4:$D$4</c:f>
              <c:strCache>
                <c:ptCount val="3"/>
                <c:pt idx="0">
                  <c:v>OBJETIVO</c:v>
                </c:pt>
                <c:pt idx="1">
                  <c:v>VENTAS</c:v>
                </c:pt>
                <c:pt idx="2">
                  <c:v>PENDIENTE</c:v>
                </c:pt>
              </c:strCache>
            </c:strRef>
          </c:cat>
          <c:val>
            <c:numRef>
              <c:f>'VELOCIMETRO POR COMERCIAL'!$B$2:$D$2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A-453A-9742-7B2709FD40D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9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62992125984253"/>
          <c:y val="5.087718531532201E-2"/>
          <c:w val="0.65469855786248343"/>
          <c:h val="0.949122796535003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E5-411C-8997-E32E50802A1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0E5-411C-8997-E32E50802A1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0E5-411C-8997-E32E50802A13}"/>
              </c:ext>
            </c:extLst>
          </c:dPt>
          <c:dLbls>
            <c:delete val="1"/>
          </c:dLbls>
          <c:cat>
            <c:strRef>
              <c:f>'VELOCIMETRO ACUMULADO MES'!$E$2:$E$4</c:f>
              <c:strCache>
                <c:ptCount val="3"/>
                <c:pt idx="0">
                  <c:v>OBJETIVO</c:v>
                </c:pt>
                <c:pt idx="1">
                  <c:v>VENDIDO</c:v>
                </c:pt>
                <c:pt idx="2">
                  <c:v>PENDIENTE</c:v>
                </c:pt>
              </c:strCache>
            </c:strRef>
          </c:cat>
          <c:val>
            <c:numRef>
              <c:f>'VELOCIMETRO ACUMULADO MES'!$F$2:$F$4</c:f>
              <c:numCache>
                <c:formatCode>"€"#,##0.00_);[Red]\("€"#,##0.00\)</c:formatCode>
                <c:ptCount val="3"/>
                <c:pt idx="0">
                  <c:v>250000</c:v>
                </c:pt>
                <c:pt idx="1">
                  <c:v>144320</c:v>
                </c:pt>
                <c:pt idx="2">
                  <c:v>105680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E5-411C-8997-E32E50802A1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9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2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3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3">
      <a:schemeClr val="dk1"/>
    </cs:effectRef>
    <cs:fontRef idx="minor">
      <a:schemeClr val="tx1"/>
    </cs:fontRef>
  </cs:dataPoint3D>
  <cs:dataPointLine>
    <cs:lnRef idx="1">
      <cs:styleClr val="auto"/>
    </cs:lnRef>
    <cs:lineWidthScale>7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3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3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3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$B$4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checked="Checked" firstButton="1" fmlaLink="$A$8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Drop" dropStyle="combo" dx="16" fmlaLink="$A$3" fmlaRange="$A$5:$A$8" noThreeD="1" sel="3" val="0"/>
</file>

<file path=xl/ctrlProps/ctrlProp6.xml><?xml version="1.0" encoding="utf-8"?>
<formControlPr xmlns="http://schemas.microsoft.com/office/spreadsheetml/2009/9/main" objectType="Drop" dropStyle="combo" dx="16" fmlaLink="$G$1" fmlaRange="$A$2:$A$13" noThreeD="1" sel="6" val="4"/>
</file>

<file path=xl/ctrlProps/ctrlProp7.xml><?xml version="1.0" encoding="utf-8"?>
<formControlPr xmlns="http://schemas.microsoft.com/office/spreadsheetml/2009/9/main" objectType="Drop" dropStyle="combo" dx="16" fmlaLink="$G$2" fmlaRange="$A$2:$A$13" noThreeD="1" sel="8" va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0</xdr:row>
      <xdr:rowOff>0</xdr:rowOff>
    </xdr:from>
    <xdr:to>
      <xdr:col>11</xdr:col>
      <xdr:colOff>276225</xdr:colOff>
      <xdr:row>17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244290</xdr:colOff>
      <xdr:row>6</xdr:row>
      <xdr:rowOff>76200</xdr:rowOff>
    </xdr:from>
    <xdr:to>
      <xdr:col>6</xdr:col>
      <xdr:colOff>704851</xdr:colOff>
      <xdr:row>19</xdr:row>
      <xdr:rowOff>193268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4480</xdr:colOff>
      <xdr:row>7</xdr:row>
      <xdr:rowOff>165072</xdr:rowOff>
    </xdr:from>
    <xdr:to>
      <xdr:col>4</xdr:col>
      <xdr:colOff>295274</xdr:colOff>
      <xdr:row>10</xdr:row>
      <xdr:rowOff>8189</xdr:rowOff>
    </xdr:to>
    <xdr:sp macro="" textlink="G4">
      <xdr:nvSpPr>
        <xdr:cNvPr id="3" name="2 CuadroTexto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2614330" y="1698597"/>
          <a:ext cx="795619" cy="500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083A5F22-132A-40D7-8091-CC03CF0374CA}" type="TxLink">
            <a:rPr lang="en-US" sz="14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73,20%</a:t>
          </a:fld>
          <a:endParaRPr lang="es-ES" sz="1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6</xdr:col>
      <xdr:colOff>684853</xdr:colOff>
      <xdr:row>8</xdr:row>
      <xdr:rowOff>108697</xdr:rowOff>
    </xdr:from>
    <xdr:to>
      <xdr:col>7</xdr:col>
      <xdr:colOff>729676</xdr:colOff>
      <xdr:row>10</xdr:row>
      <xdr:rowOff>30256</xdr:rowOff>
    </xdr:to>
    <xdr:sp macro="" textlink="G5">
      <xdr:nvSpPr>
        <xdr:cNvPr id="4" name="3 CuadroTexto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6152203" y="1861297"/>
          <a:ext cx="892548" cy="3597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E9118DFC-506E-4F7D-9CC4-61E5DECEB89F}" type="TxLink">
            <a:rPr lang="en-US" sz="14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26,80%</a:t>
          </a:fld>
          <a:endParaRPr lang="es-ES" sz="1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198120</xdr:rowOff>
        </xdr:from>
        <xdr:to>
          <xdr:col>6</xdr:col>
          <xdr:colOff>0</xdr:colOff>
          <xdr:row>1</xdr:row>
          <xdr:rowOff>190500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9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9</xdr:col>
      <xdr:colOff>142875</xdr:colOff>
      <xdr:row>11</xdr:row>
      <xdr:rowOff>171450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11</xdr:row>
      <xdr:rowOff>180975</xdr:rowOff>
    </xdr:from>
    <xdr:to>
      <xdr:col>9</xdr:col>
      <xdr:colOff>152400</xdr:colOff>
      <xdr:row>22</xdr:row>
      <xdr:rowOff>47625</xdr:rowOff>
    </xdr:to>
    <xdr:graphicFrame macro="">
      <xdr:nvGraphicFramePr>
        <xdr:cNvPr id="3" name="6 Gráfico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0</xdr:rowOff>
    </xdr:from>
    <xdr:to>
      <xdr:col>11</xdr:col>
      <xdr:colOff>209550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47625</xdr:rowOff>
    </xdr:from>
    <xdr:to>
      <xdr:col>10</xdr:col>
      <xdr:colOff>114300</xdr:colOff>
      <xdr:row>19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72536</xdr:rowOff>
    </xdr:from>
    <xdr:to>
      <xdr:col>6</xdr:col>
      <xdr:colOff>754673</xdr:colOff>
      <xdr:row>22</xdr:row>
      <xdr:rowOff>79863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29307</xdr:colOff>
      <xdr:row>12</xdr:row>
      <xdr:rowOff>63745</xdr:rowOff>
    </xdr:from>
    <xdr:to>
      <xdr:col>6</xdr:col>
      <xdr:colOff>674076</xdr:colOff>
      <xdr:row>13</xdr:row>
      <xdr:rowOff>129687</xdr:rowOff>
    </xdr:to>
    <xdr:sp macro="" textlink="$A$4">
      <xdr:nvSpPr>
        <xdr:cNvPr id="3" name="2 CuadroText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601307" y="2578345"/>
          <a:ext cx="644769" cy="275492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t"/>
        <a:lstStyle/>
        <a:p>
          <a:pPr algn="ctr"/>
          <a:fld id="{544961F8-A4A7-42F6-9A2E-32D99088B076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MAD</a:t>
          </a:fld>
          <a:endParaRPr lang="es-ES" sz="1100">
            <a:solidFill>
              <a:schemeClr val="bg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0</xdr:row>
          <xdr:rowOff>182880</xdr:rowOff>
        </xdr:from>
        <xdr:to>
          <xdr:col>2</xdr:col>
          <xdr:colOff>7620</xdr:colOff>
          <xdr:row>1</xdr:row>
          <xdr:rowOff>190500</xdr:rowOff>
        </xdr:to>
        <xdr:sp macro="" textlink="">
          <xdr:nvSpPr>
            <xdr:cNvPr id="12289" name="Option Butto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2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ca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BCN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144780</xdr:colOff>
          <xdr:row>0</xdr:row>
          <xdr:rowOff>175260</xdr:rowOff>
        </xdr:from>
        <xdr:to>
          <xdr:col>3</xdr:col>
          <xdr:colOff>723900</xdr:colOff>
          <xdr:row>1</xdr:row>
          <xdr:rowOff>182880</xdr:rowOff>
        </xdr:to>
        <xdr:sp macro="" textlink="">
          <xdr:nvSpPr>
            <xdr:cNvPr id="12290" name="Option Butto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2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ca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MAD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619126</xdr:colOff>
      <xdr:row>6</xdr:row>
      <xdr:rowOff>142875</xdr:rowOff>
    </xdr:from>
    <xdr:to>
      <xdr:col>8</xdr:col>
      <xdr:colOff>200025</xdr:colOff>
      <xdr:row>16</xdr:row>
      <xdr:rowOff>152400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H="1" flipV="1">
          <a:off x="619126" y="1400175"/>
          <a:ext cx="5676899" cy="2105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437051</xdr:colOff>
      <xdr:row>2</xdr:row>
      <xdr:rowOff>11723</xdr:rowOff>
    </xdr:from>
    <xdr:to>
      <xdr:col>7</xdr:col>
      <xdr:colOff>742951</xdr:colOff>
      <xdr:row>14</xdr:row>
      <xdr:rowOff>66677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 flipV="1">
          <a:off x="2723051" y="392723"/>
          <a:ext cx="3353900" cy="234095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433387</xdr:colOff>
      <xdr:row>2</xdr:row>
      <xdr:rowOff>19050</xdr:rowOff>
    </xdr:from>
    <xdr:to>
      <xdr:col>8</xdr:col>
      <xdr:colOff>0</xdr:colOff>
      <xdr:row>14</xdr:row>
      <xdr:rowOff>66675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H="1" flipV="1">
          <a:off x="1195387" y="400050"/>
          <a:ext cx="4900613" cy="2333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351692</xdr:colOff>
      <xdr:row>13</xdr:row>
      <xdr:rowOff>129687</xdr:rowOff>
    </xdr:from>
    <xdr:to>
      <xdr:col>7</xdr:col>
      <xdr:colOff>752475</xdr:colOff>
      <xdr:row>19</xdr:row>
      <xdr:rowOff>133350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>
          <a:endCxn id="3" idx="2"/>
        </xdr:cNvCxnSpPr>
      </xdr:nvCxnSpPr>
      <xdr:spPr>
        <a:xfrm flipH="1" flipV="1">
          <a:off x="4923692" y="2853837"/>
          <a:ext cx="1162783" cy="12609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123825</xdr:rowOff>
    </xdr:from>
    <xdr:to>
      <xdr:col>8</xdr:col>
      <xdr:colOff>19050</xdr:colOff>
      <xdr:row>20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352426</xdr:colOff>
      <xdr:row>3</xdr:row>
      <xdr:rowOff>123825</xdr:rowOff>
    </xdr:from>
    <xdr:to>
      <xdr:col>8</xdr:col>
      <xdr:colOff>19052</xdr:colOff>
      <xdr:row>5</xdr:row>
      <xdr:rowOff>38100</xdr:rowOff>
    </xdr:to>
    <xdr:sp macro="" textlink="$D$9">
      <xdr:nvSpPr>
        <xdr:cNvPr id="3" name="2 CuadroText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924426" y="771525"/>
          <a:ext cx="1190626" cy="295275"/>
        </a:xfrm>
        <a:prstGeom prst="rect">
          <a:avLst/>
        </a:prstGeom>
        <a:solidFill>
          <a:schemeClr val="accent3">
            <a:lumMod val="50000"/>
          </a:schemeClr>
        </a:soli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fld id="{76B44F87-B40D-4C25-91A0-D6F1C0202B82}" type="TxLink">
            <a:rPr lang="en-US" sz="900" b="1" i="0" u="none" strike="noStrike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pPr algn="ctr"/>
            <a:t>BARCELONA</a:t>
          </a:fld>
          <a:endParaRPr lang="es-ES" sz="900" b="1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693420</xdr:colOff>
          <xdr:row>2</xdr:row>
          <xdr:rowOff>0</xdr:rowOff>
        </xdr:from>
        <xdr:to>
          <xdr:col>2</xdr:col>
          <xdr:colOff>746760</xdr:colOff>
          <xdr:row>3</xdr:row>
          <xdr:rowOff>30480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ca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BARCELONA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2</xdr:row>
          <xdr:rowOff>0</xdr:rowOff>
        </xdr:from>
        <xdr:to>
          <xdr:col>5</xdr:col>
          <xdr:colOff>30480</xdr:colOff>
          <xdr:row>3</xdr:row>
          <xdr:rowOff>30480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ca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MADRID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123828</xdr:colOff>
      <xdr:row>3</xdr:row>
      <xdr:rowOff>187036</xdr:rowOff>
    </xdr:from>
    <xdr:to>
      <xdr:col>11</xdr:col>
      <xdr:colOff>123828</xdr:colOff>
      <xdr:row>18</xdr:row>
      <xdr:rowOff>72736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86591</xdr:colOff>
      <xdr:row>11</xdr:row>
      <xdr:rowOff>121227</xdr:rowOff>
    </xdr:from>
    <xdr:to>
      <xdr:col>3</xdr:col>
      <xdr:colOff>625706</xdr:colOff>
      <xdr:row>23</xdr:row>
      <xdr:rowOff>172835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1" y="2424545"/>
          <a:ext cx="3261880" cy="2549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0</xdr:row>
      <xdr:rowOff>19050</xdr:rowOff>
    </xdr:from>
    <xdr:to>
      <xdr:col>15</xdr:col>
      <xdr:colOff>9524</xdr:colOff>
      <xdr:row>16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723900</xdr:colOff>
      <xdr:row>6</xdr:row>
      <xdr:rowOff>1</xdr:rowOff>
    </xdr:from>
    <xdr:to>
      <xdr:col>4</xdr:col>
      <xdr:colOff>581025</xdr:colOff>
      <xdr:row>9</xdr:row>
      <xdr:rowOff>104775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flipH="1" flipV="1">
          <a:off x="3219450" y="1143001"/>
          <a:ext cx="619125" cy="676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0</xdr:rowOff>
    </xdr:from>
    <xdr:to>
      <xdr:col>7</xdr:col>
      <xdr:colOff>485775</xdr:colOff>
      <xdr:row>13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2</xdr:row>
      <xdr:rowOff>47297</xdr:rowOff>
    </xdr:from>
    <xdr:to>
      <xdr:col>10</xdr:col>
      <xdr:colOff>152399</xdr:colOff>
      <xdr:row>12</xdr:row>
      <xdr:rowOff>99848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1798320</xdr:colOff>
          <xdr:row>1</xdr:row>
          <xdr:rowOff>198120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7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110939</xdr:colOff>
      <xdr:row>3</xdr:row>
      <xdr:rowOff>190640</xdr:rowOff>
    </xdr:from>
    <xdr:to>
      <xdr:col>7</xdr:col>
      <xdr:colOff>742950</xdr:colOff>
      <xdr:row>18</xdr:row>
      <xdr:rowOff>59918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147356</xdr:colOff>
      <xdr:row>5</xdr:row>
      <xdr:rowOff>146022</xdr:rowOff>
    </xdr:from>
    <xdr:to>
      <xdr:col>4</xdr:col>
      <xdr:colOff>214591</xdr:colOff>
      <xdr:row>7</xdr:row>
      <xdr:rowOff>179639</xdr:rowOff>
    </xdr:to>
    <xdr:sp macro="" textlink="G3">
      <xdr:nvSpPr>
        <xdr:cNvPr id="3" name="2 CuadroTexto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3023906" y="1231872"/>
          <a:ext cx="829235" cy="452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083A5F22-132A-40D7-8091-CC03CF0374CA}" type="TxLink">
            <a:rPr lang="en-US" sz="140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57,73%</a:t>
          </a:fld>
          <a:endParaRPr lang="es-ES" sz="14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6</xdr:col>
      <xdr:colOff>532453</xdr:colOff>
      <xdr:row>6</xdr:row>
      <xdr:rowOff>70597</xdr:rowOff>
    </xdr:from>
    <xdr:to>
      <xdr:col>7</xdr:col>
      <xdr:colOff>577276</xdr:colOff>
      <xdr:row>7</xdr:row>
      <xdr:rowOff>182656</xdr:rowOff>
    </xdr:to>
    <xdr:sp macro="" textlink="G4">
      <xdr:nvSpPr>
        <xdr:cNvPr id="4" name="3 CuadroTexto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5961703" y="1365997"/>
          <a:ext cx="806823" cy="3216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E9118DFC-506E-4F7D-9CC4-61E5DECEB89F}" type="TxLink">
            <a:rPr lang="en-US" sz="140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42,27%</a:t>
          </a:fld>
          <a:endParaRPr lang="es-ES" sz="14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5</xdr:col>
          <xdr:colOff>922020</xdr:colOff>
          <xdr:row>0</xdr:row>
          <xdr:rowOff>228600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1:C13" totalsRowShown="0">
  <autoFilter ref="A1:C13" xr:uid="{00000000-0009-0000-0100-000005000000}"/>
  <tableColumns count="3">
    <tableColumn id="1" xr3:uid="{00000000-0010-0000-0000-000001000000}" name="Meses"/>
    <tableColumn id="2" xr3:uid="{00000000-0010-0000-0000-000002000000}" name="Producción"/>
    <tableColumn id="3" xr3:uid="{00000000-0010-0000-0000-000003000000}" name="Errores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5:B11" totalsRowShown="0" headerRowDxfId="25" dataDxfId="24">
  <autoFilter ref="A5:B11" xr:uid="{00000000-0009-0000-0100-000003000000}"/>
  <tableColumns count="2">
    <tableColumn id="1" xr3:uid="{00000000-0010-0000-0100-000001000000}" name="MESES" dataDxfId="23"/>
    <tableColumn id="2" xr3:uid="{00000000-0010-0000-0100-000002000000}" name="VENTAS" dataDxfId="2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4:B16" totalsRowShown="0" headerRowDxfId="21" dataDxfId="20">
  <autoFilter ref="A4:B16" xr:uid="{00000000-0009-0000-0100-000004000000}"/>
  <tableColumns count="2">
    <tableColumn id="1" xr3:uid="{00000000-0010-0000-0200-000001000000}" name="MESES" dataDxfId="19"/>
    <tableColumn id="2" xr3:uid="{00000000-0010-0000-0200-000002000000}" name="VENTAS" dataDxfId="18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a7" displayName="Tabla7" ref="A5:B11" totalsRowShown="0" headerRowDxfId="17" dataDxfId="16">
  <autoFilter ref="A5:B11" xr:uid="{00000000-0009-0000-0100-000007000000}"/>
  <tableColumns count="2">
    <tableColumn id="1" xr3:uid="{00000000-0010-0000-0300-000001000000}" name="MESES" dataDxfId="15"/>
    <tableColumn id="2" xr3:uid="{00000000-0010-0000-0300-000002000000}" name="VENTAS" dataDxfId="14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a2" displayName="Tabla2" ref="A4:D8" totalsRowShown="0" headerRowDxfId="13" dataDxfId="12">
  <autoFilter ref="A4:D8" xr:uid="{00000000-0009-0000-0100-000002000000}"/>
  <tableColumns count="4">
    <tableColumn id="1" xr3:uid="{00000000-0010-0000-0400-000001000000}" name="COMERCIAL" dataDxfId="11"/>
    <tableColumn id="2" xr3:uid="{00000000-0010-0000-0400-000002000000}" name="OBJETIVO" dataDxfId="10"/>
    <tableColumn id="3" xr3:uid="{00000000-0010-0000-0400-000003000000}" name="VENTAS" dataDxfId="9"/>
    <tableColumn id="4" xr3:uid="{00000000-0010-0000-0400-000004000000}" name="PENDIENTE" dataDxfId="8">
      <calculatedColumnFormula>Tabla2[[#This Row],[OBJETIVO]]-Tabla2[[#This Row],[VENTAS]]</calculatedColumn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7" displayName="Tabla17" ref="A1:B13" totalsRowShown="0" headerRowDxfId="7" dataDxfId="6">
  <autoFilter ref="A1:B13" xr:uid="{00000000-0009-0000-0100-000006000000}"/>
  <tableColumns count="2">
    <tableColumn id="1" xr3:uid="{00000000-0010-0000-0500-000001000000}" name="MESES" dataDxfId="5"/>
    <tableColumn id="2" xr3:uid="{00000000-0010-0000-0500-000002000000}" name="IMPORTE" dataDxfId="4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a1" displayName="Tabla1" ref="A1:B13" totalsRowShown="0" headerRowDxfId="3" dataDxfId="2">
  <autoFilter ref="A1:B13" xr:uid="{00000000-0009-0000-0100-000001000000}"/>
  <tableColumns count="2">
    <tableColumn id="1" xr3:uid="{00000000-0010-0000-0600-000001000000}" name="MESES" dataDxfId="1"/>
    <tableColumn id="2" xr3:uid="{00000000-0010-0000-0600-000002000000}" name="IMPORTE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0.xml"/><Relationship Id="rId4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8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showGridLines="0" tabSelected="1" workbookViewId="0">
      <selection activeCell="E23" sqref="E23"/>
    </sheetView>
  </sheetViews>
  <sheetFormatPr baseColWidth="10" defaultRowHeight="14.4" x14ac:dyDescent="0.3"/>
  <cols>
    <col min="2" max="2" width="13" customWidth="1"/>
  </cols>
  <sheetData>
    <row r="1" spans="1:3" x14ac:dyDescent="0.3">
      <c r="A1" t="s">
        <v>74</v>
      </c>
      <c r="B1" t="s">
        <v>75</v>
      </c>
      <c r="C1" t="s">
        <v>76</v>
      </c>
    </row>
    <row r="2" spans="1:3" x14ac:dyDescent="0.3">
      <c r="A2" t="s">
        <v>108</v>
      </c>
      <c r="B2">
        <v>150388</v>
      </c>
      <c r="C2">
        <v>10</v>
      </c>
    </row>
    <row r="3" spans="1:3" x14ac:dyDescent="0.3">
      <c r="A3" t="s">
        <v>109</v>
      </c>
      <c r="B3">
        <v>189842</v>
      </c>
      <c r="C3">
        <v>13</v>
      </c>
    </row>
    <row r="4" spans="1:3" x14ac:dyDescent="0.3">
      <c r="A4" t="s">
        <v>110</v>
      </c>
      <c r="B4">
        <v>164149</v>
      </c>
      <c r="C4">
        <v>5</v>
      </c>
    </row>
    <row r="5" spans="1:3" x14ac:dyDescent="0.3">
      <c r="A5" t="s">
        <v>111</v>
      </c>
      <c r="B5">
        <v>174501</v>
      </c>
      <c r="C5">
        <v>15</v>
      </c>
    </row>
    <row r="6" spans="1:3" x14ac:dyDescent="0.3">
      <c r="A6" t="s">
        <v>112</v>
      </c>
      <c r="B6">
        <v>151823</v>
      </c>
      <c r="C6">
        <v>11</v>
      </c>
    </row>
    <row r="7" spans="1:3" x14ac:dyDescent="0.3">
      <c r="A7" t="s">
        <v>113</v>
      </c>
      <c r="B7">
        <v>164568</v>
      </c>
      <c r="C7">
        <v>5</v>
      </c>
    </row>
    <row r="8" spans="1:3" x14ac:dyDescent="0.3">
      <c r="A8" t="s">
        <v>114</v>
      </c>
      <c r="B8">
        <v>170674</v>
      </c>
      <c r="C8">
        <v>9</v>
      </c>
    </row>
    <row r="9" spans="1:3" x14ac:dyDescent="0.3">
      <c r="A9" t="s">
        <v>115</v>
      </c>
      <c r="B9">
        <v>183648</v>
      </c>
      <c r="C9">
        <v>9</v>
      </c>
    </row>
    <row r="10" spans="1:3" x14ac:dyDescent="0.3">
      <c r="A10" t="s">
        <v>116</v>
      </c>
      <c r="B10">
        <v>174830</v>
      </c>
      <c r="C10">
        <v>12</v>
      </c>
    </row>
    <row r="11" spans="1:3" x14ac:dyDescent="0.3">
      <c r="A11" t="s">
        <v>117</v>
      </c>
      <c r="B11">
        <v>152148</v>
      </c>
      <c r="C11">
        <v>9</v>
      </c>
    </row>
    <row r="12" spans="1:3" x14ac:dyDescent="0.3">
      <c r="A12" t="s">
        <v>118</v>
      </c>
      <c r="B12">
        <v>178545</v>
      </c>
      <c r="C12">
        <v>11</v>
      </c>
    </row>
    <row r="13" spans="1:3" x14ac:dyDescent="0.3">
      <c r="A13" t="s">
        <v>119</v>
      </c>
      <c r="B13">
        <v>195511</v>
      </c>
      <c r="C13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"/>
  <sheetViews>
    <sheetView showGridLines="0" zoomScaleNormal="100" workbookViewId="0">
      <selection activeCell="J15" sqref="J15"/>
    </sheetView>
  </sheetViews>
  <sheetFormatPr baseColWidth="10" defaultColWidth="12.6640625" defaultRowHeight="16.8" x14ac:dyDescent="0.4"/>
  <cols>
    <col min="1" max="1" width="17.44140625" style="8" customWidth="1"/>
    <col min="2" max="2" width="17.33203125" style="8" customWidth="1"/>
    <col min="3" max="3" width="4.44140625" style="8" customWidth="1"/>
    <col min="4" max="4" width="7.5546875" style="8" customWidth="1"/>
    <col min="5" max="5" width="19.33203125" style="8" customWidth="1"/>
    <col min="6" max="6" width="16" style="8" customWidth="1"/>
    <col min="7" max="16384" width="12.6640625" style="8"/>
  </cols>
  <sheetData>
    <row r="1" spans="1:7" ht="17.25" customHeight="1" x14ac:dyDescent="0.4">
      <c r="A1" s="8" t="s">
        <v>14</v>
      </c>
      <c r="B1" s="8" t="s">
        <v>15</v>
      </c>
      <c r="E1" s="103" t="s">
        <v>29</v>
      </c>
      <c r="F1" s="103"/>
      <c r="G1" s="103"/>
    </row>
    <row r="2" spans="1:7" ht="17.25" customHeight="1" x14ac:dyDescent="0.4">
      <c r="A2" s="8" t="s">
        <v>3</v>
      </c>
      <c r="B2" s="56">
        <v>15000</v>
      </c>
      <c r="G2" s="73">
        <v>8</v>
      </c>
    </row>
    <row r="3" spans="1:7" ht="17.25" customHeight="1" x14ac:dyDescent="0.4">
      <c r="A3" s="8" t="s">
        <v>4</v>
      </c>
      <c r="B3" s="56">
        <v>40000</v>
      </c>
      <c r="E3" s="78" t="s">
        <v>23</v>
      </c>
      <c r="F3" s="74">
        <v>250000</v>
      </c>
      <c r="G3" s="75"/>
    </row>
    <row r="4" spans="1:7" ht="17.25" customHeight="1" x14ac:dyDescent="0.4">
      <c r="A4" s="8" t="s">
        <v>5</v>
      </c>
      <c r="B4" s="56">
        <v>26000</v>
      </c>
      <c r="E4" s="76" t="s">
        <v>28</v>
      </c>
      <c r="F4" s="62">
        <f ca="1">SUM(INDIRECT("B2:B"&amp;G2+1))</f>
        <v>183000</v>
      </c>
      <c r="G4" s="64">
        <f ca="1">F4/F3</f>
        <v>0.73199999999999998</v>
      </c>
    </row>
    <row r="5" spans="1:7" ht="17.25" customHeight="1" x14ac:dyDescent="0.4">
      <c r="A5" s="8" t="s">
        <v>6</v>
      </c>
      <c r="B5" s="56">
        <v>20000</v>
      </c>
      <c r="E5" s="77" t="s">
        <v>24</v>
      </c>
      <c r="F5" s="66">
        <f ca="1">F3-F4</f>
        <v>67000</v>
      </c>
      <c r="G5" s="67">
        <f ca="1">100%-G4</f>
        <v>0.26800000000000002</v>
      </c>
    </row>
    <row r="6" spans="1:7" ht="17.25" customHeight="1" x14ac:dyDescent="0.4">
      <c r="A6" s="8" t="s">
        <v>7</v>
      </c>
      <c r="B6" s="56">
        <v>35000</v>
      </c>
    </row>
    <row r="7" spans="1:7" ht="17.25" customHeight="1" x14ac:dyDescent="0.4">
      <c r="A7" s="8" t="s">
        <v>16</v>
      </c>
      <c r="B7" s="56">
        <v>8000</v>
      </c>
    </row>
    <row r="8" spans="1:7" ht="17.25" customHeight="1" x14ac:dyDescent="0.4">
      <c r="A8" s="8" t="s">
        <v>17</v>
      </c>
      <c r="B8" s="56">
        <v>18000</v>
      </c>
    </row>
    <row r="9" spans="1:7" ht="17.25" customHeight="1" x14ac:dyDescent="0.4">
      <c r="A9" s="8" t="s">
        <v>18</v>
      </c>
      <c r="B9" s="56">
        <v>21000</v>
      </c>
    </row>
    <row r="10" spans="1:7" ht="17.25" customHeight="1" x14ac:dyDescent="0.4">
      <c r="A10" s="8" t="s">
        <v>19</v>
      </c>
      <c r="B10" s="56">
        <v>15000</v>
      </c>
    </row>
    <row r="11" spans="1:7" ht="17.25" customHeight="1" x14ac:dyDescent="0.4">
      <c r="A11" s="8" t="s">
        <v>20</v>
      </c>
      <c r="B11" s="56">
        <v>19000</v>
      </c>
    </row>
    <row r="12" spans="1:7" ht="17.25" customHeight="1" x14ac:dyDescent="0.4">
      <c r="A12" s="8" t="s">
        <v>21</v>
      </c>
      <c r="B12" s="56">
        <v>14000</v>
      </c>
    </row>
    <row r="13" spans="1:7" ht="17.25" customHeight="1" x14ac:dyDescent="0.4">
      <c r="A13" s="8" t="s">
        <v>22</v>
      </c>
      <c r="B13" s="56">
        <v>19000</v>
      </c>
    </row>
    <row r="14" spans="1:7" ht="17.25" customHeight="1" x14ac:dyDescent="0.4"/>
    <row r="15" spans="1:7" x14ac:dyDescent="0.4">
      <c r="E15" s="104" t="str">
        <f>"HA ESCOGIDO EL MES DE " &amp;CHOOSE(G2,"ENERO","FEBRERO","MARZO","ABRIL","MAYO","JUNIO","JULIO","AGOSTO","SEPTIEMBRE","OCTUBRE","NOVIEMBRE","DICIEMBRE")</f>
        <v>HA ESCOGIDO EL MES DE AGOSTO</v>
      </c>
      <c r="F15" s="104"/>
      <c r="G15" s="104"/>
    </row>
  </sheetData>
  <mergeCells count="2">
    <mergeCell ref="E1:G1"/>
    <mergeCell ref="E15:G1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Line="0" autoPict="0">
                <anchor moveWithCells="1">
                  <from>
                    <xdr:col>4</xdr:col>
                    <xdr:colOff>0</xdr:colOff>
                    <xdr:row>0</xdr:row>
                    <xdr:rowOff>198120</xdr:rowOff>
                  </from>
                  <to>
                    <xdr:col>6</xdr:col>
                    <xdr:colOff>0</xdr:colOff>
                    <xdr:row>1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showGridLines="0" workbookViewId="0"/>
  </sheetViews>
  <sheetFormatPr baseColWidth="10" defaultColWidth="11.44140625" defaultRowHeight="16.8" x14ac:dyDescent="0.4"/>
  <cols>
    <col min="1" max="1" width="11.44140625" style="8"/>
    <col min="2" max="2" width="15.44140625" style="8" customWidth="1"/>
    <col min="3" max="3" width="14" style="8" customWidth="1"/>
    <col min="4" max="4" width="70.44140625" style="8" bestFit="1" customWidth="1"/>
    <col min="5" max="5" width="5" customWidth="1"/>
    <col min="6" max="6" width="13" style="8" customWidth="1"/>
    <col min="7" max="16384" width="11.44140625" style="8"/>
  </cols>
  <sheetData>
    <row r="1" spans="1:4" x14ac:dyDescent="0.4">
      <c r="A1" s="83" t="s">
        <v>57</v>
      </c>
      <c r="B1" s="83"/>
      <c r="C1" s="83"/>
      <c r="D1" s="81"/>
    </row>
    <row r="3" spans="1:4" x14ac:dyDescent="0.4">
      <c r="A3" s="23" t="s">
        <v>56</v>
      </c>
      <c r="B3" s="23" t="s">
        <v>55</v>
      </c>
      <c r="D3" s="30" t="s">
        <v>49</v>
      </c>
    </row>
    <row r="4" spans="1:4" x14ac:dyDescent="0.4">
      <c r="A4" s="79" t="s">
        <v>54</v>
      </c>
      <c r="B4" s="80">
        <v>0.25</v>
      </c>
      <c r="D4" s="30" t="s">
        <v>48</v>
      </c>
    </row>
    <row r="5" spans="1:4" x14ac:dyDescent="0.4">
      <c r="A5" s="79" t="s">
        <v>53</v>
      </c>
      <c r="B5" s="80">
        <v>0.25</v>
      </c>
      <c r="D5" s="30" t="s">
        <v>47</v>
      </c>
    </row>
    <row r="6" spans="1:4" x14ac:dyDescent="0.4">
      <c r="A6" s="79" t="s">
        <v>52</v>
      </c>
      <c r="B6" s="80">
        <v>0.25</v>
      </c>
    </row>
    <row r="7" spans="1:4" x14ac:dyDescent="0.4">
      <c r="A7" s="79" t="s">
        <v>51</v>
      </c>
      <c r="B7" s="80">
        <v>0.25</v>
      </c>
    </row>
    <row r="8" spans="1:4" x14ac:dyDescent="0.4">
      <c r="A8" s="79" t="s">
        <v>50</v>
      </c>
      <c r="B8" s="80">
        <v>1</v>
      </c>
    </row>
    <row r="10" spans="1:4" ht="20.399999999999999" x14ac:dyDescent="0.45">
      <c r="A10" s="91" t="s">
        <v>46</v>
      </c>
    </row>
    <row r="12" spans="1:4" x14ac:dyDescent="0.4">
      <c r="A12" s="82" t="s">
        <v>146</v>
      </c>
      <c r="B12" s="82"/>
      <c r="C12" s="81"/>
      <c r="D12" s="81"/>
    </row>
    <row r="14" spans="1:4" x14ac:dyDescent="0.4">
      <c r="A14" s="89" t="s">
        <v>147</v>
      </c>
      <c r="B14" s="17"/>
      <c r="C14" s="85">
        <v>0.4</v>
      </c>
    </row>
    <row r="15" spans="1:4" x14ac:dyDescent="0.4">
      <c r="A15" s="90" t="s">
        <v>148</v>
      </c>
      <c r="B15" s="86"/>
      <c r="C15" s="84">
        <f>(C14-0)/(1-0)*PI()</f>
        <v>1.2566370614359172</v>
      </c>
      <c r="D15" s="92" t="s">
        <v>149</v>
      </c>
    </row>
    <row r="16" spans="1:4" x14ac:dyDescent="0.4">
      <c r="A16" s="51"/>
      <c r="B16"/>
    </row>
    <row r="17" spans="1:4" x14ac:dyDescent="0.4">
      <c r="A17" s="89" t="s">
        <v>45</v>
      </c>
      <c r="B17" s="23" t="s">
        <v>44</v>
      </c>
      <c r="C17" s="23" t="s">
        <v>43</v>
      </c>
      <c r="D17" s="30" t="s">
        <v>152</v>
      </c>
    </row>
    <row r="18" spans="1:4" x14ac:dyDescent="0.4">
      <c r="A18" s="94" t="s">
        <v>42</v>
      </c>
      <c r="B18" s="11">
        <v>0</v>
      </c>
      <c r="C18" s="11">
        <v>0</v>
      </c>
      <c r="D18" s="87" t="s">
        <v>153</v>
      </c>
    </row>
    <row r="19" spans="1:4" x14ac:dyDescent="0.4">
      <c r="A19" s="94" t="s">
        <v>41</v>
      </c>
      <c r="B19" s="17">
        <f>-COS(C15)</f>
        <v>-0.30901699437494745</v>
      </c>
      <c r="C19" s="17">
        <f>SIN(C15)</f>
        <v>0.95105651629515353</v>
      </c>
      <c r="D19" s="88" t="s">
        <v>154</v>
      </c>
    </row>
    <row r="20" spans="1:4" x14ac:dyDescent="0.4">
      <c r="B20" s="93" t="s">
        <v>150</v>
      </c>
      <c r="C20" s="93" t="s">
        <v>151</v>
      </c>
      <c r="D20" s="30" t="s">
        <v>155</v>
      </c>
    </row>
    <row r="21" spans="1:4" x14ac:dyDescent="0.4">
      <c r="D21" s="87" t="s">
        <v>156</v>
      </c>
    </row>
    <row r="22" spans="1:4" x14ac:dyDescent="0.4">
      <c r="D22" s="30" t="s">
        <v>157</v>
      </c>
    </row>
    <row r="23" spans="1:4" x14ac:dyDescent="0.4">
      <c r="D23" s="87" t="s">
        <v>158</v>
      </c>
    </row>
    <row r="24" spans="1:4" x14ac:dyDescent="0.4">
      <c r="D24" s="30" t="s">
        <v>40</v>
      </c>
    </row>
    <row r="25" spans="1:4" x14ac:dyDescent="0.4">
      <c r="D25" s="30" t="s">
        <v>39</v>
      </c>
    </row>
    <row r="26" spans="1:4" x14ac:dyDescent="0.4">
      <c r="D26" s="30" t="s">
        <v>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8"/>
  <sheetViews>
    <sheetView showGridLines="0" workbookViewId="0">
      <selection activeCell="F26" sqref="F26"/>
    </sheetView>
  </sheetViews>
  <sheetFormatPr baseColWidth="10" defaultColWidth="11.44140625" defaultRowHeight="16.8" x14ac:dyDescent="0.4"/>
  <cols>
    <col min="1" max="1" width="17.109375" style="8" customWidth="1"/>
    <col min="2" max="2" width="14.88671875" style="8" customWidth="1"/>
    <col min="3" max="3" width="14.44140625" style="8" customWidth="1"/>
    <col min="4" max="4" width="21.6640625" style="8" customWidth="1"/>
    <col min="5" max="16384" width="11.44140625" style="8"/>
  </cols>
  <sheetData>
    <row r="1" spans="1:4" ht="27" x14ac:dyDescent="0.6">
      <c r="A1" s="95" t="s">
        <v>58</v>
      </c>
    </row>
    <row r="3" spans="1:4" x14ac:dyDescent="0.4">
      <c r="A3" s="8" t="s">
        <v>59</v>
      </c>
    </row>
    <row r="5" spans="1:4" x14ac:dyDescent="0.4">
      <c r="A5" s="8" t="s">
        <v>60</v>
      </c>
    </row>
    <row r="7" spans="1:4" x14ac:dyDescent="0.4">
      <c r="A7" s="8" t="s">
        <v>61</v>
      </c>
    </row>
    <row r="8" spans="1:4" x14ac:dyDescent="0.4">
      <c r="A8" s="18" t="s">
        <v>62</v>
      </c>
      <c r="B8" s="18" t="s">
        <v>63</v>
      </c>
      <c r="C8" s="18" t="s">
        <v>64</v>
      </c>
      <c r="D8" s="18" t="s">
        <v>65</v>
      </c>
    </row>
    <row r="9" spans="1:4" x14ac:dyDescent="0.4">
      <c r="A9" s="89" t="s">
        <v>66</v>
      </c>
      <c r="B9" s="11">
        <v>5</v>
      </c>
      <c r="C9" s="11">
        <f>B9*30</f>
        <v>150</v>
      </c>
      <c r="D9" s="80">
        <f>C9/SUM($C$9:$C$13)</f>
        <v>0.15306122448979592</v>
      </c>
    </row>
    <row r="10" spans="1:4" x14ac:dyDescent="0.4">
      <c r="A10" s="89" t="s">
        <v>67</v>
      </c>
      <c r="B10" s="11">
        <v>4</v>
      </c>
      <c r="C10" s="11">
        <f>55*B10</f>
        <v>220</v>
      </c>
      <c r="D10" s="80">
        <f>C10/SUM($C$9:$C$13)</f>
        <v>0.22448979591836735</v>
      </c>
    </row>
    <row r="11" spans="1:4" x14ac:dyDescent="0.4">
      <c r="A11" s="89" t="s">
        <v>68</v>
      </c>
      <c r="B11" s="11">
        <v>6</v>
      </c>
      <c r="C11" s="11">
        <f>60*B11</f>
        <v>360</v>
      </c>
      <c r="D11" s="80">
        <f>C11/SUM($C$9:$C$13)</f>
        <v>0.36734693877551022</v>
      </c>
    </row>
    <row r="12" spans="1:4" x14ac:dyDescent="0.4">
      <c r="A12" s="89" t="s">
        <v>69</v>
      </c>
      <c r="B12" s="11">
        <v>4</v>
      </c>
      <c r="C12" s="11">
        <f>25*B12</f>
        <v>100</v>
      </c>
      <c r="D12" s="80">
        <f>C12/SUM($C$9:$C$13)</f>
        <v>0.10204081632653061</v>
      </c>
    </row>
    <row r="13" spans="1:4" x14ac:dyDescent="0.4">
      <c r="A13" s="89" t="s">
        <v>70</v>
      </c>
      <c r="B13" s="11">
        <v>2</v>
      </c>
      <c r="C13" s="11">
        <f>75*B13</f>
        <v>150</v>
      </c>
      <c r="D13" s="80">
        <f>C13/SUM($C$9:$C$13)</f>
        <v>0.15306122448979592</v>
      </c>
    </row>
    <row r="16" spans="1:4" x14ac:dyDescent="0.4">
      <c r="A16" s="8" t="s">
        <v>73</v>
      </c>
    </row>
    <row r="17" spans="1:1" x14ac:dyDescent="0.4">
      <c r="A17" s="8" t="s">
        <v>71</v>
      </c>
    </row>
    <row r="18" spans="1:1" x14ac:dyDescent="0.4">
      <c r="A18" s="8" t="s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showGridLines="0" workbookViewId="0">
      <selection activeCell="N9" sqref="N9"/>
    </sheetView>
  </sheetViews>
  <sheetFormatPr baseColWidth="10" defaultColWidth="11.44140625" defaultRowHeight="16.8" x14ac:dyDescent="0.4"/>
  <cols>
    <col min="1" max="1" width="11.44140625" style="7"/>
    <col min="2" max="2" width="15.88671875" style="7" customWidth="1"/>
    <col min="3" max="3" width="17.88671875" style="7" customWidth="1"/>
    <col min="4" max="16384" width="11.44140625" style="8"/>
  </cols>
  <sheetData>
    <row r="1" spans="1:3" x14ac:dyDescent="0.4">
      <c r="A1" s="6" t="s">
        <v>89</v>
      </c>
    </row>
    <row r="2" spans="1:3" x14ac:dyDescent="0.4">
      <c r="A2" s="6" t="s">
        <v>93</v>
      </c>
    </row>
    <row r="3" spans="1:3" x14ac:dyDescent="0.4">
      <c r="A3" s="6" t="s">
        <v>94</v>
      </c>
    </row>
    <row r="4" spans="1:3" x14ac:dyDescent="0.4">
      <c r="A4" s="6" t="s">
        <v>95</v>
      </c>
    </row>
    <row r="6" spans="1:3" x14ac:dyDescent="0.4">
      <c r="A6" s="9" t="s">
        <v>90</v>
      </c>
      <c r="B6" s="9" t="s">
        <v>91</v>
      </c>
      <c r="C6" s="9" t="s">
        <v>92</v>
      </c>
    </row>
    <row r="7" spans="1:3" x14ac:dyDescent="0.4">
      <c r="A7" s="10">
        <v>0</v>
      </c>
      <c r="B7" s="11">
        <v>145</v>
      </c>
      <c r="C7" s="11">
        <v>174</v>
      </c>
    </row>
    <row r="8" spans="1:3" x14ac:dyDescent="0.4">
      <c r="A8" s="10">
        <v>4.1666666666666664E-2</v>
      </c>
      <c r="B8" s="11">
        <v>164</v>
      </c>
      <c r="C8" s="11">
        <v>110</v>
      </c>
    </row>
    <row r="9" spans="1:3" x14ac:dyDescent="0.4">
      <c r="A9" s="10">
        <v>8.3333333333333301E-2</v>
      </c>
      <c r="B9" s="11">
        <v>174</v>
      </c>
      <c r="C9" s="11">
        <v>181</v>
      </c>
    </row>
    <row r="10" spans="1:3" x14ac:dyDescent="0.4">
      <c r="A10" s="10">
        <v>0.125</v>
      </c>
      <c r="B10" s="11">
        <v>270</v>
      </c>
      <c r="C10" s="11">
        <v>197</v>
      </c>
    </row>
    <row r="11" spans="1:3" x14ac:dyDescent="0.4">
      <c r="A11" s="10">
        <v>0.16666666666666699</v>
      </c>
      <c r="B11" s="11">
        <v>165</v>
      </c>
      <c r="C11" s="11">
        <v>189</v>
      </c>
    </row>
    <row r="12" spans="1:3" x14ac:dyDescent="0.4">
      <c r="A12" s="10">
        <v>0.20833333333333301</v>
      </c>
      <c r="B12" s="11">
        <v>277</v>
      </c>
      <c r="C12" s="11">
        <v>147</v>
      </c>
    </row>
    <row r="13" spans="1:3" x14ac:dyDescent="0.4">
      <c r="A13" s="10">
        <v>0.25</v>
      </c>
      <c r="B13" s="11">
        <v>225</v>
      </c>
      <c r="C13" s="11">
        <v>116</v>
      </c>
    </row>
    <row r="14" spans="1:3" x14ac:dyDescent="0.4">
      <c r="A14" s="10">
        <v>0.29166666666666702</v>
      </c>
      <c r="B14" s="11">
        <v>131</v>
      </c>
      <c r="C14" s="11">
        <v>125</v>
      </c>
    </row>
    <row r="15" spans="1:3" x14ac:dyDescent="0.4">
      <c r="A15" s="10">
        <v>0.33333333333333298</v>
      </c>
      <c r="B15" s="11">
        <v>240</v>
      </c>
      <c r="C15" s="11">
        <v>126</v>
      </c>
    </row>
    <row r="16" spans="1:3" x14ac:dyDescent="0.4">
      <c r="A16" s="10">
        <v>0.375</v>
      </c>
      <c r="B16" s="11">
        <v>245</v>
      </c>
      <c r="C16" s="11">
        <v>128</v>
      </c>
    </row>
    <row r="17" spans="1:3" x14ac:dyDescent="0.4">
      <c r="A17" s="10">
        <v>0.41666666666666702</v>
      </c>
      <c r="B17" s="11">
        <v>136</v>
      </c>
      <c r="C17" s="11">
        <v>176</v>
      </c>
    </row>
    <row r="18" spans="1:3" x14ac:dyDescent="0.4">
      <c r="A18" s="10">
        <v>0.45833333333333298</v>
      </c>
      <c r="B18" s="11">
        <v>168</v>
      </c>
      <c r="C18" s="11">
        <v>106</v>
      </c>
    </row>
    <row r="19" spans="1:3" x14ac:dyDescent="0.4">
      <c r="A19" s="10">
        <v>0.5</v>
      </c>
      <c r="B19" s="11">
        <v>132</v>
      </c>
      <c r="C19" s="11">
        <v>162</v>
      </c>
    </row>
    <row r="20" spans="1:3" x14ac:dyDescent="0.4">
      <c r="A20" s="10">
        <v>0.54166666666666696</v>
      </c>
      <c r="B20" s="11">
        <v>208</v>
      </c>
      <c r="C20" s="11">
        <v>147</v>
      </c>
    </row>
    <row r="21" spans="1:3" x14ac:dyDescent="0.4">
      <c r="A21" s="10">
        <v>0.58333333333333304</v>
      </c>
      <c r="B21" s="11">
        <v>219</v>
      </c>
      <c r="C21" s="11">
        <v>146</v>
      </c>
    </row>
    <row r="22" spans="1:3" x14ac:dyDescent="0.4">
      <c r="A22" s="10">
        <v>0.625</v>
      </c>
      <c r="B22" s="11">
        <v>232</v>
      </c>
      <c r="C22" s="11">
        <v>138</v>
      </c>
    </row>
    <row r="23" spans="1:3" x14ac:dyDescent="0.4">
      <c r="A23" s="10">
        <v>0.66666666666666696</v>
      </c>
      <c r="B23" s="11">
        <v>258</v>
      </c>
      <c r="C23" s="11">
        <v>188</v>
      </c>
    </row>
    <row r="24" spans="1:3" x14ac:dyDescent="0.4">
      <c r="A24" s="10">
        <v>0.70833333333333304</v>
      </c>
      <c r="B24" s="11">
        <v>231</v>
      </c>
      <c r="C24" s="11">
        <v>106</v>
      </c>
    </row>
    <row r="25" spans="1:3" x14ac:dyDescent="0.4">
      <c r="A25" s="10">
        <v>0.75</v>
      </c>
      <c r="B25" s="11">
        <v>234</v>
      </c>
      <c r="C25" s="11">
        <v>122</v>
      </c>
    </row>
    <row r="26" spans="1:3" x14ac:dyDescent="0.4">
      <c r="A26" s="10">
        <v>0.79166666666666696</v>
      </c>
      <c r="B26" s="11">
        <v>151</v>
      </c>
      <c r="C26" s="11">
        <v>191</v>
      </c>
    </row>
    <row r="27" spans="1:3" x14ac:dyDescent="0.4">
      <c r="A27" s="10">
        <v>0.83333333333333304</v>
      </c>
      <c r="B27" s="11">
        <v>229</v>
      </c>
      <c r="C27" s="11">
        <v>110</v>
      </c>
    </row>
    <row r="28" spans="1:3" x14ac:dyDescent="0.4">
      <c r="A28" s="10">
        <v>0.875</v>
      </c>
      <c r="B28" s="11">
        <v>110</v>
      </c>
      <c r="C28" s="11">
        <v>190</v>
      </c>
    </row>
    <row r="29" spans="1:3" x14ac:dyDescent="0.4">
      <c r="A29" s="10">
        <v>0.91666666666666696</v>
      </c>
      <c r="B29" s="11">
        <v>128</v>
      </c>
      <c r="C29" s="11">
        <v>121</v>
      </c>
    </row>
    <row r="30" spans="1:3" x14ac:dyDescent="0.4">
      <c r="A30" s="10">
        <v>0.95833333333333304</v>
      </c>
      <c r="B30" s="11">
        <v>194</v>
      </c>
      <c r="C30" s="11">
        <v>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22"/>
  <sheetViews>
    <sheetView showGridLines="0" zoomScaleNormal="100" workbookViewId="0">
      <selection activeCell="I1" sqref="I1"/>
    </sheetView>
  </sheetViews>
  <sheetFormatPr baseColWidth="10" defaultColWidth="11.44140625" defaultRowHeight="16.8" x14ac:dyDescent="0.4"/>
  <cols>
    <col min="1" max="8" width="11.44140625" style="8"/>
    <col min="9" max="9" width="11.6640625" style="8" customWidth="1"/>
    <col min="10" max="10" width="10" style="8" customWidth="1"/>
    <col min="11" max="11" width="11.44140625" style="8" customWidth="1"/>
    <col min="12" max="12" width="10" style="8" customWidth="1"/>
    <col min="13" max="13" width="8.6640625" style="8" customWidth="1"/>
    <col min="14" max="14" width="9.88671875" style="8" customWidth="1"/>
    <col min="15" max="16384" width="11.44140625" style="8"/>
  </cols>
  <sheetData>
    <row r="2" spans="1:14" x14ac:dyDescent="0.4">
      <c r="B2" s="21"/>
      <c r="C2" s="22"/>
      <c r="D2" s="21"/>
      <c r="I2" s="19" t="s">
        <v>8</v>
      </c>
    </row>
    <row r="3" spans="1:14" x14ac:dyDescent="0.4">
      <c r="I3" s="18" t="s">
        <v>11</v>
      </c>
      <c r="J3" s="18" t="s">
        <v>3</v>
      </c>
      <c r="K3" s="18" t="s">
        <v>4</v>
      </c>
      <c r="L3" s="18" t="s">
        <v>5</v>
      </c>
      <c r="M3" s="18" t="s">
        <v>6</v>
      </c>
      <c r="N3" s="18" t="s">
        <v>7</v>
      </c>
    </row>
    <row r="4" spans="1:14" x14ac:dyDescent="0.4">
      <c r="A4" s="23" t="str">
        <f>IF($B$4=1,I2,I8)</f>
        <v>MAD</v>
      </c>
      <c r="B4" s="24">
        <v>2</v>
      </c>
      <c r="I4" s="11" t="s">
        <v>0</v>
      </c>
      <c r="J4" s="11">
        <v>52</v>
      </c>
      <c r="K4" s="11">
        <v>77</v>
      </c>
      <c r="L4" s="11">
        <v>82</v>
      </c>
      <c r="M4" s="11">
        <v>78</v>
      </c>
      <c r="N4" s="11">
        <v>99</v>
      </c>
    </row>
    <row r="5" spans="1:14" x14ac:dyDescent="0.4">
      <c r="I5" s="11" t="s">
        <v>1</v>
      </c>
      <c r="J5" s="11">
        <v>63</v>
      </c>
      <c r="K5" s="11">
        <v>97</v>
      </c>
      <c r="L5" s="11">
        <v>93</v>
      </c>
      <c r="M5" s="11">
        <v>65</v>
      </c>
      <c r="N5" s="11">
        <v>85</v>
      </c>
    </row>
    <row r="6" spans="1:14" x14ac:dyDescent="0.4">
      <c r="A6" s="18" t="str">
        <f>IF($B$4=1,I3,I9)</f>
        <v>NOMBRE</v>
      </c>
      <c r="B6" s="18" t="s">
        <v>3</v>
      </c>
      <c r="C6" s="18" t="s">
        <v>4</v>
      </c>
      <c r="D6" s="18" t="s">
        <v>5</v>
      </c>
      <c r="E6" s="18" t="s">
        <v>6</v>
      </c>
      <c r="F6" s="18" t="s">
        <v>7</v>
      </c>
      <c r="I6" s="11" t="s">
        <v>2</v>
      </c>
      <c r="J6" s="11">
        <v>93</v>
      </c>
      <c r="K6" s="11">
        <v>87</v>
      </c>
      <c r="L6" s="11">
        <v>67</v>
      </c>
      <c r="M6" s="11">
        <v>87</v>
      </c>
      <c r="N6" s="11">
        <v>84</v>
      </c>
    </row>
    <row r="7" spans="1:14" x14ac:dyDescent="0.4">
      <c r="A7" s="16" t="str">
        <f>IF($B$4=1,I4,I10)</f>
        <v>ESTHER</v>
      </c>
      <c r="B7" s="16">
        <f t="shared" ref="B7:F9" si="0">IF($B$4=1,J4,J10)</f>
        <v>92</v>
      </c>
      <c r="C7" s="17">
        <f t="shared" si="0"/>
        <v>63</v>
      </c>
      <c r="D7" s="17">
        <f t="shared" si="0"/>
        <v>80</v>
      </c>
      <c r="E7" s="17">
        <f t="shared" si="0"/>
        <v>81</v>
      </c>
      <c r="F7" s="17">
        <f t="shared" si="0"/>
        <v>56</v>
      </c>
    </row>
    <row r="8" spans="1:14" x14ac:dyDescent="0.4">
      <c r="A8" s="17" t="str">
        <f>IF($B$4=1,I5,I11)</f>
        <v>SILVIA</v>
      </c>
      <c r="B8" s="17">
        <f t="shared" si="0"/>
        <v>52</v>
      </c>
      <c r="C8" s="17">
        <f t="shared" si="0"/>
        <v>59</v>
      </c>
      <c r="D8" s="17">
        <f t="shared" si="0"/>
        <v>60</v>
      </c>
      <c r="E8" s="17">
        <f t="shared" si="0"/>
        <v>95</v>
      </c>
      <c r="F8" s="17">
        <f t="shared" si="0"/>
        <v>99</v>
      </c>
      <c r="I8" s="19" t="s">
        <v>9</v>
      </c>
    </row>
    <row r="9" spans="1:14" x14ac:dyDescent="0.4">
      <c r="A9" s="17" t="str">
        <f>IF($B$4=1,I6,I12)</f>
        <v>ÁNGEL</v>
      </c>
      <c r="B9" s="17">
        <f t="shared" si="0"/>
        <v>62</v>
      </c>
      <c r="C9" s="17">
        <f t="shared" si="0"/>
        <v>56</v>
      </c>
      <c r="D9" s="17">
        <f t="shared" si="0"/>
        <v>58</v>
      </c>
      <c r="E9" s="17">
        <f t="shared" si="0"/>
        <v>70</v>
      </c>
      <c r="F9" s="17">
        <f t="shared" si="0"/>
        <v>66</v>
      </c>
      <c r="I9" s="18" t="s">
        <v>11</v>
      </c>
      <c r="J9" s="18" t="s">
        <v>3</v>
      </c>
      <c r="K9" s="18" t="s">
        <v>4</v>
      </c>
      <c r="L9" s="18" t="s">
        <v>5</v>
      </c>
      <c r="M9" s="18" t="s">
        <v>6</v>
      </c>
      <c r="N9" s="18" t="s">
        <v>7</v>
      </c>
    </row>
    <row r="10" spans="1:14" x14ac:dyDescent="0.4">
      <c r="I10" s="11" t="s">
        <v>98</v>
      </c>
      <c r="J10" s="11">
        <v>92</v>
      </c>
      <c r="K10" s="11">
        <v>63</v>
      </c>
      <c r="L10" s="11">
        <v>80</v>
      </c>
      <c r="M10" s="11">
        <v>81</v>
      </c>
      <c r="N10" s="11">
        <v>56</v>
      </c>
    </row>
    <row r="11" spans="1:14" x14ac:dyDescent="0.4">
      <c r="I11" s="11" t="s">
        <v>10</v>
      </c>
      <c r="J11" s="11">
        <v>52</v>
      </c>
      <c r="K11" s="11">
        <v>59</v>
      </c>
      <c r="L11" s="11">
        <v>60</v>
      </c>
      <c r="M11" s="11">
        <v>95</v>
      </c>
      <c r="N11" s="11">
        <v>99</v>
      </c>
    </row>
    <row r="12" spans="1:14" x14ac:dyDescent="0.4">
      <c r="I12" s="11" t="s">
        <v>99</v>
      </c>
      <c r="J12" s="11">
        <v>62</v>
      </c>
      <c r="K12" s="11">
        <v>56</v>
      </c>
      <c r="L12" s="11">
        <v>58</v>
      </c>
      <c r="M12" s="11">
        <v>70</v>
      </c>
      <c r="N12" s="11">
        <v>66</v>
      </c>
    </row>
    <row r="14" spans="1:14" x14ac:dyDescent="0.4">
      <c r="I14" s="12" t="s">
        <v>100</v>
      </c>
    </row>
    <row r="15" spans="1:14" x14ac:dyDescent="0.4">
      <c r="I15" s="13" t="s">
        <v>101</v>
      </c>
    </row>
    <row r="16" spans="1:14" x14ac:dyDescent="0.4">
      <c r="I16" s="13" t="s">
        <v>102</v>
      </c>
    </row>
    <row r="17" spans="9:12" x14ac:dyDescent="0.4">
      <c r="I17" s="15" t="s">
        <v>103</v>
      </c>
      <c r="K17" s="14"/>
      <c r="L17" s="14" t="s">
        <v>104</v>
      </c>
    </row>
    <row r="18" spans="9:12" x14ac:dyDescent="0.4">
      <c r="I18" s="14"/>
      <c r="J18" s="14"/>
      <c r="K18" s="14"/>
      <c r="L18" s="14" t="s">
        <v>105</v>
      </c>
    </row>
    <row r="19" spans="9:12" x14ac:dyDescent="0.4">
      <c r="I19" s="13" t="s">
        <v>121</v>
      </c>
    </row>
    <row r="20" spans="9:12" x14ac:dyDescent="0.4">
      <c r="I20" s="13" t="s">
        <v>120</v>
      </c>
    </row>
    <row r="21" spans="9:12" x14ac:dyDescent="0.4">
      <c r="I21" s="13" t="s">
        <v>106</v>
      </c>
    </row>
    <row r="22" spans="9:12" x14ac:dyDescent="0.4">
      <c r="I22" s="6"/>
    </row>
  </sheetData>
  <pageMargins left="0.23622047244094491" right="0.23622047244094491" top="0.74803149606299213" bottom="0.74803149606299213" header="0.31496062992125984" footer="0.31496062992125984"/>
  <pageSetup paperSize="9" scale="79" orientation="landscape" horizontalDpi="4294967294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Option Button 1">
              <controlPr defaultSize="0" autoFill="0" autoLine="0" autoPict="0">
                <anchor moveWithCells="1">
                  <from>
                    <xdr:col>1</xdr:col>
                    <xdr:colOff>99060</xdr:colOff>
                    <xdr:row>0</xdr:row>
                    <xdr:rowOff>182880</xdr:rowOff>
                  </from>
                  <to>
                    <xdr:col>2</xdr:col>
                    <xdr:colOff>7620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Option Button 2">
              <controlPr defaultSize="0" autoFill="0" autoLine="0" autoPict="0">
                <anchor moveWithCells="1">
                  <from>
                    <xdr:col>3</xdr:col>
                    <xdr:colOff>144780</xdr:colOff>
                    <xdr:row>0</xdr:row>
                    <xdr:rowOff>175260</xdr:rowOff>
                  </from>
                  <to>
                    <xdr:col>3</xdr:col>
                    <xdr:colOff>723900</xdr:colOff>
                    <xdr:row>1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2:O16"/>
  <sheetViews>
    <sheetView showGridLines="0" zoomScaleNormal="100" workbookViewId="0">
      <selection activeCell="L35" sqref="L35"/>
    </sheetView>
  </sheetViews>
  <sheetFormatPr baseColWidth="10" defaultRowHeight="14.4" x14ac:dyDescent="0.3"/>
  <sheetData>
    <row r="2" spans="1:15" ht="21" customHeight="1" x14ac:dyDescent="0.3">
      <c r="A2" s="100" t="s">
        <v>30</v>
      </c>
      <c r="B2" s="100"/>
      <c r="C2" s="100"/>
      <c r="D2" s="100"/>
      <c r="E2" s="100"/>
      <c r="F2" s="100"/>
      <c r="G2" s="100"/>
      <c r="H2" s="100"/>
    </row>
    <row r="5" spans="1:15" x14ac:dyDescent="0.3">
      <c r="J5" s="5" t="s">
        <v>8</v>
      </c>
      <c r="K5" s="4"/>
      <c r="L5" s="4"/>
      <c r="M5" s="4"/>
      <c r="N5" s="4"/>
      <c r="O5" s="4"/>
    </row>
    <row r="6" spans="1:15" x14ac:dyDescent="0.3">
      <c r="J6" s="25" t="s">
        <v>11</v>
      </c>
      <c r="K6" s="25" t="s">
        <v>3</v>
      </c>
      <c r="L6" s="25" t="s">
        <v>4</v>
      </c>
      <c r="M6" s="25" t="s">
        <v>5</v>
      </c>
      <c r="N6" s="25" t="s">
        <v>6</v>
      </c>
      <c r="O6" s="25" t="s">
        <v>7</v>
      </c>
    </row>
    <row r="7" spans="1:15" x14ac:dyDescent="0.3">
      <c r="J7" s="26" t="s">
        <v>0</v>
      </c>
      <c r="K7" s="1">
        <v>4</v>
      </c>
      <c r="L7" s="1">
        <v>8</v>
      </c>
      <c r="M7" s="1">
        <v>7</v>
      </c>
      <c r="N7" s="1">
        <v>8</v>
      </c>
      <c r="O7" s="1">
        <v>9</v>
      </c>
    </row>
    <row r="8" spans="1:15" x14ac:dyDescent="0.3">
      <c r="A8">
        <v>1</v>
      </c>
      <c r="J8" s="26" t="s">
        <v>1</v>
      </c>
      <c r="K8" s="1">
        <v>2</v>
      </c>
      <c r="L8" s="1">
        <v>5</v>
      </c>
      <c r="M8" s="1">
        <v>4</v>
      </c>
      <c r="N8" s="1">
        <v>5</v>
      </c>
      <c r="O8" s="1">
        <v>3</v>
      </c>
    </row>
    <row r="9" spans="1:15" x14ac:dyDescent="0.3">
      <c r="D9" s="3" t="str">
        <f>IF(A8=1,"BARCELONA","MADRID")</f>
        <v>BARCELONA</v>
      </c>
      <c r="J9" s="26" t="s">
        <v>2</v>
      </c>
      <c r="K9" s="1">
        <v>9</v>
      </c>
      <c r="L9" s="1">
        <v>3</v>
      </c>
      <c r="M9" s="1">
        <v>1</v>
      </c>
      <c r="N9" s="1">
        <v>6</v>
      </c>
      <c r="O9" s="1">
        <v>4</v>
      </c>
    </row>
    <row r="10" spans="1:15" x14ac:dyDescent="0.3">
      <c r="J10" s="4"/>
      <c r="K10" s="4"/>
      <c r="L10" s="4"/>
      <c r="M10" s="4"/>
      <c r="N10" s="4"/>
      <c r="O10" s="4"/>
    </row>
    <row r="11" spans="1:15" x14ac:dyDescent="0.3">
      <c r="A11" s="2" t="s">
        <v>11</v>
      </c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  <c r="J11" s="4"/>
      <c r="K11" s="4"/>
      <c r="L11" s="4"/>
      <c r="M11" s="4"/>
      <c r="N11" s="4"/>
      <c r="O11" s="4"/>
    </row>
    <row r="12" spans="1:15" x14ac:dyDescent="0.3">
      <c r="A12" t="str">
        <f>IF($A$8=1,J7,J14)</f>
        <v>JUAN</v>
      </c>
      <c r="B12">
        <f t="shared" ref="B12:F14" si="0">IF($A$8=1,K7,K14)</f>
        <v>4</v>
      </c>
      <c r="C12">
        <f t="shared" si="0"/>
        <v>8</v>
      </c>
      <c r="D12">
        <f t="shared" si="0"/>
        <v>7</v>
      </c>
      <c r="E12">
        <f t="shared" si="0"/>
        <v>8</v>
      </c>
      <c r="F12">
        <f t="shared" si="0"/>
        <v>9</v>
      </c>
      <c r="J12" s="5" t="s">
        <v>9</v>
      </c>
      <c r="K12" s="4"/>
      <c r="L12" s="4"/>
      <c r="M12" s="4"/>
      <c r="N12" s="4"/>
      <c r="O12" s="4"/>
    </row>
    <row r="13" spans="1:15" x14ac:dyDescent="0.3">
      <c r="A13" t="str">
        <f t="shared" ref="A13:A14" si="1">IF($A$8=1,J8,J15)</f>
        <v>ANA</v>
      </c>
      <c r="B13">
        <f t="shared" si="0"/>
        <v>2</v>
      </c>
      <c r="C13">
        <f t="shared" si="0"/>
        <v>5</v>
      </c>
      <c r="D13">
        <f t="shared" si="0"/>
        <v>4</v>
      </c>
      <c r="E13">
        <f t="shared" si="0"/>
        <v>5</v>
      </c>
      <c r="F13">
        <f t="shared" si="0"/>
        <v>3</v>
      </c>
      <c r="J13" s="25" t="s">
        <v>11</v>
      </c>
      <c r="K13" s="25" t="s">
        <v>3</v>
      </c>
      <c r="L13" s="25" t="s">
        <v>4</v>
      </c>
      <c r="M13" s="25" t="s">
        <v>5</v>
      </c>
      <c r="N13" s="25" t="s">
        <v>6</v>
      </c>
      <c r="O13" s="25" t="s">
        <v>7</v>
      </c>
    </row>
    <row r="14" spans="1:15" x14ac:dyDescent="0.3">
      <c r="A14" t="str">
        <f t="shared" si="1"/>
        <v>CARLOS</v>
      </c>
      <c r="B14">
        <f t="shared" si="0"/>
        <v>9</v>
      </c>
      <c r="C14">
        <f t="shared" si="0"/>
        <v>3</v>
      </c>
      <c r="D14">
        <f t="shared" si="0"/>
        <v>1</v>
      </c>
      <c r="E14">
        <f t="shared" si="0"/>
        <v>6</v>
      </c>
      <c r="F14">
        <f t="shared" si="0"/>
        <v>4</v>
      </c>
      <c r="J14" s="26" t="s">
        <v>12</v>
      </c>
      <c r="K14" s="1">
        <v>7</v>
      </c>
      <c r="L14" s="1">
        <v>8</v>
      </c>
      <c r="M14" s="1">
        <v>4</v>
      </c>
      <c r="N14" s="1">
        <v>5</v>
      </c>
      <c r="O14" s="1">
        <v>5</v>
      </c>
    </row>
    <row r="15" spans="1:15" x14ac:dyDescent="0.3">
      <c r="J15" s="26" t="s">
        <v>13</v>
      </c>
      <c r="K15" s="1">
        <v>4</v>
      </c>
      <c r="L15" s="1">
        <v>9</v>
      </c>
      <c r="M15" s="1">
        <v>2</v>
      </c>
      <c r="N15" s="1">
        <v>3</v>
      </c>
      <c r="O15" s="1">
        <v>6</v>
      </c>
    </row>
    <row r="16" spans="1:15" x14ac:dyDescent="0.3">
      <c r="J16" s="26" t="s">
        <v>10</v>
      </c>
      <c r="K16" s="1">
        <v>5</v>
      </c>
      <c r="L16" s="1">
        <v>5</v>
      </c>
      <c r="M16" s="1">
        <v>1</v>
      </c>
      <c r="N16" s="1">
        <v>2</v>
      </c>
      <c r="O16" s="1">
        <v>9</v>
      </c>
    </row>
  </sheetData>
  <mergeCells count="1">
    <mergeCell ref="A2:H2"/>
  </mergeCells>
  <pageMargins left="0.7" right="0.7" top="0.75" bottom="0.75" header="0.3" footer="0.3"/>
  <pageSetup paperSize="9" orientation="portrait" horizontalDpi="30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1</xdr:col>
                    <xdr:colOff>693420</xdr:colOff>
                    <xdr:row>2</xdr:row>
                    <xdr:rowOff>0</xdr:rowOff>
                  </from>
                  <to>
                    <xdr:col>2</xdr:col>
                    <xdr:colOff>746760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3</xdr:col>
                    <xdr:colOff>30480</xdr:colOff>
                    <xdr:row>2</xdr:row>
                    <xdr:rowOff>0</xdr:rowOff>
                  </from>
                  <to>
                    <xdr:col>5</xdr:col>
                    <xdr:colOff>30480</xdr:colOff>
                    <xdr:row>3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1"/>
  <sheetViews>
    <sheetView showGridLines="0" zoomScale="110" zoomScaleNormal="110" workbookViewId="0">
      <selection activeCell="C6" sqref="C6"/>
    </sheetView>
  </sheetViews>
  <sheetFormatPr baseColWidth="10" defaultColWidth="11.44140625" defaultRowHeight="16.8" x14ac:dyDescent="0.4"/>
  <cols>
    <col min="1" max="1" width="14.5546875" style="8" customWidth="1"/>
    <col min="2" max="2" width="14.88671875" style="8" customWidth="1"/>
    <col min="3" max="5" width="11.44140625" style="27"/>
    <col min="6" max="16384" width="11.44140625" style="8"/>
  </cols>
  <sheetData>
    <row r="2" spans="1:5" ht="19.2" x14ac:dyDescent="0.45">
      <c r="A2" s="20" t="s">
        <v>123</v>
      </c>
    </row>
    <row r="3" spans="1:5" ht="19.2" x14ac:dyDescent="0.45">
      <c r="A3" s="20" t="s">
        <v>122</v>
      </c>
    </row>
    <row r="5" spans="1:5" x14ac:dyDescent="0.4">
      <c r="A5" s="8" t="s">
        <v>14</v>
      </c>
      <c r="B5" s="7" t="s">
        <v>26</v>
      </c>
      <c r="C5" s="28" t="s">
        <v>31</v>
      </c>
      <c r="D5" s="28" t="s">
        <v>32</v>
      </c>
      <c r="E5" s="28" t="s">
        <v>33</v>
      </c>
    </row>
    <row r="6" spans="1:5" x14ac:dyDescent="0.4">
      <c r="A6" s="30" t="s">
        <v>3</v>
      </c>
      <c r="B6" s="7">
        <v>12</v>
      </c>
      <c r="C6" s="29">
        <f>IF(MAX($B$6:$B$11)=B6,B6,0)</f>
        <v>0</v>
      </c>
      <c r="D6" s="29">
        <f>IF(MIN($B$6:$B$11)=B6,B6,0)</f>
        <v>0</v>
      </c>
      <c r="E6" s="29">
        <f>IF(C6+D6=0,B6,0)</f>
        <v>12</v>
      </c>
    </row>
    <row r="7" spans="1:5" x14ac:dyDescent="0.4">
      <c r="A7" s="30" t="s">
        <v>4</v>
      </c>
      <c r="B7" s="7">
        <v>8</v>
      </c>
      <c r="C7" s="29">
        <f t="shared" ref="C7:C11" si="0">IF(MAX($B$6:$B$11)=B7,B7,0)</f>
        <v>0</v>
      </c>
      <c r="D7" s="29">
        <f t="shared" ref="D7:D11" si="1">IF(MIN($B$6:$B$11)=B7,B7,0)</f>
        <v>8</v>
      </c>
      <c r="E7" s="29">
        <f t="shared" ref="E7:E11" si="2">IF(C7+D7=0,B7,0)</f>
        <v>0</v>
      </c>
    </row>
    <row r="8" spans="1:5" x14ac:dyDescent="0.4">
      <c r="A8" s="30" t="s">
        <v>5</v>
      </c>
      <c r="B8" s="7">
        <v>17</v>
      </c>
      <c r="C8" s="29">
        <f t="shared" si="0"/>
        <v>0</v>
      </c>
      <c r="D8" s="29">
        <f t="shared" si="1"/>
        <v>0</v>
      </c>
      <c r="E8" s="29">
        <f t="shared" si="2"/>
        <v>17</v>
      </c>
    </row>
    <row r="9" spans="1:5" x14ac:dyDescent="0.4">
      <c r="A9" s="30" t="s">
        <v>6</v>
      </c>
      <c r="B9" s="7">
        <v>10</v>
      </c>
      <c r="C9" s="29">
        <f t="shared" si="0"/>
        <v>0</v>
      </c>
      <c r="D9" s="29">
        <f t="shared" si="1"/>
        <v>0</v>
      </c>
      <c r="E9" s="29">
        <f t="shared" si="2"/>
        <v>10</v>
      </c>
    </row>
    <row r="10" spans="1:5" x14ac:dyDescent="0.4">
      <c r="A10" s="30" t="s">
        <v>7</v>
      </c>
      <c r="B10" s="7">
        <v>18</v>
      </c>
      <c r="C10" s="29">
        <f t="shared" si="0"/>
        <v>18</v>
      </c>
      <c r="D10" s="29">
        <f t="shared" si="1"/>
        <v>0</v>
      </c>
      <c r="E10" s="29">
        <f t="shared" si="2"/>
        <v>0</v>
      </c>
    </row>
    <row r="11" spans="1:5" x14ac:dyDescent="0.4">
      <c r="A11" s="30" t="s">
        <v>16</v>
      </c>
      <c r="B11" s="7">
        <v>11</v>
      </c>
      <c r="C11" s="29">
        <f t="shared" si="0"/>
        <v>0</v>
      </c>
      <c r="D11" s="29">
        <f t="shared" si="1"/>
        <v>0</v>
      </c>
      <c r="E11" s="29">
        <f t="shared" si="2"/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showGridLines="0" workbookViewId="0">
      <selection activeCell="Q11" sqref="Q11"/>
    </sheetView>
  </sheetViews>
  <sheetFormatPr baseColWidth="10" defaultColWidth="11.44140625" defaultRowHeight="16.8" x14ac:dyDescent="0.4"/>
  <cols>
    <col min="1" max="1" width="15.5546875" style="8" customWidth="1"/>
    <col min="2" max="2" width="14.109375" style="8" customWidth="1"/>
    <col min="3" max="3" width="4.88671875" style="8" customWidth="1"/>
    <col min="4" max="4" width="4.109375" style="7" customWidth="1"/>
    <col min="5" max="5" width="11.44140625" style="8"/>
    <col min="6" max="6" width="12.88671875" style="8" customWidth="1"/>
    <col min="7" max="16384" width="11.44140625" style="8"/>
  </cols>
  <sheetData>
    <row r="1" spans="1:6" x14ac:dyDescent="0.4">
      <c r="A1" s="41" t="s">
        <v>36</v>
      </c>
      <c r="B1" s="43">
        <v>15</v>
      </c>
    </row>
    <row r="2" spans="1:6" x14ac:dyDescent="0.4">
      <c r="A2" s="42" t="s">
        <v>37</v>
      </c>
      <c r="B2" s="44">
        <v>43.68</v>
      </c>
    </row>
    <row r="4" spans="1:6" x14ac:dyDescent="0.4">
      <c r="A4" s="8" t="s">
        <v>14</v>
      </c>
      <c r="B4" s="8" t="s">
        <v>26</v>
      </c>
      <c r="D4" s="31"/>
      <c r="E4" s="38" t="s">
        <v>34</v>
      </c>
      <c r="F4" s="39" t="s">
        <v>35</v>
      </c>
    </row>
    <row r="5" spans="1:6" x14ac:dyDescent="0.4">
      <c r="A5" s="30" t="s">
        <v>77</v>
      </c>
      <c r="B5" s="8">
        <v>48</v>
      </c>
      <c r="D5" s="32">
        <v>0</v>
      </c>
      <c r="E5" s="33">
        <f>$B$1</f>
        <v>15</v>
      </c>
      <c r="F5" s="34">
        <f>$B$2</f>
        <v>43.68</v>
      </c>
    </row>
    <row r="6" spans="1:6" x14ac:dyDescent="0.4">
      <c r="A6" s="30" t="s">
        <v>78</v>
      </c>
      <c r="B6" s="8">
        <v>33</v>
      </c>
      <c r="D6" s="35">
        <v>1</v>
      </c>
      <c r="E6" s="36">
        <f>$B$1</f>
        <v>15</v>
      </c>
      <c r="F6" s="37">
        <f>$B$2</f>
        <v>43.68</v>
      </c>
    </row>
    <row r="7" spans="1:6" x14ac:dyDescent="0.4">
      <c r="A7" s="30" t="s">
        <v>79</v>
      </c>
      <c r="B7" s="8">
        <v>45</v>
      </c>
    </row>
    <row r="8" spans="1:6" x14ac:dyDescent="0.4">
      <c r="A8" s="30" t="s">
        <v>80</v>
      </c>
      <c r="B8" s="8">
        <v>18</v>
      </c>
    </row>
    <row r="9" spans="1:6" x14ac:dyDescent="0.4">
      <c r="A9" s="30" t="s">
        <v>81</v>
      </c>
      <c r="B9" s="8">
        <v>15</v>
      </c>
      <c r="D9" s="40">
        <v>1</v>
      </c>
      <c r="E9" s="8" t="s">
        <v>124</v>
      </c>
    </row>
    <row r="10" spans="1:6" x14ac:dyDescent="0.4">
      <c r="A10" s="30" t="s">
        <v>82</v>
      </c>
      <c r="B10" s="8">
        <v>28</v>
      </c>
      <c r="D10" s="40">
        <v>2</v>
      </c>
      <c r="E10" s="8" t="s">
        <v>125</v>
      </c>
    </row>
    <row r="11" spans="1:6" x14ac:dyDescent="0.4">
      <c r="A11" s="30" t="s">
        <v>83</v>
      </c>
      <c r="B11" s="8">
        <v>27</v>
      </c>
      <c r="D11" s="40">
        <v>3</v>
      </c>
      <c r="E11" s="8" t="s">
        <v>126</v>
      </c>
    </row>
    <row r="12" spans="1:6" x14ac:dyDescent="0.4">
      <c r="A12" s="30" t="s">
        <v>84</v>
      </c>
      <c r="B12" s="8">
        <v>11</v>
      </c>
      <c r="D12" s="40"/>
      <c r="E12" s="8" t="s">
        <v>127</v>
      </c>
    </row>
    <row r="13" spans="1:6" x14ac:dyDescent="0.4">
      <c r="A13" s="30" t="s">
        <v>85</v>
      </c>
      <c r="B13" s="8">
        <v>18</v>
      </c>
      <c r="D13" s="40">
        <v>4</v>
      </c>
      <c r="E13" s="8" t="s">
        <v>128</v>
      </c>
    </row>
    <row r="14" spans="1:6" x14ac:dyDescent="0.4">
      <c r="A14" s="30" t="s">
        <v>86</v>
      </c>
      <c r="B14" s="8">
        <v>20</v>
      </c>
      <c r="D14" s="40">
        <v>5</v>
      </c>
      <c r="E14" s="8" t="s">
        <v>129</v>
      </c>
    </row>
    <row r="15" spans="1:6" x14ac:dyDescent="0.4">
      <c r="A15" s="30" t="s">
        <v>87</v>
      </c>
      <c r="B15" s="8">
        <v>32</v>
      </c>
      <c r="D15" s="40">
        <v>6</v>
      </c>
      <c r="E15" s="8" t="s">
        <v>130</v>
      </c>
    </row>
    <row r="16" spans="1:6" x14ac:dyDescent="0.4">
      <c r="A16" s="30" t="s">
        <v>88</v>
      </c>
      <c r="B16" s="8">
        <v>41</v>
      </c>
      <c r="D16" s="40">
        <v>7</v>
      </c>
      <c r="E16" s="8" t="s">
        <v>131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"/>
  <sheetViews>
    <sheetView workbookViewId="0">
      <selection activeCell="D16" sqref="D16"/>
    </sheetView>
  </sheetViews>
  <sheetFormatPr baseColWidth="10" defaultColWidth="11.44140625" defaultRowHeight="16.8" x14ac:dyDescent="0.4"/>
  <cols>
    <col min="1" max="1" width="16.33203125" style="45" customWidth="1"/>
    <col min="2" max="2" width="14.109375" style="49" bestFit="1" customWidth="1"/>
    <col min="3" max="8" width="11.44140625" style="45"/>
    <col min="9" max="9" width="6.88671875" style="45" customWidth="1"/>
    <col min="10" max="16384" width="11.44140625" style="45"/>
  </cols>
  <sheetData>
    <row r="1" spans="1:10" x14ac:dyDescent="0.4">
      <c r="A1" s="96" t="s">
        <v>23</v>
      </c>
      <c r="B1" s="46">
        <v>100</v>
      </c>
    </row>
    <row r="2" spans="1:10" x14ac:dyDescent="0.4">
      <c r="A2" s="97" t="s">
        <v>28</v>
      </c>
      <c r="B2" s="47">
        <f>SUM(Tabla7[VENTAS])</f>
        <v>26</v>
      </c>
    </row>
    <row r="3" spans="1:10" x14ac:dyDescent="0.4">
      <c r="A3" s="98" t="s">
        <v>24</v>
      </c>
      <c r="B3" s="48">
        <f>B1-B2</f>
        <v>74</v>
      </c>
    </row>
    <row r="5" spans="1:10" x14ac:dyDescent="0.4">
      <c r="A5" s="8" t="s">
        <v>14</v>
      </c>
      <c r="B5" s="7" t="s">
        <v>26</v>
      </c>
      <c r="I5" s="50">
        <v>1</v>
      </c>
      <c r="J5" s="45" t="s">
        <v>132</v>
      </c>
    </row>
    <row r="6" spans="1:10" x14ac:dyDescent="0.4">
      <c r="A6" s="30" t="s">
        <v>3</v>
      </c>
      <c r="B6" s="7">
        <v>3</v>
      </c>
      <c r="I6" s="50">
        <v>2</v>
      </c>
      <c r="J6" s="45" t="s">
        <v>133</v>
      </c>
    </row>
    <row r="7" spans="1:10" x14ac:dyDescent="0.4">
      <c r="A7" s="30" t="s">
        <v>4</v>
      </c>
      <c r="B7" s="7">
        <v>6</v>
      </c>
      <c r="I7" s="50">
        <v>3</v>
      </c>
      <c r="J7" s="45" t="s">
        <v>134</v>
      </c>
    </row>
    <row r="8" spans="1:10" x14ac:dyDescent="0.4">
      <c r="A8" s="30" t="s">
        <v>5</v>
      </c>
      <c r="B8" s="7">
        <v>4</v>
      </c>
      <c r="I8" s="50">
        <v>4</v>
      </c>
      <c r="J8" s="45" t="s">
        <v>135</v>
      </c>
    </row>
    <row r="9" spans="1:10" x14ac:dyDescent="0.4">
      <c r="A9" s="30" t="s">
        <v>6</v>
      </c>
      <c r="B9" s="7">
        <v>5</v>
      </c>
      <c r="I9" s="50">
        <v>5</v>
      </c>
      <c r="J9" s="45" t="s">
        <v>136</v>
      </c>
    </row>
    <row r="10" spans="1:10" x14ac:dyDescent="0.4">
      <c r="A10" s="30" t="s">
        <v>7</v>
      </c>
      <c r="B10" s="7">
        <v>2</v>
      </c>
    </row>
    <row r="11" spans="1:10" x14ac:dyDescent="0.4">
      <c r="A11" s="30" t="s">
        <v>16</v>
      </c>
      <c r="B11" s="7">
        <v>6</v>
      </c>
    </row>
    <row r="27" spans="1:1" x14ac:dyDescent="0.4">
      <c r="A27" s="45" t="s">
        <v>107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showGridLines="0" zoomScaleNormal="100" workbookViewId="0">
      <selection activeCell="B15" sqref="B15"/>
    </sheetView>
  </sheetViews>
  <sheetFormatPr baseColWidth="10" defaultColWidth="11.44140625" defaultRowHeight="16.8" x14ac:dyDescent="0.4"/>
  <cols>
    <col min="1" max="1" width="27.109375" style="8" customWidth="1"/>
    <col min="2" max="2" width="15.5546875" style="8" customWidth="1"/>
    <col min="3" max="3" width="15.6640625" style="8" customWidth="1"/>
    <col min="4" max="4" width="18.6640625" style="8" customWidth="1"/>
    <col min="5" max="16384" width="11.44140625" style="8"/>
  </cols>
  <sheetData>
    <row r="2" spans="1:9" ht="18" customHeight="1" thickBot="1" x14ac:dyDescent="0.45">
      <c r="B2" s="52">
        <f ca="1">INDIRECT("B"&amp;A3+4)</f>
        <v>10</v>
      </c>
      <c r="C2" s="52">
        <f ca="1">INDIRECT("C"&amp;A3+4)</f>
        <v>8</v>
      </c>
      <c r="D2" s="52">
        <f ca="1">B2-C2</f>
        <v>2</v>
      </c>
      <c r="F2" s="101" t="str">
        <f ca="1">"VENTAS Y OBJETIVOS DE "&amp;INDIRECT("A"&amp;A3+4)</f>
        <v>VENTAS Y OBJETIVOS DE CARLOS</v>
      </c>
      <c r="G2" s="101"/>
      <c r="H2" s="101"/>
      <c r="I2" s="102"/>
    </row>
    <row r="3" spans="1:9" ht="17.399999999999999" thickTop="1" x14ac:dyDescent="0.4">
      <c r="A3" s="53">
        <v>3</v>
      </c>
    </row>
    <row r="4" spans="1:9" x14ac:dyDescent="0.4">
      <c r="A4" s="7" t="s">
        <v>25</v>
      </c>
      <c r="B4" s="30" t="s">
        <v>23</v>
      </c>
      <c r="C4" s="7" t="s">
        <v>26</v>
      </c>
      <c r="D4" s="7" t="s">
        <v>24</v>
      </c>
    </row>
    <row r="5" spans="1:9" x14ac:dyDescent="0.4">
      <c r="A5" s="30" t="s">
        <v>0</v>
      </c>
      <c r="B5" s="7">
        <v>12</v>
      </c>
      <c r="C5" s="7">
        <v>7</v>
      </c>
      <c r="D5" s="7">
        <f>Tabla2[[#This Row],[OBJETIVO]]-Tabla2[[#This Row],[VENTAS]]</f>
        <v>5</v>
      </c>
    </row>
    <row r="6" spans="1:9" x14ac:dyDescent="0.4">
      <c r="A6" s="30" t="s">
        <v>1</v>
      </c>
      <c r="B6" s="7">
        <v>15</v>
      </c>
      <c r="C6" s="7">
        <v>9</v>
      </c>
      <c r="D6" s="7">
        <f>Tabla2[[#This Row],[OBJETIVO]]-Tabla2[[#This Row],[VENTAS]]</f>
        <v>6</v>
      </c>
    </row>
    <row r="7" spans="1:9" x14ac:dyDescent="0.4">
      <c r="A7" s="30" t="s">
        <v>2</v>
      </c>
      <c r="B7" s="7">
        <v>10</v>
      </c>
      <c r="C7" s="7">
        <v>8</v>
      </c>
      <c r="D7" s="7">
        <f>Tabla2[[#This Row],[OBJETIVO]]-Tabla2[[#This Row],[VENTAS]]</f>
        <v>2</v>
      </c>
    </row>
    <row r="8" spans="1:9" x14ac:dyDescent="0.4">
      <c r="A8" s="30" t="s">
        <v>27</v>
      </c>
      <c r="B8" s="7">
        <v>12</v>
      </c>
      <c r="C8" s="7">
        <v>2</v>
      </c>
      <c r="D8" s="7">
        <f>Tabla2[[#This Row],[OBJETIVO]]-Tabla2[[#This Row],[VENTAS]]</f>
        <v>10</v>
      </c>
    </row>
  </sheetData>
  <mergeCells count="1">
    <mergeCell ref="F2:I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rop Down 1">
              <controlPr defaultSize="0" autoLine="0" autoPict="0">
                <anchor moveWithCells="1">
                  <from>
                    <xdr:col>0</xdr:col>
                    <xdr:colOff>0</xdr:colOff>
                    <xdr:row>1</xdr:row>
                    <xdr:rowOff>0</xdr:rowOff>
                  </from>
                  <to>
                    <xdr:col>0</xdr:col>
                    <xdr:colOff>1798320</xdr:colOff>
                    <xdr:row>1</xdr:row>
                    <xdr:rowOff>198120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Z13"/>
  <sheetViews>
    <sheetView showGridLines="0" zoomScaleNormal="100" workbookViewId="0">
      <selection activeCell="G1" sqref="G1"/>
    </sheetView>
  </sheetViews>
  <sheetFormatPr baseColWidth="10" defaultColWidth="11.44140625" defaultRowHeight="16.8" x14ac:dyDescent="0.4"/>
  <cols>
    <col min="1" max="1" width="17" style="8" customWidth="1"/>
    <col min="2" max="2" width="14.6640625" style="8" customWidth="1"/>
    <col min="3" max="3" width="3.44140625" style="8" customWidth="1"/>
    <col min="4" max="4" width="11.44140625" style="8"/>
    <col min="5" max="5" width="12.6640625" style="8" customWidth="1"/>
    <col min="6" max="6" width="14.109375" style="8" customWidth="1"/>
    <col min="7" max="7" width="11.44140625" style="8"/>
    <col min="8" max="8" width="11.5546875" style="8" bestFit="1" customWidth="1"/>
    <col min="9" max="9" width="3.44140625" style="8" customWidth="1"/>
    <col min="10" max="10" width="78.33203125" style="8" bestFit="1" customWidth="1"/>
    <col min="11" max="26" width="11.5546875" customWidth="1"/>
    <col min="27" max="16384" width="11.44140625" style="8"/>
  </cols>
  <sheetData>
    <row r="1" spans="1:10" ht="19.5" customHeight="1" x14ac:dyDescent="0.4">
      <c r="A1" s="54" t="s">
        <v>14</v>
      </c>
      <c r="B1" s="58" t="s">
        <v>15</v>
      </c>
      <c r="E1" s="59"/>
      <c r="F1" s="60"/>
      <c r="G1" s="99">
        <v>6</v>
      </c>
    </row>
    <row r="2" spans="1:10" x14ac:dyDescent="0.4">
      <c r="A2" s="57" t="s">
        <v>3</v>
      </c>
      <c r="B2" s="55">
        <v>15000</v>
      </c>
      <c r="E2" s="61" t="s">
        <v>23</v>
      </c>
      <c r="F2" s="62">
        <v>250000</v>
      </c>
      <c r="G2" s="63"/>
      <c r="J2" s="69" t="s">
        <v>97</v>
      </c>
    </row>
    <row r="3" spans="1:10" x14ac:dyDescent="0.4">
      <c r="A3" s="57" t="s">
        <v>4</v>
      </c>
      <c r="B3" s="55">
        <v>40000</v>
      </c>
      <c r="E3" s="61" t="s">
        <v>96</v>
      </c>
      <c r="F3" s="62">
        <f ca="1">SUM(INDIRECT("B2:B"&amp;G1+1))</f>
        <v>144320</v>
      </c>
      <c r="G3" s="70">
        <f ca="1">F3/F2</f>
        <v>0.57728000000000002</v>
      </c>
      <c r="I3" s="72">
        <v>1</v>
      </c>
      <c r="J3" s="8" t="s">
        <v>137</v>
      </c>
    </row>
    <row r="4" spans="1:10" x14ac:dyDescent="0.4">
      <c r="A4" s="57" t="s">
        <v>5</v>
      </c>
      <c r="B4" s="55">
        <v>26000</v>
      </c>
      <c r="E4" s="65" t="s">
        <v>24</v>
      </c>
      <c r="F4" s="66">
        <f ca="1">F2-F3</f>
        <v>105680</v>
      </c>
      <c r="G4" s="71">
        <f ca="1">100%-G3</f>
        <v>0.42271999999999998</v>
      </c>
      <c r="I4" s="72">
        <v>2</v>
      </c>
      <c r="J4" s="8" t="s">
        <v>138</v>
      </c>
    </row>
    <row r="5" spans="1:10" x14ac:dyDescent="0.4">
      <c r="A5" s="57" t="s">
        <v>6</v>
      </c>
      <c r="B5" s="55">
        <v>20000</v>
      </c>
      <c r="I5" s="72">
        <v>3</v>
      </c>
      <c r="J5" s="8" t="s">
        <v>139</v>
      </c>
    </row>
    <row r="6" spans="1:10" x14ac:dyDescent="0.4">
      <c r="A6" s="57" t="s">
        <v>7</v>
      </c>
      <c r="B6" s="55">
        <v>35620</v>
      </c>
      <c r="I6" s="72"/>
      <c r="J6" s="8" t="s">
        <v>140</v>
      </c>
    </row>
    <row r="7" spans="1:10" x14ac:dyDescent="0.4">
      <c r="A7" s="57" t="s">
        <v>16</v>
      </c>
      <c r="B7" s="55">
        <v>7700</v>
      </c>
      <c r="I7" s="72">
        <v>4</v>
      </c>
      <c r="J7" s="8" t="s">
        <v>142</v>
      </c>
    </row>
    <row r="8" spans="1:10" x14ac:dyDescent="0.4">
      <c r="A8" s="57" t="s">
        <v>17</v>
      </c>
      <c r="B8" s="55">
        <v>14000</v>
      </c>
      <c r="I8" s="72">
        <v>5</v>
      </c>
      <c r="J8" s="8" t="s">
        <v>143</v>
      </c>
    </row>
    <row r="9" spans="1:10" x14ac:dyDescent="0.4">
      <c r="A9" s="57" t="s">
        <v>18</v>
      </c>
      <c r="B9" s="55">
        <v>21000</v>
      </c>
      <c r="I9" s="72"/>
    </row>
    <row r="10" spans="1:10" x14ac:dyDescent="0.4">
      <c r="A10" s="57" t="s">
        <v>19</v>
      </c>
      <c r="B10" s="55"/>
      <c r="I10" s="72"/>
      <c r="J10" s="68" t="s">
        <v>141</v>
      </c>
    </row>
    <row r="11" spans="1:10" x14ac:dyDescent="0.4">
      <c r="A11" s="57" t="s">
        <v>20</v>
      </c>
      <c r="B11" s="55"/>
      <c r="I11" s="72">
        <v>1</v>
      </c>
      <c r="J11" s="8" t="s">
        <v>145</v>
      </c>
    </row>
    <row r="12" spans="1:10" x14ac:dyDescent="0.4">
      <c r="A12" s="57" t="s">
        <v>21</v>
      </c>
      <c r="B12" s="55"/>
      <c r="I12" s="72">
        <v>2</v>
      </c>
      <c r="J12" s="8" t="s">
        <v>144</v>
      </c>
    </row>
    <row r="13" spans="1:10" x14ac:dyDescent="0.4">
      <c r="A13" s="57" t="s">
        <v>22</v>
      </c>
      <c r="B13" s="55"/>
    </row>
  </sheetData>
  <pageMargins left="0.70866141732283472" right="0.70866141732283472" top="0.74803149606299213" bottom="0.74803149606299213" header="0.31496062992125984" footer="0.31496062992125984"/>
  <pageSetup paperSize="9" scale="67" orientation="landscape" horizontalDpi="4294967294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4</xdr:col>
                    <xdr:colOff>0</xdr:colOff>
                    <xdr:row>0</xdr:row>
                    <xdr:rowOff>0</xdr:rowOff>
                  </from>
                  <to>
                    <xdr:col>5</xdr:col>
                    <xdr:colOff>922020</xdr:colOff>
                    <xdr:row>0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GRAFICO DE DOBLE ESCALA</vt:lpstr>
      <vt:lpstr>GRAFICO DISPERSION</vt:lpstr>
      <vt:lpstr>GRAFICO INTERACTIVO 1</vt:lpstr>
      <vt:lpstr>GRAFICO CON BOTONES DE ACCION</vt:lpstr>
      <vt:lpstr>GRAFICO CON FCONDICIONAL</vt:lpstr>
      <vt:lpstr>GRAFICOS CON MARCAS LÍMITES</vt:lpstr>
      <vt:lpstr>VELOCIMETRO</vt:lpstr>
      <vt:lpstr>VELOCIMETRO POR COMERCIAL</vt:lpstr>
      <vt:lpstr>VELOCIMETRO ACUMULADO MES</vt:lpstr>
      <vt:lpstr>VELOCIMETRO ACUMULADO</vt:lpstr>
      <vt:lpstr>VELOCIMETRO CON AGUJA</vt:lpstr>
      <vt:lpstr>GRAFICO BURBUJAS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Arnau Riera Badia</cp:lastModifiedBy>
  <dcterms:created xsi:type="dcterms:W3CDTF">2016-06-07T09:35:07Z</dcterms:created>
  <dcterms:modified xsi:type="dcterms:W3CDTF">2021-11-06T09:04:24Z</dcterms:modified>
</cp:coreProperties>
</file>