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6.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codeName="ThisWorkbook" defaultThemeVersion="124226"/>
  <mc:AlternateContent xmlns:mc="http://schemas.openxmlformats.org/markup-compatibility/2006">
    <mc:Choice Requires="x15">
      <x15ac:absPath xmlns:x15ac="http://schemas.microsoft.com/office/spreadsheetml/2010/11/ac" url="https://henallux.sharepoint.com/sites/etu.iv.b5.ia2352-Profs/Documents partages/Profs/Dossier modèle/03 Solution technique (C.3.1)/"/>
    </mc:Choice>
  </mc:AlternateContent>
  <xr:revisionPtr revIDLastSave="0" documentId="8_{E910810B-1353-4F44-B439-3265CB2C80DB}" xr6:coauthVersionLast="47" xr6:coauthVersionMax="47" xr10:uidLastSave="{00000000-0000-0000-0000-000000000000}"/>
  <bookViews>
    <workbookView xWindow="-108" yWindow="-108" windowWidth="23256" windowHeight="12456" xr2:uid="{3DEC7BED-A0C8-4BE8-BA70-FACE2C740BF1}"/>
  </bookViews>
  <sheets>
    <sheet name="CdCf" sheetId="15" r:id="rId1"/>
    <sheet name="FAST" sheetId="19" r:id="rId2"/>
    <sheet name="Fonctions" sheetId="16" r:id="rId3"/>
    <sheet name="Mécanique" sheetId="12" r:id="rId4"/>
    <sheet name="Électricité" sheetId="13" r:id="rId5"/>
    <sheet name="FAT" sheetId="14" r:id="rId6"/>
    <sheet name="Principe d'analyse de risque" sheetId="9" r:id="rId7"/>
    <sheet name="Limites de la machine" sheetId="10" r:id="rId8"/>
    <sheet name="ISO 12100" sheetId="7" r:id="rId9"/>
    <sheet name="Equipement de travail" sheetId="5" r:id="rId10"/>
    <sheet name="Listes CdCf" sheetId="17" r:id="rId11"/>
    <sheet name="Listes sécurité" sheetId="6" r:id="rId12"/>
  </sheets>
  <definedNames>
    <definedName name="Fonction_entrée" comment="Dessin de la partie gauche de la liaison entre deux fonctions">COUNTBLANK(FAST!B1:C1)=0</definedName>
    <definedName name="Fonction_lien" comment="Dessin de la partie verticale de la liaison entre deux fonctions">_xlfn.XMATCH(LEFT(INDEX(FAST!B2:B102,_xlfn.XMATCH(TRUE,LEFT(FAST!B2:B102,2)="FT",0,1)),3+(COLUMN())/4),LEFT(FAST!B$7:B1,3+(COLUMN())/4),0,-1)&lt;&gt;0</definedName>
    <definedName name="Fonction_lien_entrée" comment="Dessin de la partie gauche et verticale de la liaison entre deux fonctions">AND(Fonction_entrée,COUNTBLANK(FAST!B1)=0,_xlfn.XMATCH(LEFT(FAST!B1,3+(COLUMN())/4),LEFT(FAST!B$7:B1048576,3+(COLUMN())/4),0,-1)&lt;&gt;0)</definedName>
    <definedName name="Fonction_lien_solution" comment="Dessin de la liaison entre une fonction et sa solution">COUNTA(FAST!B1:$XFD1)=1</definedName>
    <definedName name="Fonction_sortie" comment="Dessin de la partie droite de la liaison entre deux fonctions">AND(COUNTBLANK(FAST!XFC1:XFD1)=0,COUNTBLANK(FAST!C1:D1)=0)</definedName>
    <definedName name="Recherche_code">_xlfn.VSTACK(FAST!$A$7:$A$200,FAST!$E$7:$E$200,FAST!$I$7:$I$200,FAST!$M$7:$M$200,FAST!$Q$7:$Q$200,FAST!$U$7:$U$200)</definedName>
    <definedName name="Recherche_fonction">_xlfn.VSTACK(FAST!$B$7:$B$200,FAST!$F$7:$F$200,FAST!$J$7:$J$200,FAST!$N$7:$N$200,FAST!$R$7:$R$200,FAST!$V$7:$V$200)</definedName>
    <definedName name="_xlnm.Print_Area" localSheetId="2">Fonctions!$A$1:$F$107</definedName>
  </definedNames>
  <calcPr calcId="191028" iterate="1" iterateCount="1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7" l="1"/>
  <c r="E102" i="16" s="1"/>
  <c r="B92" i="16"/>
  <c r="E51" i="19"/>
  <c r="B74" i="16"/>
  <c r="I19" i="19"/>
  <c r="A7" i="19"/>
  <c r="B56" i="16"/>
  <c r="B38" i="16"/>
  <c r="B2" i="16"/>
  <c r="B20" i="16"/>
  <c r="M9" i="19"/>
  <c r="M11" i="19"/>
  <c r="M7" i="19"/>
  <c r="D11" i="15"/>
  <c r="D10" i="15"/>
  <c r="D9" i="15"/>
  <c r="D8" i="15"/>
  <c r="D12" i="15"/>
  <c r="D13" i="15"/>
  <c r="D14" i="15"/>
  <c r="D15" i="15"/>
  <c r="D16" i="15"/>
  <c r="D17" i="15"/>
  <c r="D18" i="15"/>
  <c r="D19" i="15"/>
  <c r="D20" i="15"/>
  <c r="D21" i="15"/>
  <c r="D22" i="15"/>
  <c r="B39" i="13" l="1"/>
  <c r="B37" i="13"/>
  <c r="S28" i="13"/>
  <c r="B28" i="13"/>
  <c r="B29" i="13" s="1"/>
  <c r="B22" i="13"/>
  <c r="J7" i="13" s="1"/>
  <c r="B16" i="13"/>
  <c r="N15" i="13"/>
  <c r="N7" i="13" s="1"/>
  <c r="W13" i="13"/>
  <c r="F11" i="13"/>
  <c r="B10" i="13"/>
  <c r="N14" i="13" s="1"/>
  <c r="N6" i="13" s="1"/>
  <c r="N9" i="13"/>
  <c r="J9" i="13"/>
  <c r="W8" i="13"/>
  <c r="D127" i="12"/>
  <c r="C115" i="12"/>
  <c r="B114" i="12"/>
  <c r="C113" i="12"/>
  <c r="B111" i="12"/>
  <c r="B101" i="12"/>
  <c r="B96" i="12"/>
  <c r="C89" i="12"/>
  <c r="C114" i="12" s="1"/>
  <c r="B68" i="12"/>
  <c r="B110" i="12" s="1"/>
  <c r="B108" i="12" s="1"/>
  <c r="I60" i="12"/>
  <c r="I59" i="12"/>
  <c r="B58" i="12"/>
  <c r="B64" i="12" s="1"/>
  <c r="B45" i="12"/>
  <c r="B43" i="12"/>
  <c r="B44" i="12" s="1"/>
  <c r="B46" i="12" s="1"/>
  <c r="G37" i="12"/>
  <c r="T35" i="12"/>
  <c r="T36" i="12" s="1"/>
  <c r="T38" i="12" s="1"/>
  <c r="J35" i="12"/>
  <c r="B34" i="12"/>
  <c r="B33" i="12"/>
  <c r="G31" i="12"/>
  <c r="O28" i="12"/>
  <c r="K27" i="12"/>
  <c r="K29" i="12" s="1"/>
  <c r="K30" i="12" s="1"/>
  <c r="B26" i="12"/>
  <c r="B25" i="12"/>
  <c r="T24" i="12"/>
  <c r="T25" i="12" s="1"/>
  <c r="T27" i="12" s="1"/>
  <c r="B23" i="12"/>
  <c r="B24" i="12" s="1"/>
  <c r="J21" i="12"/>
  <c r="D19" i="12"/>
  <c r="D17" i="12"/>
  <c r="K16" i="12"/>
  <c r="B16" i="12"/>
  <c r="D16" i="12" s="1"/>
  <c r="B15" i="12"/>
  <c r="D15" i="12" s="1"/>
  <c r="V13" i="12"/>
  <c r="W13" i="12" s="1"/>
  <c r="X12" i="12"/>
  <c r="V11" i="12"/>
  <c r="W11" i="12" s="1"/>
  <c r="X11" i="12" s="1"/>
  <c r="V10" i="12"/>
  <c r="W10" i="12" s="1"/>
  <c r="X10" i="12" s="1"/>
  <c r="O10" i="12"/>
  <c r="T9" i="12"/>
  <c r="V9" i="12" s="1"/>
  <c r="W9" i="12" s="1"/>
  <c r="X9" i="12" s="1"/>
  <c r="O9" i="12"/>
  <c r="H9" i="12"/>
  <c r="F9" i="12"/>
  <c r="V8" i="12"/>
  <c r="W8" i="12" s="1"/>
  <c r="X8" i="12" s="1"/>
  <c r="V6" i="12"/>
  <c r="W6" i="12" s="1"/>
  <c r="W5" i="12"/>
  <c r="X5" i="12" s="1"/>
  <c r="V5" i="12"/>
  <c r="V4" i="12"/>
  <c r="W4" i="12" s="1"/>
  <c r="X4" i="12" s="1"/>
  <c r="W16" i="13" l="1"/>
  <c r="B40" i="13" s="1"/>
  <c r="B41" i="13" s="1"/>
  <c r="J8" i="13"/>
  <c r="N16" i="13"/>
  <c r="N8" i="13" s="1"/>
  <c r="N10" i="13" s="1"/>
  <c r="N11" i="13" s="1"/>
  <c r="J6" i="13"/>
  <c r="X15" i="12"/>
  <c r="D18" i="12"/>
  <c r="I61" i="12"/>
  <c r="B35" i="12"/>
  <c r="B37" i="12" s="1"/>
  <c r="T7" i="12" s="1"/>
  <c r="V7" i="12" s="1"/>
  <c r="W7" i="12" s="1"/>
  <c r="B124" i="12"/>
  <c r="G21" i="12"/>
  <c r="D20" i="12"/>
  <c r="W15" i="12"/>
  <c r="B39" i="12"/>
  <c r="B66" i="12"/>
  <c r="J10" i="13" l="1"/>
  <c r="J11" i="13" s="1"/>
  <c r="B113" i="12"/>
  <c r="B70" i="12"/>
  <c r="O30" i="12"/>
  <c r="G15" i="12"/>
  <c r="G23" i="12"/>
  <c r="G36" i="12"/>
  <c r="G38" i="12" s="1"/>
  <c r="G41" i="12" l="1"/>
  <c r="G39" i="12"/>
  <c r="G26" i="12"/>
  <c r="G24" i="12"/>
  <c r="G32" i="12"/>
  <c r="G34" i="12" s="1"/>
  <c r="O20" i="12"/>
  <c r="G30" i="12"/>
  <c r="G17" i="12"/>
  <c r="G19" i="12" s="1"/>
  <c r="B95" i="12"/>
  <c r="B97" i="12" s="1"/>
  <c r="G97" i="12" s="1"/>
  <c r="B79" i="12"/>
  <c r="B120" i="12"/>
  <c r="B115" i="12" s="1"/>
  <c r="B123" i="12" s="1"/>
  <c r="B126" i="12" s="1"/>
  <c r="B127" i="12" s="1"/>
  <c r="B118" i="12" l="1"/>
  <c r="B99" i="12"/>
  <c r="B85" i="12"/>
  <c r="O23" i="12"/>
  <c r="O22" i="12"/>
  <c r="O24" i="12"/>
  <c r="O25" i="12" s="1"/>
  <c r="O27" i="12" s="1"/>
  <c r="O29" i="12" s="1"/>
  <c r="B51" i="19" l="1"/>
  <c r="B49" i="19"/>
  <c r="B47" i="19"/>
  <c r="B45" i="19"/>
  <c r="B43" i="19"/>
  <c r="B41" i="19"/>
  <c r="B39" i="19"/>
  <c r="B37" i="19"/>
  <c r="B35" i="19"/>
  <c r="B25" i="19"/>
  <c r="A19" i="15"/>
  <c r="A7" i="14" l="1" a="1"/>
  <c r="A7" i="14" s="1"/>
  <c r="S4" i="7" l="1"/>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S102" i="7"/>
  <c r="S103" i="7"/>
  <c r="S104" i="7"/>
  <c r="S105" i="7"/>
  <c r="S106" i="7"/>
  <c r="S107" i="7"/>
  <c r="S108" i="7"/>
  <c r="S109" i="7"/>
  <c r="S110" i="7"/>
  <c r="S111" i="7"/>
  <c r="S112" i="7"/>
  <c r="S113" i="7"/>
  <c r="S114" i="7"/>
  <c r="S115" i="7"/>
  <c r="S116" i="7"/>
  <c r="S117" i="7"/>
  <c r="S118" i="7"/>
  <c r="S119" i="7"/>
  <c r="S120" i="7"/>
  <c r="S121" i="7"/>
  <c r="S122" i="7"/>
  <c r="S123" i="7"/>
  <c r="S124" i="7"/>
  <c r="S125" i="7"/>
  <c r="S126" i="7"/>
  <c r="S127" i="7"/>
  <c r="S128" i="7"/>
  <c r="S129" i="7"/>
  <c r="S130" i="7"/>
  <c r="S131" i="7"/>
  <c r="S132" i="7"/>
  <c r="S133" i="7"/>
  <c r="S134" i="7"/>
  <c r="S135" i="7"/>
  <c r="S136" i="7"/>
  <c r="S137" i="7"/>
  <c r="S138" i="7"/>
  <c r="S139" i="7"/>
  <c r="S140" i="7"/>
  <c r="S141" i="7"/>
  <c r="S142"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3" i="7"/>
  <c r="S3" i="7"/>
  <c r="B7" i="19"/>
  <c r="C74" i="16" l="1"/>
  <c r="C2" i="16"/>
  <c r="C56" i="16"/>
  <c r="C92" i="16"/>
  <c r="C20" i="16"/>
  <c r="C3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mdphavi</author>
  </authors>
  <commentList>
    <comment ref="A1" authorId="0" shapeId="0" xr:uid="{E02F64A2-E98B-4591-8E15-8C1F8C3B3172}">
      <text>
        <r>
          <rPr>
            <sz val="9"/>
            <color indexed="81"/>
            <rFont val="Tahoma"/>
            <family val="2"/>
          </rPr>
          <t>Les caractéristiques initiales du projet sont détaillées ici.
Vous pouvez modifier l'affichage des notes pour faire disparaître momentanément celles-ci; elles précisent l'utilisation des différentes cases.
De manière générale, on ne peut supprimer des lignes au fichier; s'il s'agit d'un tableau, on peut toujours modifier sa taille et la diminuer au besoin.</t>
        </r>
      </text>
    </comment>
    <comment ref="B6" authorId="1" shapeId="0" xr:uid="{B31AF43D-5AED-4F9E-8AB0-A1424F82A040}">
      <text>
        <r>
          <rPr>
            <sz val="9"/>
            <color indexed="81"/>
            <rFont val="Tahoma"/>
            <family val="2"/>
          </rPr>
          <t>Une fonction s'exprime par une phrase, dont le sujet est systématiquement "Le système".
Pour une fonction d'usage, le sujet est suivi d'un verbe d’action et d’une précision sur le type de flux traversant, et on complète la phrase en indiquant explicitement les milieux extérieurs entrée et sortie.
Pour une fonction d'adaptation, le sujet est suivi d'un verbe (quelques verbes par défaut: s’adapte, résiste, respecte), puis la mention du milieu extérieur considéré, et lorsque c’est possible, une précision, par exemple sur les effets nuisibles redoutés.
Les fonctions d'estime traduisent les aspects affectifs ou sensoriels.
Deux critères pour valider les fonctions:
- les fonctions doivent être des conditions suffisantes pour le besoin;
- les fonctions doivent être indépendantes.</t>
        </r>
      </text>
    </comment>
    <comment ref="A7" authorId="1" shapeId="0" xr:uid="{6B3CB305-C4D9-4D58-B7DC-8A41E41BC544}">
      <text>
        <r>
          <rPr>
            <sz val="9"/>
            <color indexed="81"/>
            <rFont val="Tahoma"/>
            <family val="2"/>
          </rPr>
          <t>On retrouve dans ce tableau les fonctions d'usage (aussi appellées fonctions principales), les fonctions d'adaptation (aussi appellées fonctions contraintes) et éventuellement des fonctions d'estime.</t>
        </r>
      </text>
    </comment>
    <comment ref="C7" authorId="1" shapeId="0" xr:uid="{3AF14EBE-5C21-472D-93F2-27BE45770D74}">
      <text>
        <r>
          <rPr>
            <sz val="9"/>
            <color indexed="81"/>
            <rFont val="Tahoma"/>
            <family val="2"/>
          </rPr>
          <t>Le code est choisi dans la liste issue du tableau à gauche.</t>
        </r>
      </text>
    </comment>
    <comment ref="D7" authorId="1" shapeId="0" xr:uid="{CFA5B8DE-55AF-4A83-B4BE-DF254599AEF5}">
      <text>
        <r>
          <rPr>
            <sz val="9"/>
            <color indexed="81"/>
            <rFont val="Tahoma"/>
            <family val="2"/>
          </rPr>
          <t>L'intitulé de la fonction est repris automatiquement en fonction du code.</t>
        </r>
      </text>
    </comment>
    <comment ref="G7" authorId="1" shapeId="0" xr:uid="{F7694988-2380-42F3-9940-4D49C767C074}">
      <text>
        <r>
          <rPr>
            <sz val="9"/>
            <color indexed="81"/>
            <rFont val="Tahoma"/>
            <family val="2"/>
          </rPr>
          <t>La flexibilité exprime à quel point la fonction peut être renégociée avec le client.  Bien sûr, changer le cahier des charges ne se fait qu'avec l'accord du client.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mdphavi</author>
  </authors>
  <commentList>
    <comment ref="A1" authorId="0" shapeId="0" xr:uid="{A00A2691-A8F0-4340-94D8-2AEF7B25EE2C}">
      <text>
        <r>
          <rPr>
            <sz val="9"/>
            <color indexed="81"/>
            <rFont val="Tahoma"/>
            <family val="2"/>
          </rPr>
          <t>Le FAST développe le cahier des charges fonctionnel à respecter: de la gauche vers la droite, c'est l'abduction (le comment, quelles conditions pour ...); de la droite vers la gauche, c'est la déduction (le pourquoi, dans quel but).
Le détail de l'arborescence est capital pour la réalisation pratique des différentes parties.
Cette structure est le point de départ du travail de conception et une manière de s'assurer de bien rencontrer les besoins du client.</t>
        </r>
      </text>
    </comment>
    <comment ref="B5" authorId="0" shapeId="0" xr:uid="{63B40E92-F60F-4E99-80F3-9C6D21BE302D}">
      <text>
        <r>
          <rPr>
            <sz val="9"/>
            <color indexed="81"/>
            <rFont val="Tahoma"/>
            <family val="2"/>
          </rPr>
          <t>Les fonctions de servicees reprennent:
- toutes les fonctions d'usage (principales);
- la plupart des fonctions d'adaptation (contraintes).
La colonne A permet de donner le code (avec un lien hypertexte vers la feuille Fonctions).
La colonne B contient des formules (à recopier) pour appeler l'intitulé exact.</t>
        </r>
      </text>
    </comment>
    <comment ref="F5" authorId="0" shapeId="0" xr:uid="{FFA9ED8C-060D-4B67-9D92-749FDA28527B}">
      <text>
        <r>
          <rPr>
            <sz val="9"/>
            <color indexed="81"/>
            <rFont val="Tahoma"/>
            <family val="2"/>
          </rPr>
          <t>Insérez autant de subdivisions d'une fonction que nécessaire; séparez-les par deux colonnes vides.
Une fonction technique est décrite par un verbe d'action à l'infinitif accompagné d'un complément.
Les liaisons entre les fonctions sont automatiques pour autant que:
- le code de fonctions soeurs ne diffère que par le dernier chiffre;
- le code d'une fonction fille ne diffère que par l'ajout d'un chiffre par rappor à la fonction mère;
- une fonction fille ne se trouve pas plus haut que sa fonction mère.</t>
        </r>
      </text>
    </comment>
    <comment ref="Q5" authorId="0" shapeId="0" xr:uid="{0EBC0AC9-D99C-421E-A1A7-6D5CD2602C63}">
      <text>
        <r>
          <rPr>
            <sz val="9"/>
            <color indexed="81"/>
            <rFont val="Tahoma"/>
            <family val="2"/>
          </rPr>
          <t>Cette partie est facultative, car elle est le résultat d'une étape intermédiaire: celle de trouver des pistes de solution. Ces solutions sont développées en détail dans la feuille "Fonctions".</t>
        </r>
      </text>
    </comment>
    <comment ref="A7" authorId="0" shapeId="0" xr:uid="{9FCC8195-5B6E-44BF-A20B-B4C85D9FFAA8}">
      <text>
        <r>
          <rPr>
            <sz val="9"/>
            <color indexed="81"/>
            <rFont val="Tahoma"/>
            <family val="2"/>
          </rPr>
          <t>Chaque code de fonction (de service ou technique) pointe vers la partie qui la traite en détail dans la feuille "Fonctions" (seuls quelques cas sont mis en place ici).
Pour les fonctions mères avec des fonctions filles, le détail prouve que l'assemblage des fonctions filles donne bien la fonction mère: l'ensemble des fonctions filles est une condition suffisante pour obtenir la fonction mère. Pour les fonctions de service, cela se fait en vérifiant que les caractéristiques du cahier des charges fonctionnel ont bien toutes été prises en compte.
Pour les fonctions sans descendance, le choix du matériel et l'intégration des composants entre eux est justifié.</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mdphavi</author>
    <author>Denis Alaime</author>
  </authors>
  <commentList>
    <comment ref="A1" authorId="0" shapeId="0" xr:uid="{A06EDE32-9196-44E2-BD18-D7ECDF8845A3}">
      <text>
        <r>
          <rPr>
            <sz val="9"/>
            <color indexed="81"/>
            <rFont val="Tahoma"/>
            <family val="2"/>
          </rPr>
          <t>Cette feuille donne accès à toutes les informations du projet.
Elle justifie les choix effectués pour exécuter les fonctions du FAST et les choix effectués pour réduire les risques inacceptables.</t>
        </r>
      </text>
    </comment>
    <comment ref="B2" authorId="1" shapeId="0" xr:uid="{0E0CC05C-D23C-4D51-B314-1C1E554691FD}">
      <text>
        <r>
          <rPr>
            <sz val="9"/>
            <color indexed="81"/>
            <rFont val="Tahoma"/>
            <family val="2"/>
          </rPr>
          <t>Cette cellule doit être dynamique par rapport à la cellule du FAST.</t>
        </r>
      </text>
    </comment>
    <comment ref="C2" authorId="1" shapeId="0" xr:uid="{66AD14C1-143C-492E-8E42-7EB25182BF2B}">
      <text>
        <r>
          <rPr>
            <sz val="9"/>
            <color indexed="81"/>
            <rFont val="Tahoma"/>
            <family val="2"/>
          </rPr>
          <t>Cette cellule doit être dynamique par rapport à la cellule primaire du FAST: ici, une fonction recherche retrouve l'intitulé.</t>
        </r>
      </text>
    </comment>
    <comment ref="C3" authorId="0" shapeId="0" xr:uid="{1825AB6F-E838-4054-A737-B101E42DF7AA}">
      <text>
        <r>
          <rPr>
            <sz val="9"/>
            <color indexed="81"/>
            <rFont val="Tahoma"/>
            <family val="2"/>
          </rPr>
          <t>Cette case est destinée à contenir trois textes possibles (avec une mise en forme conditionnelle):
- "À valider" si la fonction n'a pas déjà été validée par un enseignant;
- "Validée + une date" si la fonction a été validée par un enseignant;
- "Existant" dans les rares cas où la fonction existe déjà et est reprise telle quelle.</t>
        </r>
      </text>
    </comment>
    <comment ref="E3" authorId="1" shapeId="0" xr:uid="{DF2C0C04-F24F-4FC6-A73D-E4CBDDDB8E8D}">
      <text>
        <r>
          <rPr>
            <sz val="9"/>
            <color indexed="81"/>
            <rFont val="Tahoma"/>
            <family val="2"/>
          </rPr>
          <t xml:space="preserve">Cette cellule doit contenir un lien vers une plage précise d'un onglet du classeur (ou vers un fichier de calcul si Excel n'est pas en mesure d'effectuer ces calculs).
Dans le cas d'Excel, le groupement des cellules cibles doit être nommé: il suffit de définir un nom pour le groupement des cellules. Il faut veiller à compléter les notes de calcul par des croquis, parties de plan, données du constructeur pour plus de compréhensions des calculs. </t>
        </r>
      </text>
    </comment>
    <comment ref="E4" authorId="1" shapeId="0" xr:uid="{B65B506B-CFFE-4CBA-9CB1-9A0A284FA695}">
      <text>
        <r>
          <rPr>
            <sz val="9"/>
            <color indexed="81"/>
            <rFont val="Tahoma"/>
            <family val="2"/>
          </rPr>
          <t>Un répertoire par projet ou partie de projet nommé de manière explicite; si une nomenclature est utilisée, il faut aussi l'expliciter.</t>
        </r>
      </text>
    </comment>
    <comment ref="E5" authorId="1" shapeId="0" xr:uid="{A5224444-E3F3-481E-9885-F847CB849251}">
      <text>
        <r>
          <rPr>
            <sz val="9"/>
            <color indexed="81"/>
            <rFont val="Tahoma"/>
            <family val="2"/>
          </rPr>
          <t>Le fichier PDF doit porter le même nom que le fichier natif.</t>
        </r>
      </text>
    </comment>
    <comment ref="E6" authorId="0" shapeId="0" xr:uid="{8389D0C1-354A-4421-8BAD-C170F1783D73}">
      <text>
        <r>
          <rPr>
            <sz val="9"/>
            <color indexed="81"/>
            <rFont val="Tahoma"/>
            <family val="2"/>
          </rPr>
          <t>Le fichier STEP doit porter le même nom que le fichier natif.</t>
        </r>
      </text>
    </comment>
    <comment ref="E7" authorId="1" shapeId="0" xr:uid="{0770B0FE-6237-4715-A2CF-E9CACB378281}">
      <text>
        <r>
          <rPr>
            <sz val="9"/>
            <color indexed="81"/>
            <rFont val="Tahoma"/>
            <family val="2"/>
          </rPr>
          <t>Lien vers toutes les documentations constructeur. Il faut utiliser des sous-répertoires pour faciliter la navigation.</t>
        </r>
      </text>
    </comment>
    <comment ref="E9" authorId="1" shapeId="0" xr:uid="{7C2C087C-2FA2-490E-B2E7-166F55F6A378}">
      <text>
        <r>
          <rPr>
            <sz val="9"/>
            <color indexed="81"/>
            <rFont val="Tahoma"/>
            <family val="2"/>
          </rPr>
          <t>Un répertoire par programme/projet nommé de manière explicite.</t>
        </r>
      </text>
    </comment>
    <comment ref="E10" authorId="0" shapeId="0" xr:uid="{481BF5C6-6734-42E6-AAF2-F10B4AD270EE}">
      <text>
        <r>
          <rPr>
            <sz val="9"/>
            <color indexed="81"/>
            <rFont val="Tahoma"/>
            <family val="2"/>
          </rPr>
          <t>Lien vers la documentation constructeur qui traite spécifiquement d'entretien ou de maintenance.</t>
        </r>
      </text>
    </comment>
    <comment ref="E11" authorId="0" shapeId="0" xr:uid="{84F5E7F8-6107-402E-BBCA-CE7456460DA7}">
      <text>
        <r>
          <rPr>
            <sz val="9"/>
            <color indexed="81"/>
            <rFont val="Tahoma"/>
            <family val="2"/>
          </rPr>
          <t xml:space="preserve">Lien vers l'article à commander: il pointe vers le fichier Excel pour M. Ninane.
Pour copier le lien qui pointe vers la bonne cellule, il faut ouvrir le fichier "Listing composants à commander" avec le navigateur et "copier le lien à la plage" en sélectionnant la bonne cellule. </t>
        </r>
      </text>
    </comment>
    <comment ref="E12" authorId="0" shapeId="0" xr:uid="{3BA0A26F-0211-4E2B-8ADA-6C2815CFBDC8}">
      <text>
        <r>
          <rPr>
            <sz val="9"/>
            <color indexed="81"/>
            <rFont val="Tahoma"/>
            <family val="2"/>
          </rPr>
          <t>Si l'équipement en place est en lien avec un moyen de réduction du risque identifié par l'analyse de risques, alors un lien hypertexte permet de retrouver le risque en question.</t>
        </r>
      </text>
    </comment>
    <comment ref="E13" authorId="1" shapeId="0" xr:uid="{468BDE16-1398-4909-93F0-DAE5B640ABFF}">
      <text>
        <r>
          <rPr>
            <sz val="9"/>
            <color indexed="81"/>
            <rFont val="Tahoma"/>
            <family val="2"/>
          </rPr>
          <t>Ce lien pointe vers la page OneNote, le nom du lien hypertexte correspond au titre du paragraphe de la page OneNote où des détails seraient présents. Elle peut aussi pointer vers des liens externes.
D'autres cases peuvent être rajoutées au besoin.</t>
        </r>
      </text>
    </comment>
    <comment ref="C15" authorId="0" shapeId="0" xr:uid="{01FF6BB5-9B5E-4212-9F77-0361EF5CF5A4}">
      <text>
        <r>
          <rPr>
            <sz val="9"/>
            <color indexed="81"/>
            <rFont val="Tahoma"/>
            <family val="2"/>
          </rPr>
          <t>Cette cellule décrit en quelques phrases le but à atteindre pour cette fonction.
Elle fait notamment référence aux caractéristique des fonctions détaillées dans le cahier des charges fonctionnel.</t>
        </r>
      </text>
    </comment>
    <comment ref="C17" authorId="1" shapeId="0" xr:uid="{73D8FB41-EB10-4769-9E3E-71CB30ECA968}">
      <text>
        <r>
          <rPr>
            <sz val="9"/>
            <color indexed="81"/>
            <rFont val="Tahoma"/>
            <family val="2"/>
          </rPr>
          <t>Cette cellule justifie le choix selon différents critères et comparatifs entre les données constructeurs et résultats obtenus dans les notes de calcul.
Il faut veiller à ajouter des captures d'écran de certaines parties de plans, des data sheets pour illustrer les choix.</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mdphavi</author>
    <author>tc={21A543CF-F374-4992-80E7-D0A0511C26C3}</author>
    <author>tc={CDC89794-F662-41E4-B6FF-9AEFD728DC00}</author>
    <author>tc={EE05BC62-C3B4-4BC4-AA54-E4B2493F30B9}</author>
  </authors>
  <commentList>
    <comment ref="A1" authorId="0" shapeId="0" xr:uid="{F8F9CD58-2871-4E6C-80EA-C6892B72C668}">
      <text>
        <r>
          <rPr>
            <sz val="9"/>
            <color indexed="81"/>
            <rFont val="Tahoma"/>
            <family val="2"/>
          </rPr>
          <t>L'organisation de cette feuille est laissée libre. Veillez à bien centraliser les données.</t>
        </r>
      </text>
    </comment>
    <comment ref="N19" authorId="1" shapeId="0" xr:uid="{21A543CF-F374-4992-80E7-D0A0511C26C3}">
      <text>
        <t>[Threaded comment]
Your version of Excel allows you to read this threaded comment; however, any edits to it will get removed if the file is opened in a newer version of Excel. Learn more: https://go.microsoft.com/fwlink/?linkid=870924
Comment:
    En passant, je me pose la question: la tension max dans la courroie n'est pas atteinte quand les deux tiroirs sont pleins?
Par contre, je suis d'accord que la poulie doit développer son effort max quand un est vide et que l'autre est plein.</t>
      </text>
    </comment>
    <comment ref="T22" authorId="2" shapeId="0" xr:uid="{CDC89794-F662-41E4-B6FF-9AEFD728DC00}">
      <text>
        <t>[Threaded comment]
Your version of Excel allows you to read this threaded comment; however, any edits to it will get removed if the file is opened in a newer version of Excel. Learn more: https://go.microsoft.com/fwlink/?linkid=870924
Comment:
    Il y a quatre roulements par poulie?</t>
      </text>
    </comment>
    <comment ref="O30" authorId="3" shapeId="0" xr:uid="{EE05BC62-C3B4-4BC4-AA54-E4B2493F30B9}">
      <text>
        <t>[Threaded comment]
Your version of Excel allows you to read this threaded comment; however, any edits to it will get removed if the file is opened in a newer version of Excel. Learn more: https://go.microsoft.com/fwlink/?linkid=870924
Comment:
    À l'instar de M. @ALAIME, il me semble que le principe de la coupe appliqué à la courroie indique seulement une tension de 350 N max pour la gravité, plus l'accélération qu'on veut au démarrage.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mdphavi</author>
    <author>tc={B71B36A0-8C9D-4F79-B043-B8D87F72D5A8}</author>
    <author>tc={EC83C323-84B9-498A-B52A-9B287E796390}</author>
  </authors>
  <commentList>
    <comment ref="A1" authorId="0" shapeId="0" xr:uid="{B36A6BCB-8E07-448A-BDA3-774554A3EFB8}">
      <text>
        <r>
          <rPr>
            <sz val="9"/>
            <color indexed="81"/>
            <rFont val="Tahoma"/>
            <family val="2"/>
          </rPr>
          <t>L'organisation de cette feuille est laissée libre. Veillez à bien centraliser les données.</t>
        </r>
      </text>
    </comment>
    <comment ref="B34" authorId="1" shapeId="0" xr:uid="{B71B36A0-8C9D-4F79-B043-B8D87F72D5A8}">
      <text>
        <t>[Threaded comment]
Your version of Excel allows you to read this threaded comment; however, any edits to it will get removed if the file is opened in a newer version of Excel. Learn more: https://go.microsoft.com/fwlink/?linkid=870924
Comment:
    Attention, pour moi, c'est le courant délivré au moteur, ce n'est pas le courant absorbé par le drive, donc fourni par l'alim. Il faut en reparler de vive voix</t>
      </text>
    </comment>
    <comment ref="B36" authorId="2" shapeId="0" xr:uid="{EC83C323-84B9-498A-B52A-9B287E796390}">
      <text>
        <t>[Threaded comment]
Your version of Excel allows you to read this threaded comment; however, any edits to it will get removed if the file is opened in a newer version of Excel. Learn more: https://go.microsoft.com/fwlink/?linkid=870924
Comment:
    idem que la cellule B32</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mdphavi</author>
  </authors>
  <commentList>
    <comment ref="A1" authorId="0" shapeId="0" xr:uid="{9721C59A-A0DA-4338-867B-FF60B95006E9}">
      <text>
        <r>
          <rPr>
            <sz val="9"/>
            <color indexed="81"/>
            <rFont val="Tahoma"/>
            <family val="2"/>
          </rPr>
          <t>Le factory acceptance test (FAT) et le site acceptance test (SAT) partent normalement du cahier des charges fonctionnel pour vérifier que toutes les caractéristiques des fonctions sont atteintes avec le niveau attendu. Il faut également vérifier l'atteinte des exigences légales (documentation, analyses de risque, sécurité) si celles-ci n'ont pas été reprises dans les fonctions.
Par facilité, le cahier des charges fonctionnel est disponible en regard du tableau: si chaque caractéristique doit logiquement être vérifiée, cela peut se faire par plusieurs tests, et il est donc possible qu'il soit plus pertinent de mentionner des fonctions techniques que des fonctions de service.</t>
        </r>
      </text>
    </comment>
    <comment ref="G7" authorId="0" shapeId="0" xr:uid="{C6619BF6-44C7-4AA3-8E4F-DC1DD05568BB}">
      <text>
        <r>
          <rPr>
            <sz val="9"/>
            <color indexed="81"/>
            <rFont val="Tahoma"/>
            <family val="2"/>
          </rPr>
          <t>L'objectif de la fonction est rappelé, quand il y en a une.</t>
        </r>
      </text>
    </comment>
    <comment ref="H7" authorId="0" shapeId="0" xr:uid="{C81E4DBA-DD47-4F99-96C9-BFBDDC41D1A2}">
      <text>
        <r>
          <rPr>
            <sz val="9"/>
            <color indexed="81"/>
            <rFont val="Tahoma"/>
            <family val="2"/>
          </rPr>
          <t>La méthodologie de vérification est détaillée: cela peut se faire par test (il faut préciser les conditions), par conception (c'est alors inhérent à cette dernière), via la documentation, etc.</t>
        </r>
      </text>
    </comment>
    <comment ref="I7" authorId="0" shapeId="0" xr:uid="{67C86E59-0D02-4334-BFCF-DB6FDD8D45BB}">
      <text>
        <r>
          <rPr>
            <sz val="9"/>
            <color indexed="81"/>
            <rFont val="Tahoma"/>
            <family val="2"/>
          </rPr>
          <t>Le critère d'acceptation est détaillé.</t>
        </r>
      </text>
    </comment>
    <comment ref="J7" authorId="0" shapeId="0" xr:uid="{ADF4BFE3-D010-46C2-BC4A-20A892019183}">
      <text>
        <r>
          <rPr>
            <sz val="9"/>
            <color indexed="81"/>
            <rFont val="Tahoma"/>
            <family val="2"/>
          </rPr>
          <t>La conformité est constatée par l'équipe enseignante et par le client.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mdphavi</author>
    <author>Vinçotte</author>
  </authors>
  <commentList>
    <comment ref="N1" authorId="0" shapeId="0" xr:uid="{879C7493-24C9-4BD5-9145-7ADDECA7CA65}">
      <text>
        <r>
          <rPr>
            <sz val="9"/>
            <color indexed="81"/>
            <rFont val="Tahoma"/>
            <family val="2"/>
          </rPr>
          <t>Chaque moyen de réduction du risque doit  avoir un lien hypertexte vers la fonction qui le détaille.</t>
        </r>
      </text>
    </comment>
    <comment ref="J2" authorId="1" shapeId="0" xr:uid="{AABFF9B2-C2C3-4408-8DDD-5886AD3E5257}">
      <text>
        <r>
          <rPr>
            <b/>
            <u/>
            <sz val="9"/>
            <color indexed="81"/>
            <rFont val="Tahoma"/>
            <family val="2"/>
          </rPr>
          <t>Probabilité occurrence évênement dangereux</t>
        </r>
        <r>
          <rPr>
            <sz val="9"/>
            <color indexed="81"/>
            <rFont val="Tahoma"/>
            <family val="2"/>
          </rPr>
          <t xml:space="preserve">
Prévisible 10
Tout à fait possible 6
Inhabituel mais possible 3
Cas limite mais néanmoins possible 1
Envisageable mais très improbable 0.5
Pratiquement impossible 0.2
Virtuellement impossible 0.1</t>
        </r>
      </text>
    </comment>
    <comment ref="K2" authorId="1" shapeId="0" xr:uid="{B21D52D7-05CA-4A66-AD07-B618EB598E5A}">
      <text>
        <r>
          <rPr>
            <b/>
            <u/>
            <sz val="9"/>
            <color indexed="81"/>
            <rFont val="Tahoma"/>
            <family val="2"/>
          </rPr>
          <t>Exposition au dange</t>
        </r>
        <r>
          <rPr>
            <sz val="9"/>
            <color indexed="81"/>
            <rFont val="Tahoma"/>
            <family val="2"/>
          </rPr>
          <t>r
Permanente 10
Fréquente (journellement) 6
Occasionnelle (toutes les semaines) 3
Inhabituelle (mensuellement) 2
Rare (qq fois par an) 1
Extrêmement rare (annuellement) 0.5</t>
        </r>
      </text>
    </comment>
    <comment ref="L2" authorId="1" shapeId="0" xr:uid="{D63842DA-5DD3-4432-9AC0-C2A4A41AF66D}">
      <text>
        <r>
          <rPr>
            <b/>
            <u/>
            <sz val="9"/>
            <color indexed="81"/>
            <rFont val="Tahoma"/>
            <family val="2"/>
          </rPr>
          <t>Conséquences possibles</t>
        </r>
        <r>
          <rPr>
            <sz val="9"/>
            <color indexed="81"/>
            <rFont val="Tahoma"/>
            <family val="2"/>
          </rPr>
          <t xml:space="preserve">
Catastrophe (gd nbre morts) 100
Sinistre (nbre morts limité) 40
Très graves (1 mort) 15
Graves (blessure grave ou incapa perm) 7
Importantes (incapa temporaire) 3
Anodines (néssitant 1er soins) 1</t>
        </r>
      </text>
    </comment>
    <comment ref="M2" authorId="1" shapeId="0" xr:uid="{2FE89537-C37F-44D0-B980-017B2992CC4F}">
      <text>
        <r>
          <rPr>
            <b/>
            <u/>
            <sz val="9"/>
            <color indexed="81"/>
            <rFont val="Tahoma"/>
            <family val="2"/>
          </rPr>
          <t>Chiffre du risque</t>
        </r>
        <r>
          <rPr>
            <sz val="9"/>
            <color indexed="81"/>
            <rFont val="Tahoma"/>
            <family val="2"/>
          </rPr>
          <t xml:space="preserve">
&gt;400         Risque élévé - Arrêt à envisager
200 à 400  Risque élevé - Correction immédiate requise
70 à 200    Risque considérable - Correction requise
20 à 70      Risque possible - Attention requise
&lt;20           Risque - éventuellement acceptable</t>
        </r>
      </text>
    </comment>
    <comment ref="P2" authorId="1" shapeId="0" xr:uid="{D317B1C4-83A9-4638-8361-7B4217EF09EE}">
      <text>
        <r>
          <rPr>
            <b/>
            <u/>
            <sz val="9"/>
            <color indexed="81"/>
            <rFont val="Tahoma"/>
            <family val="2"/>
          </rPr>
          <t>Probabilité occurrence évênement dangereux</t>
        </r>
        <r>
          <rPr>
            <sz val="9"/>
            <color indexed="81"/>
            <rFont val="Tahoma"/>
            <family val="2"/>
          </rPr>
          <t xml:space="preserve">
Prévisible 10
Tout à fait possible 6
Inhabituel mais possible 3
Cas limite mais néanmoins possible 1
Envisageable mais très improbable 0.5
Pratiquement impossible 0.2
Virtuellement impossible 0.1</t>
        </r>
      </text>
    </comment>
    <comment ref="Q2" authorId="1" shapeId="0" xr:uid="{757648ED-6AC5-4398-A335-55D63BED0BB6}">
      <text>
        <r>
          <rPr>
            <b/>
            <u/>
            <sz val="9"/>
            <color indexed="81"/>
            <rFont val="Tahoma"/>
            <family val="2"/>
          </rPr>
          <t>Exposition au dange</t>
        </r>
        <r>
          <rPr>
            <sz val="9"/>
            <color indexed="81"/>
            <rFont val="Tahoma"/>
            <family val="2"/>
          </rPr>
          <t>r
Permanente 10
Fréquente (journellement) 6
Occasionnelle (toutes les semaines) 3
Inhabituelle (mensuellement) 2
Rare (qq fois par an) 1
Extrêmement rare (annuellement) 0.5</t>
        </r>
      </text>
    </comment>
    <comment ref="R2" authorId="1" shapeId="0" xr:uid="{72C6617D-979E-4492-B982-6D22635D6B7F}">
      <text>
        <r>
          <rPr>
            <b/>
            <u/>
            <sz val="9"/>
            <color indexed="81"/>
            <rFont val="Tahoma"/>
            <family val="2"/>
          </rPr>
          <t>Conséquences possibles</t>
        </r>
        <r>
          <rPr>
            <sz val="9"/>
            <color indexed="81"/>
            <rFont val="Tahoma"/>
            <family val="2"/>
          </rPr>
          <t xml:space="preserve">
Catastrophe (gd nbre morts) 100
Sinistre (nbre morts limité) 40
Très graves (1 mort) 15
Graves (blessure grave ou incapa perm) 7
Importantes (incapa temporaire) 3
Anodines (néssitant 1er soins) 1</t>
        </r>
      </text>
    </comment>
    <comment ref="S2" authorId="1" shapeId="0" xr:uid="{92DBBCA8-8105-4417-A57D-C6D8E77DAE24}">
      <text>
        <r>
          <rPr>
            <b/>
            <u/>
            <sz val="9"/>
            <color indexed="81"/>
            <rFont val="Tahoma"/>
            <family val="2"/>
          </rPr>
          <t>Chiffre du risque</t>
        </r>
        <r>
          <rPr>
            <sz val="9"/>
            <color indexed="81"/>
            <rFont val="Tahoma"/>
            <family val="2"/>
          </rPr>
          <t xml:space="preserve">
&gt;400         Risque élévé - Arrêt à envisager
200 à 400  Risque élevé - Correction immédiate requise
70 à 200    Risque considérable - Correction requise
20 à 70      Risque possible - Attention requise
&lt;20           Risque - éventuellement acceptable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<sst xmlns="http://schemas.openxmlformats.org/spreadsheetml/2006/main" count="1958" uniqueCount="1534">
  <si>
    <t>Cahier des charges fonctionnel</t>
  </si>
  <si>
    <t>Code de la fonction</t>
  </si>
  <si>
    <t>Intitulé de la fonction</t>
  </si>
  <si>
    <t>Caractéristiques</t>
  </si>
  <si>
    <t>Niveau</t>
  </si>
  <si>
    <t>Flexibilité</t>
  </si>
  <si>
    <t>FU01</t>
  </si>
  <si>
    <t>Le système assure le passage des flacons devant la caméra</t>
  </si>
  <si>
    <t>Zone de travail (vision)</t>
  </si>
  <si>
    <t>70 cm</t>
  </si>
  <si>
    <t>F1</t>
  </si>
  <si>
    <t>FU02</t>
  </si>
  <si>
    <t xml:space="preserve">Le système permet à l'utilisateur de contrôler la machine </t>
  </si>
  <si>
    <t>Nombre tours minimum</t>
  </si>
  <si>
    <t>F0</t>
  </si>
  <si>
    <t>FU03</t>
  </si>
  <si>
    <t>Le système permet aux caméras de s'enclencher au bon moment</t>
  </si>
  <si>
    <t>Commandes</t>
  </si>
  <si>
    <t>manuelle &amp; automatique</t>
  </si>
  <si>
    <t>FA04</t>
  </si>
  <si>
    <t>Le système accomode des flacons sur le système</t>
  </si>
  <si>
    <t>Vitesse des flacons</t>
  </si>
  <si>
    <t>1 à 3 Hz</t>
  </si>
  <si>
    <t>FA05</t>
  </si>
  <si>
    <t xml:space="preserve">Le système gère la sortie des flacons </t>
  </si>
  <si>
    <t>Nombre de flacons</t>
  </si>
  <si>
    <t>FA06</t>
  </si>
  <si>
    <t>Le système intègre les caméras</t>
  </si>
  <si>
    <t xml:space="preserve">Diamètre des flacons </t>
  </si>
  <si>
    <t>16,25 à 45 mm</t>
  </si>
  <si>
    <t>FA07</t>
  </si>
  <si>
    <t>Le système est suffisament silencieux</t>
  </si>
  <si>
    <t>Angle d'inclinaison</t>
  </si>
  <si>
    <t>30, 60 &amp; 75°</t>
  </si>
  <si>
    <t>FA08</t>
  </si>
  <si>
    <t xml:space="preserve">Le système ne perturbe pas la prise de la photo par son arrière-plan ou son avant-plan </t>
  </si>
  <si>
    <t>FA09</t>
  </si>
  <si>
    <t>Le système s'adapte à l'énergie disponible</t>
  </si>
  <si>
    <t>Taille d'une caméra</t>
  </si>
  <si>
    <t>40x40x80 mm</t>
  </si>
  <si>
    <t>FA10</t>
  </si>
  <si>
    <t>Le système s'adapte au support disponible</t>
  </si>
  <si>
    <t>Nombre de caméras</t>
  </si>
  <si>
    <t>5 à 10</t>
  </si>
  <si>
    <t>F2</t>
  </si>
  <si>
    <t>FA11</t>
  </si>
  <si>
    <t>Le système protège l'utilisateur de dangers</t>
  </si>
  <si>
    <t>Arrière-plan</t>
  </si>
  <si>
    <t>blanc</t>
  </si>
  <si>
    <t>Niveau de vibration</t>
  </si>
  <si>
    <t>aucune</t>
  </si>
  <si>
    <t>Tension</t>
  </si>
  <si>
    <t>230V</t>
  </si>
  <si>
    <t>Type de prise</t>
  </si>
  <si>
    <t>domestique</t>
  </si>
  <si>
    <t>Type de table</t>
  </si>
  <si>
    <t>à trous</t>
  </si>
  <si>
    <t>Function analysis system technique (FAST)</t>
  </si>
  <si>
    <t>Fonctions de service</t>
  </si>
  <si>
    <t>Fonctions techniques</t>
  </si>
  <si>
    <t>Solutions</t>
  </si>
  <si>
    <t>FT011</t>
  </si>
  <si>
    <t>Bouger linéairement les flacons</t>
  </si>
  <si>
    <t>FT0111</t>
  </si>
  <si>
    <t>Assurer une translation continue</t>
  </si>
  <si>
    <t>Convertir un mouvement rotatif en un mouvement linéaire</t>
  </si>
  <si>
    <t>Pignon et chaine</t>
  </si>
  <si>
    <t>Transformer l'énergie électrique en énergie mécanique</t>
  </si>
  <si>
    <t>Moteur DC/ Pas-à-pas + Réducteur</t>
  </si>
  <si>
    <t>Commander de manière régulée le système tournant</t>
  </si>
  <si>
    <t>Driver Moteur</t>
  </si>
  <si>
    <t>FT01114</t>
  </si>
  <si>
    <t>Modifier la vitesse du mouvement selon la commande de l'utilisateur</t>
  </si>
  <si>
    <t xml:space="preserve">Automate/HMI </t>
  </si>
  <si>
    <t>FT0112</t>
  </si>
  <si>
    <t>Guider les flacons</t>
  </si>
  <si>
    <t>FT01121</t>
  </si>
  <si>
    <t>Assurer l'alignement des flacons</t>
  </si>
  <si>
    <t>Galets et réglette</t>
  </si>
  <si>
    <t>FT01122</t>
  </si>
  <si>
    <t>Assurer un espacement constant entre les flacons</t>
  </si>
  <si>
    <t>Chaine</t>
  </si>
  <si>
    <t xml:space="preserve">FT012 </t>
  </si>
  <si>
    <t>Incliner les flacons</t>
  </si>
  <si>
    <t>Empêcher la chute des flacons</t>
  </si>
  <si>
    <t>Support sur les galets</t>
  </si>
  <si>
    <t>FT0122</t>
  </si>
  <si>
    <t>Incliner le système de déplacement</t>
  </si>
  <si>
    <t>Pivot</t>
  </si>
  <si>
    <t>FT013</t>
  </si>
  <si>
    <t>Tourner les flacons de manière régulière</t>
  </si>
  <si>
    <t>FT0131</t>
  </si>
  <si>
    <t>Tourner les flacons sans glisser sur eux-mêmes pendant le passage devant la caméra</t>
  </si>
  <si>
    <t>FT01311</t>
  </si>
  <si>
    <t>Tourner les flacons au moyen d'un différentiel de vitesses</t>
  </si>
  <si>
    <t>Moteur DC/pas à pas + chaine 
Moteur DC/pas à pas + courroie
Automate</t>
  </si>
  <si>
    <t>FT021</t>
  </si>
  <si>
    <t>Démarrer et arrêter le convoyage selon l'ordre de l'utilsateur</t>
  </si>
  <si>
    <t>HMI/Boutons</t>
  </si>
  <si>
    <t>FT022</t>
  </si>
  <si>
    <t>Modifier la vitesse  de convoyage selon l'ordre de l'utilisateur</t>
  </si>
  <si>
    <t>HMI/Potentiomètre/Sélecteur</t>
  </si>
  <si>
    <t>FT023</t>
  </si>
  <si>
    <t>Modifier ses paramètres individuellement (en mode manuel: pas à pas, start and stop)</t>
  </si>
  <si>
    <t>HMI/Sélecteur</t>
  </si>
  <si>
    <t>FT024</t>
  </si>
  <si>
    <t>Afficher la vitesse à l'utilisateur</t>
  </si>
  <si>
    <t>HMI/écran</t>
  </si>
  <si>
    <t>FT025</t>
  </si>
  <si>
    <t>Afficher la position d'un galet</t>
  </si>
  <si>
    <t>Capteur</t>
  </si>
  <si>
    <t>FT031</t>
  </si>
  <si>
    <t>Générer des impulsions controlées indépendamment du cycle machine</t>
  </si>
  <si>
    <t>Registre à décalage</t>
  </si>
  <si>
    <t>FT041</t>
  </si>
  <si>
    <t xml:space="preserve">Acceuillir 10 flacons au départ  </t>
  </si>
  <si>
    <t>Zone de chargement</t>
  </si>
  <si>
    <t>FT051</t>
  </si>
  <si>
    <t xml:space="preserve">Délivrer 10 flacons à la sortie  </t>
  </si>
  <si>
    <t>Zone de déchargement</t>
  </si>
  <si>
    <t>Fixations/Boutonnière</t>
  </si>
  <si>
    <t>Mousse anti-vibrations/coffrage</t>
  </si>
  <si>
    <t>Courroie déportée</t>
  </si>
  <si>
    <t>Prise domestique</t>
  </si>
  <si>
    <t>Empêcher les coincements</t>
  </si>
  <si>
    <t>Capotage</t>
  </si>
  <si>
    <t>FT112</t>
  </si>
  <si>
    <t>Empêcher les brûlures</t>
  </si>
  <si>
    <t>Validée 14-10-24</t>
  </si>
  <si>
    <t xml:space="preserve">Note de calul (Excel ou autre) </t>
  </si>
  <si>
    <t>Calcul du moteur</t>
  </si>
  <si>
    <t>Plans natifs</t>
  </si>
  <si>
    <t>Plans pdf</t>
  </si>
  <si>
    <t>Plans STEP</t>
  </si>
  <si>
    <t>Data sheet</t>
  </si>
  <si>
    <t>Manuel</t>
  </si>
  <si>
    <t>Programme / Projet KICAD</t>
  </si>
  <si>
    <t>Besoin de maintenance ou d'entretien</t>
  </si>
  <si>
    <t>Lien pour la commande</t>
  </si>
  <si>
    <t>Lien vers le moyen de réduction du risque</t>
  </si>
  <si>
    <t>Lien externe ou OneNote</t>
  </si>
  <si>
    <t>Idées -  possibilités - caractéristiques à fournir</t>
  </si>
  <si>
    <r>
      <rPr>
        <b/>
        <sz val="11"/>
        <color theme="1"/>
        <rFont val="Calibri"/>
        <family val="2"/>
        <scheme val="minor"/>
      </rPr>
      <t>Caractéristiques à fournir:</t>
    </r>
    <r>
      <rPr>
        <sz val="11"/>
        <color theme="1"/>
        <rFont val="Calibri"/>
        <family val="2"/>
        <scheme val="minor"/>
      </rPr>
      <t xml:space="preserve"> 
- Permettre de fournir l'énergie qui fournit une translation des flacons dans la zone de vision prévue. 
- Assurer un écart constant entre les flacons.</t>
    </r>
  </si>
  <si>
    <t xml:space="preserve">Solution retenue  - justification </t>
  </si>
  <si>
    <t>Pignon-Chaine</t>
  </si>
  <si>
    <r>
      <t xml:space="preserve">* Choix d'un ensemble pignon chaine constitué de deux pignons et de tendeurs
*Choix de deux chaines à axes débordants // portant des galets qui supportent eux-mêmes les flacons
* Écart constant de par "le pas" de la chaîne
* Rigidité  assurée par la chaine, solution déjà présente dans la machine étudiée par Machinesight donc homologue à la machine réelle
* Rejoins la fonction FT1122
</t>
    </r>
    <r>
      <rPr>
        <b/>
        <sz val="11"/>
        <color rgb="FF000000"/>
        <rFont val="Calibri"/>
        <family val="2"/>
        <scheme val="minor"/>
      </rPr>
      <t xml:space="preserve">Principales caractéristiques
</t>
    </r>
    <r>
      <rPr>
        <sz val="11"/>
        <color rgb="FF000000"/>
        <rFont val="Calibri"/>
        <family val="2"/>
        <scheme val="minor"/>
      </rPr>
      <t xml:space="preserve">* Pas de la chaine : 9,525mm
* Entraxe pignon : 1,48 m
* "chaîne 3N"
* pignon en Acier de 40 dents et 15mm de trou d'axe
</t>
    </r>
  </si>
  <si>
    <t>À valider</t>
  </si>
  <si>
    <t>Calcul_Grand_Convoyeur</t>
  </si>
  <si>
    <t>STEP Servo EMMB-AS-60-02-S30S</t>
  </si>
  <si>
    <t>STEP Réducteur EMGA-60-P-G20-EAS-60</t>
  </si>
  <si>
    <t>EMMB Datasheet</t>
  </si>
  <si>
    <t>EMMB manual</t>
  </si>
  <si>
    <r>
      <rPr>
        <b/>
        <sz val="11"/>
        <color theme="1"/>
        <rFont val="Calibri"/>
        <family val="2"/>
        <scheme val="minor"/>
      </rPr>
      <t>Caractéristiques à fournir:</t>
    </r>
    <r>
      <rPr>
        <sz val="11"/>
        <color theme="1"/>
        <rFont val="Calibri"/>
        <family val="2"/>
        <scheme val="minor"/>
      </rPr>
      <t xml:space="preserve"> 
- Conversion de l'énergie électrique en énergie mécanique de rotation pour travailler avec les pignons décidés en FT1111.
- Assurer un mouvement constant dans son utilisation
- Fournir un couple suffisant pour actionner la chaîne</t>
    </r>
  </si>
  <si>
    <t>Servomoteur EMMB-AS-60-02-S30S + EMGA-60-P-G20-EAS-60</t>
  </si>
  <si>
    <r>
      <t xml:space="preserve">* Choix d'un moteur Festo et réducteur adapté
* Festo est un fournisseur habituel de MachineSight
* Moteur à destination d'être réutilisable pour les futurs projets
* Moteur "Professionel" pour une application qui tend à être professionnelle
*Moteur  entrée de gamme basique et relativement peu cher pour l'application demandé (à contrario EMMT)
*Permet de connaitre le nombre de tour fait par le moteur (pas de possibilité de sauter de pas comme avec un moteur pas à pas)
</t>
    </r>
    <r>
      <rPr>
        <b/>
        <sz val="11"/>
        <color theme="1"/>
        <rFont val="Calibri"/>
        <family val="2"/>
        <scheme val="minor"/>
      </rPr>
      <t>Principales caractéristiques</t>
    </r>
    <r>
      <rPr>
        <sz val="11"/>
        <color theme="1"/>
        <rFont val="Calibri"/>
        <family val="2"/>
        <scheme val="minor"/>
      </rPr>
      <t xml:space="preserve">
* Couple nominale de 0,64Nm qui deviennent 12,8Nm après réduction
* 3000 tr/min max, 150 après réduction
</t>
    </r>
  </si>
  <si>
    <t>Existant</t>
  </si>
  <si>
    <r>
      <rPr>
        <b/>
        <sz val="11"/>
        <color theme="1"/>
        <rFont val="Calibri"/>
        <family val="2"/>
        <scheme val="minor"/>
      </rPr>
      <t>Caractéristiques à fournir:</t>
    </r>
    <r>
      <rPr>
        <sz val="11"/>
        <color theme="1"/>
        <rFont val="Calibri"/>
        <family val="2"/>
        <scheme val="minor"/>
      </rPr>
      <t xml:space="preserve"> 
- Amener l'énergie électrique nécessaire au moteur 
- Commander le moteur de manière régulée et contrôlée</t>
    </r>
  </si>
  <si>
    <t>Servovariateur CMMT-AS-C2-3A-MP-S1 + jeu de cables et connecteurs</t>
  </si>
  <si>
    <r>
      <t xml:space="preserve">* Choix d'un Driver conformément aux besoins du moteur : Servo
* Choix d'un courant max bien supérieur au courant réelle demandé par le moteur
* Alimenté en 230V opposé à du 400V sur les autres drivers
* Possibilité de contrôle facile et implémentée directement avec le PLC choisi
</t>
    </r>
    <r>
      <rPr>
        <b/>
        <sz val="11"/>
        <color theme="1"/>
        <rFont val="Calibri"/>
        <family val="2"/>
        <scheme val="minor"/>
      </rPr>
      <t>Principales caractéristiques</t>
    </r>
    <r>
      <rPr>
        <sz val="11"/>
        <color theme="1"/>
        <rFont val="Calibri"/>
        <family val="2"/>
        <scheme val="minor"/>
      </rPr>
      <t xml:space="preserve">
* Courant Max 3A
* Alimentation principale en 230V
* Alimentation logique en 24V</t>
    </r>
  </si>
  <si>
    <r>
      <rPr>
        <b/>
        <sz val="11"/>
        <color theme="1"/>
        <rFont val="Calibri"/>
        <family val="2"/>
        <scheme val="minor"/>
      </rPr>
      <t>Caractéristiques à fournir:</t>
    </r>
    <r>
      <rPr>
        <sz val="11"/>
        <color theme="1"/>
        <rFont val="Calibri"/>
        <family val="2"/>
        <scheme val="minor"/>
      </rPr>
      <t xml:space="preserve"> 
- Zone de vision de 70 cm
- Nombre de tours minimum: 4</t>
    </r>
  </si>
  <si>
    <t>Pour passer les flacons devant la caméra, trois actions sont nécessaires sur les flacons:
- les faires translater
- les incliner
- les faire tourner autour de leur axe vertical.
La combinaison des fonctions permet effectivement de réaliser le mouvement souhaité car ... (voir vidéo).</t>
  </si>
  <si>
    <t>Validée le 14-10-24</t>
  </si>
  <si>
    <t>Plan</t>
  </si>
  <si>
    <t>STEP</t>
  </si>
  <si>
    <r>
      <rPr>
        <b/>
        <sz val="11"/>
        <color theme="1"/>
        <rFont val="Calibri"/>
        <family val="2"/>
        <scheme val="minor"/>
      </rPr>
      <t>Caractéristiques à fournir:</t>
    </r>
    <r>
      <rPr>
        <sz val="11"/>
        <color theme="1"/>
        <rFont val="Calibri"/>
        <family val="2"/>
        <scheme val="minor"/>
      </rPr>
      <t xml:space="preserve"> 
- Assurer que les galets soient à la même hauteur le long du convoyeur sans tomber
- Avoir une surface lisse pour ne pas avoir de sautillements des flacons </t>
    </r>
  </si>
  <si>
    <t>* Galets avec support pour pouvoir supporter les flacons
* Solution déjà utilisée sur la machine réelle
* a un coefficient de frottement bas qui n'endommagera pas les flacons
* Les galets feront ainsi office de pièce de format permettant une adaptation à chaque flacon
* Les flacons reposent sur "l'épaulement" des galets</t>
  </si>
  <si>
    <t>https://www.inrs.fr/media.html?refINRS=ED%206122</t>
  </si>
  <si>
    <r>
      <rPr>
        <b/>
        <sz val="11"/>
        <color theme="1"/>
        <rFont val="Calibri"/>
        <family val="2"/>
        <scheme val="minor"/>
      </rPr>
      <t>Caractéristiques à fournir:</t>
    </r>
    <r>
      <rPr>
        <sz val="11"/>
        <color theme="1"/>
        <rFont val="Calibri"/>
        <family val="2"/>
        <scheme val="minor"/>
      </rPr>
      <t xml:space="preserve"> 
- Capotage empêchant l'accès à la main
- Capotage empêchant l'accès au bras</t>
    </r>
  </si>
  <si>
    <t>* Élimination du danger: pas envisageable
* Substition du danger: pas envisageable
* Équipment de protection collective:
- Ouvertures des capotages inférieure à 2 cm -&gt; distance du risque supérieure à 2 cm (page 34 de la brochure)
- Capotage pas possible sur la face avant pour cause de visibilité des caméras; un grillage permet de fixer les caméras, mais complique leur mise au point
* Equipement de protection individuelle: l'utilisation de gants en cotte de maille ne diminue pas le risque
* Mesure organisationnelle: former l'opérateur, mention des dangers dans le manuel utilisateur
* Limitation des dommage: pas applicable
* Signalisation: pictogrammes</t>
  </si>
  <si>
    <t>Notes de calcul mécanique</t>
  </si>
  <si>
    <t>nqfsdf = inscrire manuellement</t>
  </si>
  <si>
    <t>PRIX VARIABLE</t>
  </si>
  <si>
    <t xml:space="preserve">Données </t>
  </si>
  <si>
    <t>Données poulie
 T10 PDT10-12-31</t>
  </si>
  <si>
    <t>Données poulie T10 PDT10-14-31</t>
  </si>
  <si>
    <t>Nema</t>
  </si>
  <si>
    <t>unité</t>
  </si>
  <si>
    <t>prix</t>
  </si>
  <si>
    <t>fourniteur</t>
  </si>
  <si>
    <t>Q nécessaire</t>
  </si>
  <si>
    <t>Q perso</t>
  </si>
  <si>
    <t>Q à commander</t>
  </si>
  <si>
    <t>prix total</t>
  </si>
  <si>
    <t>prix arrondi</t>
  </si>
  <si>
    <t xml:space="preserve">nombre de tiroir </t>
  </si>
  <si>
    <t>Dp (mm)</t>
  </si>
  <si>
    <t>23HM30-2804S</t>
  </si>
  <si>
    <t>1,89 Nm</t>
  </si>
  <si>
    <t>piece</t>
  </si>
  <si>
    <t>gotronic</t>
  </si>
  <si>
    <t>nombre d'emplacement par tiroir</t>
  </si>
  <si>
    <t>Z</t>
  </si>
  <si>
    <t>23 HS41-1804S</t>
  </si>
  <si>
    <t>2,4 Nm</t>
  </si>
  <si>
    <t>hauteur 1 emplacement (mm)</t>
  </si>
  <si>
    <t>mm</t>
  </si>
  <si>
    <t>largeur</t>
  </si>
  <si>
    <t>23HS45-4204D-B200</t>
  </si>
  <si>
    <t>3Nm</t>
  </si>
  <si>
    <t>longueur du tiroir</t>
  </si>
  <si>
    <t>m</t>
  </si>
  <si>
    <t>i</t>
  </si>
  <si>
    <t>multiplex 24 mm</t>
  </si>
  <si>
    <t>m^2</t>
  </si>
  <si>
    <t>nombre de moteur</t>
  </si>
  <si>
    <t>c2</t>
  </si>
  <si>
    <t>pvc (1m*2m)</t>
  </si>
  <si>
    <t>plaque</t>
  </si>
  <si>
    <t xml:space="preserve">vitesse de déplacement </t>
  </si>
  <si>
    <t>m/s</t>
  </si>
  <si>
    <t>c1</t>
  </si>
  <si>
    <t xml:space="preserve">courroie  T10 </t>
  </si>
  <si>
    <t>pièce</t>
  </si>
  <si>
    <t xml:space="preserve">accélaration </t>
  </si>
  <si>
    <t>plat alu</t>
  </si>
  <si>
    <t>profilé</t>
  </si>
  <si>
    <t>4m</t>
  </si>
  <si>
    <t>Tiroir - masse</t>
  </si>
  <si>
    <t xml:space="preserve">visserie </t>
  </si>
  <si>
    <t>Masse d'un tiroir d'une longueur de 3m</t>
  </si>
  <si>
    <t>calcul couple Z = 14</t>
  </si>
  <si>
    <t>Précision moteur Z 14</t>
  </si>
  <si>
    <t>poulie</t>
  </si>
  <si>
    <t>Article</t>
  </si>
  <si>
    <t>masse</t>
  </si>
  <si>
    <t>Poids total</t>
  </si>
  <si>
    <t>cas défavorable : 1 vide et 1 plein</t>
  </si>
  <si>
    <t>Prcs. Demandé</t>
  </si>
  <si>
    <t>Profil en U 4m 60x27 mm acier</t>
  </si>
  <si>
    <t>kg/m</t>
  </si>
  <si>
    <t>m déplace.</t>
  </si>
  <si>
    <t>kg</t>
  </si>
  <si>
    <t>Angle de pas</t>
  </si>
  <si>
    <t>°</t>
  </si>
  <si>
    <t>total</t>
  </si>
  <si>
    <t>Visserie et autres</t>
  </si>
  <si>
    <t>kg/emplct</t>
  </si>
  <si>
    <t>FR (friction)</t>
  </si>
  <si>
    <t>N</t>
  </si>
  <si>
    <t xml:space="preserve">nbr de pas </t>
  </si>
  <si>
    <t>pas</t>
  </si>
  <si>
    <t>PVC</t>
  </si>
  <si>
    <t>couple</t>
  </si>
  <si>
    <t>Nm</t>
  </si>
  <si>
    <t>micro-step</t>
  </si>
  <si>
    <t>Total poids de 1 tiroir</t>
  </si>
  <si>
    <t>F. de sécurité</t>
  </si>
  <si>
    <t>dépl. vertical</t>
  </si>
  <si>
    <t xml:space="preserve"> </t>
  </si>
  <si>
    <t>Calcul courroie (Z12)</t>
  </si>
  <si>
    <t>Donnée roulement G</t>
  </si>
  <si>
    <t>Charge utile (train + rails)</t>
  </si>
  <si>
    <t>Couple M</t>
  </si>
  <si>
    <t>Øint</t>
  </si>
  <si>
    <t>Poids tolal ( tiroir plein)</t>
  </si>
  <si>
    <t>cas intermédiaire : 1 vide et 1/2 plein</t>
  </si>
  <si>
    <t>calcul vitesse / moteur</t>
  </si>
  <si>
    <t>Øext</t>
  </si>
  <si>
    <t>tr/min</t>
  </si>
  <si>
    <t>estimation</t>
  </si>
  <si>
    <t>epaisseur</t>
  </si>
  <si>
    <t>tiroir - dimensions</t>
  </si>
  <si>
    <t>FA</t>
  </si>
  <si>
    <t>accélération</t>
  </si>
  <si>
    <t>nombre de roulement</t>
  </si>
  <si>
    <t>longueur total de profilé U ( 2 tiroir)</t>
  </si>
  <si>
    <t>FA max</t>
  </si>
  <si>
    <t>arrêt d'urgence (g=10?)</t>
  </si>
  <si>
    <t xml:space="preserve">Calcul roulement </t>
  </si>
  <si>
    <t xml:space="preserve">nombre de profilé </t>
  </si>
  <si>
    <t>nbr</t>
  </si>
  <si>
    <t xml:space="preserve">frein min / moteur </t>
  </si>
  <si>
    <t>Précision moteur Z12</t>
  </si>
  <si>
    <t>FH</t>
  </si>
  <si>
    <t>poids</t>
  </si>
  <si>
    <t>F</t>
  </si>
  <si>
    <t>longueur plaque pvc / emplacement</t>
  </si>
  <si>
    <t>FU</t>
  </si>
  <si>
    <t>somme</t>
  </si>
  <si>
    <t>pression Ø</t>
  </si>
  <si>
    <t>N/mm^2</t>
  </si>
  <si>
    <t>hauteur plaque pvc</t>
  </si>
  <si>
    <t>facteur de fonctionnement</t>
  </si>
  <si>
    <t>pression Ø max bois</t>
  </si>
  <si>
    <t>nombre de plaque de pvc 2 tiroir</t>
  </si>
  <si>
    <t xml:space="preserve"> 7 empl</t>
  </si>
  <si>
    <t>FU / courroie</t>
  </si>
  <si>
    <t xml:space="preserve">facteur de sécurité </t>
  </si>
  <si>
    <t xml:space="preserve"> 6  empl</t>
  </si>
  <si>
    <t>calcul couple Z = 12</t>
  </si>
  <si>
    <t>(max)</t>
  </si>
  <si>
    <t>facteur d'engrènement</t>
  </si>
  <si>
    <t>Fu' req</t>
  </si>
  <si>
    <t>force par dent ==&gt; OK</t>
  </si>
  <si>
    <t>Donnée roulement réglage</t>
  </si>
  <si>
    <t>(plaque PVC  1000*2000)</t>
  </si>
  <si>
    <t>step/mm</t>
  </si>
  <si>
    <t>F traction max</t>
  </si>
  <si>
    <t xml:space="preserve"> Fadm adv09</t>
  </si>
  <si>
    <t>Structure</t>
  </si>
  <si>
    <t xml:space="preserve"> Fadm adv07</t>
  </si>
  <si>
    <t>hauteur "morte" hm (sans tiroir)</t>
  </si>
  <si>
    <t>hauteur due au 2 tiroir</t>
  </si>
  <si>
    <t>hauteur total structure multiplex</t>
  </si>
  <si>
    <t>largeur multiplex</t>
  </si>
  <si>
    <t>Surface 1 panneau</t>
  </si>
  <si>
    <t>nombre de panneau</t>
  </si>
  <si>
    <t>entraxe</t>
  </si>
  <si>
    <t xml:space="preserve">charge maximale </t>
  </si>
  <si>
    <t>Courroie ( 1 morceau)</t>
  </si>
  <si>
    <t>6301-2RS</t>
  </si>
  <si>
    <t>longueur morte droite</t>
  </si>
  <si>
    <t>Charge dynamique de base</t>
  </si>
  <si>
    <t>C</t>
  </si>
  <si>
    <t>10.1 kN</t>
  </si>
  <si>
    <t xml:space="preserve">longueur morte poulie </t>
  </si>
  <si>
    <t>Charge statique de base</t>
  </si>
  <si>
    <r>
      <t>C</t>
    </r>
    <r>
      <rPr>
        <sz val="9"/>
        <color rgb="FF485A64"/>
        <rFont val="Segoe UI"/>
        <family val="2"/>
      </rPr>
      <t>0</t>
    </r>
  </si>
  <si>
    <t>4.15 kN</t>
  </si>
  <si>
    <t>Limite de fatigue</t>
  </si>
  <si>
    <r>
      <t>P</t>
    </r>
    <r>
      <rPr>
        <sz val="9"/>
        <color rgb="FF485A64"/>
        <rFont val="Segoe UI"/>
        <family val="2"/>
      </rPr>
      <t>u</t>
    </r>
  </si>
  <si>
    <t>0.176 kN</t>
  </si>
  <si>
    <t>longeur morte  totale</t>
  </si>
  <si>
    <t>Vitesse limite</t>
  </si>
  <si>
    <t>14 000 r/min</t>
  </si>
  <si>
    <t>longeur morte tiroir</t>
  </si>
  <si>
    <t>6001 2RS</t>
  </si>
  <si>
    <t>Coefficient de charge minimale</t>
  </si>
  <si>
    <r>
      <t>k</t>
    </r>
    <r>
      <rPr>
        <sz val="9"/>
        <color rgb="FF485A64"/>
        <rFont val="Segoe UI"/>
        <family val="2"/>
      </rPr>
      <t>r</t>
    </r>
  </si>
  <si>
    <t>0.03</t>
  </si>
  <si>
    <t xml:space="preserve">longeur 1 courroie totale </t>
  </si>
  <si>
    <t>5.4 kN</t>
  </si>
  <si>
    <t>Coefficient de calcul</t>
  </si>
  <si>
    <r>
      <t>f</t>
    </r>
    <r>
      <rPr>
        <sz val="9"/>
        <color rgb="FF485A64"/>
        <rFont val="Segoe UI"/>
        <family val="2"/>
      </rPr>
      <t>0</t>
    </r>
  </si>
  <si>
    <t>longeur inventor</t>
  </si>
  <si>
    <t>C0</t>
  </si>
  <si>
    <t>2.36 kN</t>
  </si>
  <si>
    <t>longeur standard</t>
  </si>
  <si>
    <t xml:space="preserve">nombre de courroie </t>
  </si>
  <si>
    <t>Pu</t>
  </si>
  <si>
    <t>0.1 kN</t>
  </si>
  <si>
    <t>ELASTIQUE</t>
  </si>
  <si>
    <t>17 000 r/min</t>
  </si>
  <si>
    <t>Mesure arbre</t>
  </si>
  <si>
    <t>Cisaillement goupille</t>
  </si>
  <si>
    <t>kr</t>
  </si>
  <si>
    <t>0.025</t>
  </si>
  <si>
    <t>MIN</t>
  </si>
  <si>
    <t>MAX</t>
  </si>
  <si>
    <t>Re</t>
  </si>
  <si>
    <t>Mpa</t>
  </si>
  <si>
    <t>f0</t>
  </si>
  <si>
    <t>Précision micromètre : +-0,01</t>
  </si>
  <si>
    <t>Classe de départ</t>
  </si>
  <si>
    <t>Diamètre arbre</t>
  </si>
  <si>
    <t>Couple</t>
  </si>
  <si>
    <t>Nmm</t>
  </si>
  <si>
    <t>C = Couple moteur max</t>
  </si>
  <si>
    <t>s (facteur sécu)</t>
  </si>
  <si>
    <t>Cf = couple avec facteur sécu</t>
  </si>
  <si>
    <t>n (sections cisaillées)</t>
  </si>
  <si>
    <t>/</t>
  </si>
  <si>
    <t>s = facteur sécu allant de 1,4 -&gt; 2
(suivant régularité transmission)</t>
  </si>
  <si>
    <t xml:space="preserve"> /</t>
  </si>
  <si>
    <t>Rpg</t>
  </si>
  <si>
    <t>T</t>
  </si>
  <si>
    <t>Frottement alu-acier</t>
  </si>
  <si>
    <t>Ø min</t>
  </si>
  <si>
    <t>longueur de contact</t>
  </si>
  <si>
    <t>Pmin</t>
  </si>
  <si>
    <t xml:space="preserve"> MPa (N/mm^2)</t>
  </si>
  <si>
    <t>rho e</t>
  </si>
  <si>
    <t>rayon ext poulie</t>
  </si>
  <si>
    <t>rayon int poulie</t>
  </si>
  <si>
    <t>lambda e</t>
  </si>
  <si>
    <t>lmbda i (rayon nul / axe plein - c.f. livre)</t>
  </si>
  <si>
    <t>E (Young) acier</t>
  </si>
  <si>
    <t>E (Young) alu</t>
  </si>
  <si>
    <t>v (coeff poisson) acier</t>
  </si>
  <si>
    <t>v (coeff poisson) alu</t>
  </si>
  <si>
    <t>S apparent (serrage)</t>
  </si>
  <si>
    <t>TOLERANCE MINIMUM</t>
  </si>
  <si>
    <t>Rugosité alu</t>
  </si>
  <si>
    <t>Rugosité acier</t>
  </si>
  <si>
    <t xml:space="preserve">S réel </t>
  </si>
  <si>
    <t>S max (serrage)</t>
  </si>
  <si>
    <t>jeu qu'on doit rattraper si trou de 11,9</t>
  </si>
  <si>
    <t>Tension limite alu</t>
  </si>
  <si>
    <t>Tension limite acier</t>
  </si>
  <si>
    <t>sigma i acier</t>
  </si>
  <si>
    <t>sigma i alu</t>
  </si>
  <si>
    <t>Pmax 1</t>
  </si>
  <si>
    <t>Pmax 2</t>
  </si>
  <si>
    <t>Pmax</t>
  </si>
  <si>
    <t>Force "emboitement"</t>
  </si>
  <si>
    <t>Smax</t>
  </si>
  <si>
    <t>TOLERANCE MAXIMUM</t>
  </si>
  <si>
    <t>Température</t>
  </si>
  <si>
    <t>°C</t>
  </si>
  <si>
    <t>Coefficient dilatation alu</t>
  </si>
  <si>
    <t>PLASTIQUE</t>
  </si>
  <si>
    <t>r*</t>
  </si>
  <si>
    <t>r intérieur</t>
  </si>
  <si>
    <t>r extérieur</t>
  </si>
  <si>
    <t>rho*</t>
  </si>
  <si>
    <t>2,2 / 75</t>
  </si>
  <si>
    <t>2,3/70</t>
  </si>
  <si>
    <t>rho ei</t>
  </si>
  <si>
    <t>R* (limite plastique)</t>
  </si>
  <si>
    <t>P (pression au niveau de l'axe)</t>
  </si>
  <si>
    <t>B63</t>
  </si>
  <si>
    <t>F (force)</t>
  </si>
  <si>
    <t>rho* bis</t>
  </si>
  <si>
    <t>P bis</t>
  </si>
  <si>
    <t>C1</t>
  </si>
  <si>
    <t>C2</t>
  </si>
  <si>
    <t>u*</t>
  </si>
  <si>
    <t>ce que l'on veut comme serrage</t>
  </si>
  <si>
    <t>Serrage</t>
  </si>
  <si>
    <t>Notes de calcul électrique</t>
  </si>
  <si>
    <t>CONSOMMATION</t>
  </si>
  <si>
    <t>ALIMENTATION</t>
  </si>
  <si>
    <t>CONSOMATION DE COURANT</t>
  </si>
  <si>
    <t>NOMBRE ENTREE SORTIES ARDUINO</t>
  </si>
  <si>
    <t>REGULATEUR LINEAIRE</t>
  </si>
  <si>
    <t>REGULATEUR BUCK</t>
  </si>
  <si>
    <t>Elements</t>
  </si>
  <si>
    <t xml:space="preserve">type </t>
  </si>
  <si>
    <t>nombre</t>
  </si>
  <si>
    <t>Moteur pas à pas / Drivers</t>
  </si>
  <si>
    <t>Output</t>
  </si>
  <si>
    <t>driver</t>
  </si>
  <si>
    <t>Détecteur infrarouge présence train</t>
  </si>
  <si>
    <t>Alimentation</t>
  </si>
  <si>
    <t xml:space="preserve">Total 5V </t>
  </si>
  <si>
    <t>A</t>
  </si>
  <si>
    <t>LED Positions</t>
  </si>
  <si>
    <t>tension</t>
  </si>
  <si>
    <t>V</t>
  </si>
  <si>
    <t xml:space="preserve">nombre </t>
  </si>
  <si>
    <t>Total 9V</t>
  </si>
  <si>
    <t>LED Action</t>
  </si>
  <si>
    <t>Ouptut</t>
  </si>
  <si>
    <t>courant</t>
  </si>
  <si>
    <t>tension alimentation</t>
  </si>
  <si>
    <t>Total 24V</t>
  </si>
  <si>
    <t>Clavier matriciel</t>
  </si>
  <si>
    <t>Input</t>
  </si>
  <si>
    <t>p</t>
  </si>
  <si>
    <t>W</t>
  </si>
  <si>
    <t>conso max / détecteur</t>
  </si>
  <si>
    <t>mA</t>
  </si>
  <si>
    <t>puissance</t>
  </si>
  <si>
    <t>Total 36 V</t>
  </si>
  <si>
    <t>BP de réglage</t>
  </si>
  <si>
    <t>consommation totale</t>
  </si>
  <si>
    <t>Vout</t>
  </si>
  <si>
    <t xml:space="preserve">Somme </t>
  </si>
  <si>
    <t>Switch Tiroir</t>
  </si>
  <si>
    <t>moteur</t>
  </si>
  <si>
    <t xml:space="preserve">Intensité </t>
  </si>
  <si>
    <t xml:space="preserve">Reste </t>
  </si>
  <si>
    <t>Detection de train</t>
  </si>
  <si>
    <t>Détecteur optique emplacement</t>
  </si>
  <si>
    <t>Detection emplacement</t>
  </si>
  <si>
    <t>Schéma disponible CL Théo =&gt; 10-03</t>
  </si>
  <si>
    <t>Puissances P=U*I</t>
  </si>
  <si>
    <t>Decodeur DCC</t>
  </si>
  <si>
    <t>Puissance</t>
  </si>
  <si>
    <t>5V</t>
  </si>
  <si>
    <t>FDC</t>
  </si>
  <si>
    <t>9V</t>
  </si>
  <si>
    <t>24V</t>
  </si>
  <si>
    <t>ratio</t>
  </si>
  <si>
    <t>Arduino</t>
  </si>
  <si>
    <t>Schéma disponible CL Théo =&gt; 23-03</t>
  </si>
  <si>
    <t>conso max</t>
  </si>
  <si>
    <t>Frein magnétique</t>
  </si>
  <si>
    <t>TOTAL</t>
  </si>
  <si>
    <t>Driver 542T</t>
  </si>
  <si>
    <t>conso moteur prévu</t>
  </si>
  <si>
    <t>tension moteur</t>
  </si>
  <si>
    <t>conso max /driver</t>
  </si>
  <si>
    <t>Puissance coté Mot</t>
  </si>
  <si>
    <t>Puissance coté Driver</t>
  </si>
  <si>
    <t>courant absorbé Driver</t>
  </si>
  <si>
    <t>Factory acceptance test (FAT)</t>
  </si>
  <si>
    <t>Objectif de la fonction</t>
  </si>
  <si>
    <t>Méthodologie de vérification</t>
  </si>
  <si>
    <t>Critère d'acceptation</t>
  </si>
  <si>
    <t>Conformité par l'équipe enseignante</t>
  </si>
  <si>
    <t>Conformité par le client</t>
  </si>
  <si>
    <t>OUI / NON</t>
  </si>
  <si>
    <t xml:space="preserve">L'objectif est d'empêcher la chute des flacons lorsque ceux-ci sont posés sur le convoyeur. </t>
  </si>
  <si>
    <t>Par test : Placer un flacon lorsque le convoyeur est incliné à 75° et vérifier que celui-ci ne tombe pas du convoyeur. Les angles de 30° et 60° ne seront pas testés car ceux-ci sont plus favorables au maintien du flacon.
L'essai sera à la fois réalisé en statique et en dynamique.</t>
  </si>
  <si>
    <t>Les flacons disposés sur le convoyeur reste sur celui-ci durant la durée totale des tests.</t>
  </si>
  <si>
    <t>L'analyse de risque est disponible</t>
  </si>
  <si>
    <t>Présence du document</t>
  </si>
  <si>
    <t>Document dans le Sharepoint du canal Teams dédié, à la bonne place dans l'arborescence</t>
  </si>
  <si>
    <t>L'objectif est de transformer l'énergie électrique en énergie mécanique afin de pouvoir créer le mouvement.</t>
  </si>
  <si>
    <t>Par conception</t>
  </si>
  <si>
    <t>Les moteurs électriques permettent de mettre en mouvement les convoyeurs.</t>
  </si>
  <si>
    <t>Méthode Kinney</t>
  </si>
  <si>
    <t>Probabilité - P</t>
  </si>
  <si>
    <t>Gravité - G</t>
  </si>
  <si>
    <t>Exposition - E</t>
  </si>
  <si>
    <t>Risque - R = P x G x E</t>
  </si>
  <si>
    <t>Presqu'impossible</t>
  </si>
  <si>
    <t>Blessures sans incapacité</t>
  </si>
  <si>
    <t>Très rare (1 fois par an)</t>
  </si>
  <si>
    <t>&lt; ou = 20</t>
  </si>
  <si>
    <t>Risque acceptable</t>
  </si>
  <si>
    <t>Pratiquement impossible</t>
  </si>
  <si>
    <t>Blessures avec incapacité</t>
  </si>
  <si>
    <t>Rare (Quelques fois par an)</t>
  </si>
  <si>
    <t>20 &lt; R &lt; 70</t>
  </si>
  <si>
    <t>Attention requise</t>
  </si>
  <si>
    <t>Concevable, mais improbable</t>
  </si>
  <si>
    <t>Invalidité permanante</t>
  </si>
  <si>
    <t>Parfois (mensuellement)</t>
  </si>
  <si>
    <t>70 &lt; R &lt; 200</t>
  </si>
  <si>
    <t>Mesures requises</t>
  </si>
  <si>
    <t>Improbable, cas limite</t>
  </si>
  <si>
    <t>1 cas mortel</t>
  </si>
  <si>
    <t>Occasionnelle (Hebdomadaire)</t>
  </si>
  <si>
    <t>200 &lt; R &lt; 400</t>
  </si>
  <si>
    <t>Améliorations nécessaires</t>
  </si>
  <si>
    <t>Inhabituel, mais possible</t>
  </si>
  <si>
    <t>Plusieurs morts</t>
  </si>
  <si>
    <t>Fréquente (journalière)</t>
  </si>
  <si>
    <t>&gt; 400</t>
  </si>
  <si>
    <t>Arrêt de l'installation</t>
  </si>
  <si>
    <t>Fort possoble</t>
  </si>
  <si>
    <t>Catastrophe</t>
  </si>
  <si>
    <t>Permanente</t>
  </si>
  <si>
    <t>Pouvant être attendu</t>
  </si>
  <si>
    <t>EN ISO 12100:2010</t>
  </si>
  <si>
    <t>LIMITES</t>
  </si>
  <si>
    <t>commentaires</t>
  </si>
  <si>
    <t xml:space="preserve">A. Determination des limites de la machine : 
</t>
  </si>
  <si>
    <t>1. Limites d'utilisation</t>
  </si>
  <si>
    <r>
      <rPr>
        <b/>
        <sz val="10"/>
        <color indexed="8"/>
        <rFont val="Calibri"/>
        <family val="2"/>
      </rPr>
      <t xml:space="preserve">a) </t>
    </r>
    <r>
      <rPr>
        <sz val="10"/>
        <color indexed="8"/>
        <rFont val="Calibri"/>
        <family val="2"/>
      </rPr>
      <t>les différents modes de fonctionnement de la machine et les différentes procédures d'intervention proposées aux utilisateurs, y compris les interventions requises du fait de disfonctionnements de la machine</t>
    </r>
  </si>
  <si>
    <r>
      <rPr>
        <b/>
        <sz val="10"/>
        <color indexed="8"/>
        <rFont val="Calibri"/>
        <family val="2"/>
      </rPr>
      <t>b)</t>
    </r>
    <r>
      <rPr>
        <sz val="10"/>
        <color indexed="8"/>
        <rFont val="Calibri"/>
        <family val="2"/>
      </rPr>
      <t xml:space="preserve"> l'utilisation de la machine (par exemple industrielle, non industrielle et domestique) par des personnes différenciées par leur sexe, leur âge, leur main dominante ou des capacités physiques limitées (par exemple handicap visuel ou auditif, taille, force)</t>
    </r>
  </si>
  <si>
    <r>
      <rPr>
        <b/>
        <sz val="10"/>
        <color indexed="8"/>
        <rFont val="Calibri"/>
        <family val="2"/>
      </rPr>
      <t>c)</t>
    </r>
    <r>
      <rPr>
        <sz val="10"/>
        <color indexed="8"/>
        <rFont val="Calibri"/>
        <family val="2"/>
      </rPr>
      <t xml:space="preserve"> les niveaux attendus de formation, d'expérience ou d'aptitude des utilisateurs prévisibles tels que :
</t>
    </r>
  </si>
  <si>
    <t xml:space="preserve">1- opérateurs,
</t>
  </si>
  <si>
    <t xml:space="preserve">2- techniciens ou personnel de maintenance,
</t>
  </si>
  <si>
    <t>3- stagiaires et apprentis, et</t>
  </si>
  <si>
    <t xml:space="preserve">4- public
</t>
  </si>
  <si>
    <r>
      <rPr>
        <b/>
        <sz val="10"/>
        <color indexed="8"/>
        <rFont val="Calibri"/>
        <family val="2"/>
      </rPr>
      <t>d)</t>
    </r>
    <r>
      <rPr>
        <sz val="10"/>
        <color indexed="8"/>
        <rFont val="Calibri"/>
        <family val="2"/>
      </rPr>
      <t xml:space="preserve"> l'exposition d'autres personnes aux phénomènes dangereux associés à la machine, lorsqu'elle peut être
raisonnablement prévue:
</t>
    </r>
  </si>
  <si>
    <t xml:space="preserve">1- personnes susceptibles d'avoir bien conscience des phénomènes dangereux propres à la machine,
par exemple opérateurs de machines voisines,
</t>
  </si>
  <si>
    <t>2- personnes n'ayant que faiblement conscience des phénomènes dangereux propres à la machine mais susceptibles de bien connaître les procédures de sécurité du site, les itinéraires autorisés, etc., par exemple personnel administratif</t>
  </si>
  <si>
    <t>3- personnes susceptibles de n'avoir pratiquement aucune connaissance des phénomènes dangereux liés à la machine ou des procédures de sécurité du site, par exemple visiteurs, membres du public y compris les enfants.</t>
  </si>
  <si>
    <t>2. Limites dans l'espace</t>
  </si>
  <si>
    <r>
      <rPr>
        <b/>
        <sz val="10"/>
        <color indexed="8"/>
        <rFont val="Calibri"/>
        <family val="2"/>
      </rPr>
      <t>a)</t>
    </r>
    <r>
      <rPr>
        <sz val="10"/>
        <color indexed="8"/>
        <rFont val="Calibri"/>
        <family val="2"/>
      </rPr>
      <t xml:space="preserve"> l'amplitude des mouvements;</t>
    </r>
  </si>
  <si>
    <r>
      <rPr>
        <b/>
        <sz val="10"/>
        <color indexed="8"/>
        <rFont val="Calibri"/>
        <family val="2"/>
      </rPr>
      <t>b)</t>
    </r>
    <r>
      <rPr>
        <sz val="10"/>
        <color indexed="8"/>
        <rFont val="Calibri"/>
        <family val="2"/>
      </rPr>
      <t xml:space="preserve"> les exigences dimensionnelles pour les personnes ayant une interaction avec la machine, par exemple pour l'exploitation et la maintenance;
</t>
    </r>
  </si>
  <si>
    <r>
      <rPr>
        <b/>
        <sz val="10"/>
        <color indexed="8"/>
        <rFont val="Calibri"/>
        <family val="2"/>
      </rPr>
      <t>c)</t>
    </r>
    <r>
      <rPr>
        <sz val="10"/>
        <color indexed="8"/>
        <rFont val="Calibri"/>
        <family val="2"/>
      </rPr>
      <t xml:space="preserve"> l'interaction humaine, par exemple l'interface opérateur-machine, et</t>
    </r>
  </si>
  <si>
    <r>
      <rPr>
        <b/>
        <sz val="10"/>
        <color indexed="8"/>
        <rFont val="Calibri"/>
        <family val="2"/>
      </rPr>
      <t>d)</t>
    </r>
    <r>
      <rPr>
        <sz val="10"/>
        <color indexed="8"/>
        <rFont val="Calibri"/>
        <family val="2"/>
      </rPr>
      <t xml:space="preserve"> l'interface machine-sources d'énergie.</t>
    </r>
  </si>
  <si>
    <t>3. Limites dans le temps</t>
  </si>
  <si>
    <r>
      <rPr>
        <b/>
        <sz val="10"/>
        <color indexed="8"/>
        <rFont val="Calibri"/>
        <family val="2"/>
      </rPr>
      <t>a)</t>
    </r>
    <r>
      <rPr>
        <sz val="10"/>
        <color indexed="8"/>
        <rFont val="Calibri"/>
        <family val="2"/>
      </rPr>
      <t xml:space="preserve"> la durée de vie de la machine et/ou de certains de ses composants (outillage, pièces d'usure, composants électromécaniques, etc.), en tenant compte de son utilisation normale et du mauvais usage raisonnablement prévisible, et</t>
    </r>
  </si>
  <si>
    <r>
      <rPr>
        <b/>
        <sz val="10"/>
        <color indexed="8"/>
        <rFont val="Calibri"/>
        <family val="2"/>
      </rPr>
      <t>b)</t>
    </r>
    <r>
      <rPr>
        <sz val="10"/>
        <color indexed="8"/>
        <rFont val="Calibri"/>
        <family val="2"/>
      </rPr>
      <t xml:space="preserve"> les fréquences d'entretien recommandées</t>
    </r>
  </si>
  <si>
    <t>4. Autres limites</t>
  </si>
  <si>
    <r>
      <rPr>
        <b/>
        <sz val="10"/>
        <color indexed="8"/>
        <rFont val="Calibri"/>
        <family val="2"/>
      </rPr>
      <t>a)</t>
    </r>
    <r>
      <rPr>
        <sz val="10"/>
        <color indexed="8"/>
        <rFont val="Calibri"/>
        <family val="2"/>
      </rPr>
      <t xml:space="preserve"> les conditions d'environnement — températures minimale et maximale recommandées, utilisation éventuelle de la machine à l'intérieur ou à l'extérieur, par temps sec ou humide, exposition directe au rayonnement solaire, tolérance à la poussière et à l'humidité, etc.</t>
    </r>
  </si>
  <si>
    <r>
      <rPr>
        <b/>
        <sz val="10"/>
        <color indexed="8"/>
        <rFont val="Calibri"/>
        <family val="2"/>
      </rPr>
      <t>b)</t>
    </r>
    <r>
      <rPr>
        <sz val="10"/>
        <color indexed="8"/>
        <rFont val="Calibri"/>
        <family val="2"/>
      </rPr>
      <t xml:space="preserve"> le nettoyage — niveau de propreté requis, et</t>
    </r>
  </si>
  <si>
    <r>
      <rPr>
        <b/>
        <sz val="10"/>
        <color indexed="8"/>
        <rFont val="Calibri"/>
        <family val="2"/>
      </rPr>
      <t>c)</t>
    </r>
    <r>
      <rPr>
        <sz val="10"/>
        <color indexed="8"/>
        <rFont val="Calibri"/>
        <family val="2"/>
      </rPr>
      <t xml:space="preserve"> les propriétés du (des) matériau(x) traité(s)</t>
    </r>
  </si>
  <si>
    <r>
      <rPr>
        <b/>
        <sz val="10"/>
        <color indexed="8"/>
        <rFont val="Calibri"/>
        <family val="2"/>
      </rPr>
      <t>d)</t>
    </r>
    <r>
      <rPr>
        <sz val="10"/>
        <color indexed="8"/>
        <rFont val="Calibri"/>
        <family val="2"/>
      </rPr>
      <t xml:space="preserve"> …</t>
    </r>
  </si>
  <si>
    <t>Phénomènes 
de danger</t>
  </si>
  <si>
    <t>Origine</t>
  </si>
  <si>
    <t>Conséquences potentielles</t>
  </si>
  <si>
    <t>Partie de machine</t>
  </si>
  <si>
    <t>N° du risque</t>
  </si>
  <si>
    <t>Risque</t>
  </si>
  <si>
    <t>Commentaire</t>
  </si>
  <si>
    <t>Personne exposée</t>
  </si>
  <si>
    <t>EESS dir 2006/42/CE</t>
  </si>
  <si>
    <t>Evaluation Kinney</t>
  </si>
  <si>
    <t>Moyens de réduction du risque</t>
  </si>
  <si>
    <t>P
Prob</t>
  </si>
  <si>
    <t>F
fréq</t>
  </si>
  <si>
    <t>G
grav</t>
  </si>
  <si>
    <t>R</t>
  </si>
  <si>
    <t>F1
Prob</t>
  </si>
  <si>
    <t>F2
fréq</t>
  </si>
  <si>
    <t>C
grav</t>
  </si>
  <si>
    <t>1. Phénomènes dangereux mécaniques</t>
  </si>
  <si>
    <t>⎯ Accélération, décélération (énergie cinétique)
⎯ Pièces de forme aiguë
⎯ Rapprochement d'un élément en mouvement avec une pièce fixe
⎯ Eléments coupants
⎯ Eléments élastiques
⎯ Chute d'objets
⎯ Pesanteur (énergie accumulée)
⎯ Hauteur par rapport au sol
⎯ Pression élevée
⎯ Instabilité
⎯ Mobilité de la machine
⎯ Elément en mouvement
⎯ Elément en rotation
⎯ Surface rugueuse, glissante
⎯ Arêtes vives
⎯ Vide</t>
  </si>
  <si>
    <t xml:space="preserve">⎯ Renversement (par une machine mobile)
⎯ Ejection
⎯ Ecrasement
⎯ Coupure ou sectionnement
⎯ Entraînement ou emprisonnement
⎯ Happement, enroulement
⎯ Frottement ou abrasion
⎯ Choc
⎯ Injection
⎯ Cisaillement
⎯ Glissade, trébuchement et chute
⎯ Perforation ou piqûre
⎯ Suffocation
</t>
  </si>
  <si>
    <t>1.1 Général</t>
  </si>
  <si>
    <t>1.1.1</t>
  </si>
  <si>
    <t>Pincement des doigts entre la chaîne et les roues dentées</t>
  </si>
  <si>
    <t>1.1.2</t>
  </si>
  <si>
    <t>1.1.3</t>
  </si>
  <si>
    <t>1.1.4</t>
  </si>
  <si>
    <t>1.1.5</t>
  </si>
  <si>
    <t>1.1.6</t>
  </si>
  <si>
    <t>1.1.7</t>
  </si>
  <si>
    <t>1.1.8</t>
  </si>
  <si>
    <t>1.1.9</t>
  </si>
  <si>
    <t>1.2 Partie 1</t>
  </si>
  <si>
    <t>1.2.1</t>
  </si>
  <si>
    <t>1.2.2</t>
  </si>
  <si>
    <t>1.2.3</t>
  </si>
  <si>
    <t>1.2.4</t>
  </si>
  <si>
    <t>1.2.5</t>
  </si>
  <si>
    <t>1.3 Partie 2</t>
  </si>
  <si>
    <t>1.3.1</t>
  </si>
  <si>
    <t>1.3.2</t>
  </si>
  <si>
    <t>1.3.3</t>
  </si>
  <si>
    <t>1.3.4</t>
  </si>
  <si>
    <t>1.3.5</t>
  </si>
  <si>
    <t>1.4 Pneumatiques</t>
  </si>
  <si>
    <t>1.4.1</t>
  </si>
  <si>
    <t>1.4.2</t>
  </si>
  <si>
    <t>1.4.3</t>
  </si>
  <si>
    <t>1.4.4</t>
  </si>
  <si>
    <t>1.4.5</t>
  </si>
  <si>
    <t>1.5. Hydrauliques</t>
  </si>
  <si>
    <t>1.5.1</t>
  </si>
  <si>
    <t>1.5.2</t>
  </si>
  <si>
    <t>1.5.3</t>
  </si>
  <si>
    <t>1.5.4</t>
  </si>
  <si>
    <t>1.5.5</t>
  </si>
  <si>
    <t>2. Phénomènes dangereux électriques</t>
  </si>
  <si>
    <t xml:space="preserve">⎯ Arc
⎯ Phénomènes électromagnétiques
⎯ Phénomènes électrostatique
⎯ Parties actives
⎯ Distances insuffisante des parties actives sous haute tension
⎯ Surcharges
⎯ Parties devenues actives à la suite d'une défaillance
⎯ Court-circuit
⎯ Rayonnement thermique
</t>
  </si>
  <si>
    <t>⎯ Brûlure
⎯ Effets chimiques
⎯ Effets sur les implants médicaux
⎯ Electrocution
⎯ Chute, éjection
⎯ Incendie
⎯ Projection de particules en fusion
⎯ Choc</t>
  </si>
  <si>
    <t>2.1 Général</t>
  </si>
  <si>
    <t>2.1.1</t>
  </si>
  <si>
    <t>2.1.2</t>
  </si>
  <si>
    <t>2.1.3</t>
  </si>
  <si>
    <t>2.1.4</t>
  </si>
  <si>
    <t>2.1.5</t>
  </si>
  <si>
    <t>2.1.6</t>
  </si>
  <si>
    <t>2.1.7</t>
  </si>
  <si>
    <t>2.2 Armoire électrique 1</t>
  </si>
  <si>
    <t>2.2.1</t>
  </si>
  <si>
    <t>2.2.2</t>
  </si>
  <si>
    <t>2.2.3</t>
  </si>
  <si>
    <t>2.2.4</t>
  </si>
  <si>
    <t>2.2.5</t>
  </si>
  <si>
    <t>2.3 Armoire électrique 2</t>
  </si>
  <si>
    <t>2.3.1</t>
  </si>
  <si>
    <t>2.3.2</t>
  </si>
  <si>
    <t>2.3.3</t>
  </si>
  <si>
    <t>2.3.4</t>
  </si>
  <si>
    <t>2.3.5</t>
  </si>
  <si>
    <t>3. Phénomènes dangereux thermiques</t>
  </si>
  <si>
    <t xml:space="preserve">⎯ Explosion
⎯ Flamme
⎯ Objets ou matériaux à des températures élevées ou basses
⎯ Rayonnement de sources de chaleur
</t>
  </si>
  <si>
    <t xml:space="preserve">⎯ Brûlure
⎯ Déshydratation
⎯ Inconfort
⎯ Gelure
⎯ Lésions par le rayonnement de sources de chaleur
⎯ Brûlure par un liquide chaud
</t>
  </si>
  <si>
    <t>3.1.1</t>
  </si>
  <si>
    <t>3.1.2</t>
  </si>
  <si>
    <t>3.1.3</t>
  </si>
  <si>
    <t>3.1.4</t>
  </si>
  <si>
    <t>3.1.5</t>
  </si>
  <si>
    <t>3.1.6</t>
  </si>
  <si>
    <t>3.1.7</t>
  </si>
  <si>
    <t>4. Phénomènes dangereux engendrés par le bruit</t>
  </si>
  <si>
    <t xml:space="preserve">⎯ Phénomènes de cavitation
⎯ Système d'échappement
⎯ Fuite de gaz à grande vitesse
⎯ Procédé de fabrication (estampage, coupage, etc)
⎯ Pièces en mouvement
⎯ Raclage de surface
⎯ Balourd de pièces en rotation
⎯ Sifflement d'air
⎯ Pièces usées
</t>
  </si>
  <si>
    <t xml:space="preserve">⎯ Incomfort
⎯ Baisse de la vigilance
⎯ Perte d'équilibre
⎯ Stress
⎯ Perte auditive permanente
⎯ Acouphène
⎯ Fatigue
⎯ Autres (par exemple mécaniques ou électriques) résultant de perturbations de la communication orale ou de la perceptiondes signaux acoustiques
</t>
  </si>
  <si>
    <t>4.1.1</t>
  </si>
  <si>
    <t>4.1.2</t>
  </si>
  <si>
    <t>4.1.3</t>
  </si>
  <si>
    <t>4.1.4</t>
  </si>
  <si>
    <t>4.1.5</t>
  </si>
  <si>
    <t>5. Phénomènes dangereux engendrés par les vibrations</t>
  </si>
  <si>
    <t>⎯ Phénomènes de cavitation
⎯ Défaut d'alignement des pièces en mouvement
⎯ Equipement mobile
⎯ Raclage de surface
⎯ Balourd de pièces en rotation
⎯ Equipement vibrant
⎯ Pièces usées</t>
  </si>
  <si>
    <t>⎯ Inconfort
⎯ Lombalgie
⎯ Troubles neurologiques
⎯ Troubles ostéoarticulaires
⎯ Traumatisme vertébral
⎯ Troubles vasculaires</t>
  </si>
  <si>
    <t>5.1.1</t>
  </si>
  <si>
    <t>5.1.2</t>
  </si>
  <si>
    <t>5.1.3</t>
  </si>
  <si>
    <t>5.1.4</t>
  </si>
  <si>
    <t>5.1.5</t>
  </si>
  <si>
    <t>6. Phénomènes dangereux engendrés par les rayonnements</t>
  </si>
  <si>
    <t>⎯ Sources de rayonnement ionisant
⎯ Rayonnement électromagnétique basse fréquence
⎯ Rayonnement optique (infrarouge, visible et ultraviolet), y compris laser 
⎯ Rayonnement électromagnétique radiofréquence</t>
  </si>
  <si>
    <t>⎯ Brûlure
⎯ Lésions oculaires et cutanées
⎯ Effets sur la capacité de reproduction
⎯ Mutation génétique
⎯ Maux de tête, insomnie, etc.</t>
  </si>
  <si>
    <t>6.1.1</t>
  </si>
  <si>
    <t>6.1.2</t>
  </si>
  <si>
    <t>6.1.3</t>
  </si>
  <si>
    <t>6.1.4</t>
  </si>
  <si>
    <t>6.1.5</t>
  </si>
  <si>
    <t>7. Phénomènes dangereux engendrés par des matériaux et des produits</t>
  </si>
  <si>
    <t xml:space="preserve">⎯ Aérosol
⎯ Agents biologiques et microbiologiques (viraux et bactériens)
⎯ Combustible
⎯ Poussières
⎯ Explosif
⎯ Fibre
⎯ Produit inflammable
⎯ Fluide
⎯ Fumée
⎯ Gaz
⎯ Brouillard
⎯ Oxydant
</t>
  </si>
  <si>
    <t xml:space="preserve">⎯ Difficultés respiratoires, suffocation
⎯ Cancer
⎯ Corrosion
⎯ Effets sur la capacité de reproduction
⎯ Explosion
⎯ Incendie
⎯ Infection
⎯ Mutation génétique
⎯ Intoxication
⎯ Sensibilisation
</t>
  </si>
  <si>
    <t>7.1.1</t>
  </si>
  <si>
    <t>7.1.2</t>
  </si>
  <si>
    <t>7.1.3</t>
  </si>
  <si>
    <t>7.1.4</t>
  </si>
  <si>
    <t>7.1.5</t>
  </si>
  <si>
    <t>8. Phénomènes dangereux engendrés par le non-respect des principes ergonomiques</t>
  </si>
  <si>
    <t>⎯ Accès
⎯ Conception ou emplacement des indicateurs et des dispositifs d'affichage
⎯ Conception, emplacement ou identification des organes de services
⎯ Effort
⎯ Papillonement, éblouissement, ombre, effet stroboscopique
⎯ Eclairage local
⎯ Surcharge / sous-charge mentale
⎯ Posture
⎯ Activité répétitive
⎯ Visibilité</t>
  </si>
  <si>
    <t>⎯ Inconfort
⎯ Fatigue
⎯ Troubles musculosquelettiques
⎯ Stress
⎯ Autres (par exemple mécaniques ou électriques) résultant d'une erreur humaine</t>
  </si>
  <si>
    <t>8.1.1</t>
  </si>
  <si>
    <t>8.1.2</t>
  </si>
  <si>
    <t>8.1.3</t>
  </si>
  <si>
    <t>8.1.4</t>
  </si>
  <si>
    <t>8.1.5</t>
  </si>
  <si>
    <t>9. Phénomènes dangereux associés à l'environnement dans lequel la machine est utilisée</t>
  </si>
  <si>
    <t>⎯ Poussière et brouillard
⎯ Perturbation électromagnétique
⎯ Foudre
⎯ Humidité
⎯ Pollution
⎯ Neige
⎯ Temperature
⎯ Eau
⎯ Vent
⎯ Manque d'oxygène</t>
  </si>
  <si>
    <t>⎯ Brûlure
⎯ Légère indisposition
⎯ Glissade, chute
⎯ Suffocation
⎯ Autres résultant de l'effet des sources des phénomènesdangereux sur la machine ou des parties de la machine</t>
  </si>
  <si>
    <t>9.1.1</t>
  </si>
  <si>
    <t>9.1.2</t>
  </si>
  <si>
    <t>9.1.3</t>
  </si>
  <si>
    <t>9.1.4</t>
  </si>
  <si>
    <t>9.1.5</t>
  </si>
  <si>
    <t>10. Combinaison de phénomènes dangereux</t>
  </si>
  <si>
    <t>⎯ par exemple activité répétitive + effort + température ambiante élevée</t>
  </si>
  <si>
    <t>⎯ Par exemple déshydratation, baisse de la vigilance, choc thermique</t>
  </si>
  <si>
    <t>10.1.1</t>
  </si>
  <si>
    <t>10.1.2</t>
  </si>
  <si>
    <t xml:space="preserve">Examen suivant les exigences essentielles de santé et de sécurité relatives à la conception et la construction des machines
Annexe I de la directive machines 2006/42/CE                              </t>
  </si>
  <si>
    <t>Chapitre</t>
  </si>
  <si>
    <t>Requirement text (in swedish)</t>
  </si>
  <si>
    <t>Exigence remplie OUI / NON / NON APPLICABLE</t>
  </si>
  <si>
    <t>Guides ou normes suivies</t>
  </si>
  <si>
    <t>Commentaires</t>
  </si>
  <si>
    <t>1.1</t>
  </si>
  <si>
    <t>Allmänt</t>
  </si>
  <si>
    <t>Généralités</t>
  </si>
  <si>
    <t>Principer för integration av säkerheten</t>
  </si>
  <si>
    <t>Principes d'intégration de la sécurité</t>
  </si>
  <si>
    <t>a)</t>
  </si>
  <si>
    <t>Maskiner ska vara konstruerade och tillverkade så att de kan fungera på avsett vis och användas, ställas in och underhållas utan att medföra risk för personer, när dessa uppgifter utförs under omständigheter som förutsetts och även med beaktande av rimligen förutsebar felaktig användning.</t>
  </si>
  <si>
    <t>La machine doit être conçue et construite pour être apte à assurer sa fonction et pour qu'on puisse la faire fonctionner, la régler et l'entretenir sans exposer quiconque à un risque lorsque ces opérations sont effectuées dans les conditions prévues par le fabricant, mais en tenant également compte de tout mauvais usage raisonnablement prévisible.</t>
  </si>
  <si>
    <t>Syftet med de åtgärder som vidtas ska vara att undanröja alla risker under maskinens förväntade livslängd, i vilken ingår transport, montering, demontering, åtgärder för att göra den oanvändbar samt skrotning.</t>
  </si>
  <si>
    <t>Les mesures prises doivent avoir pour objectif de supprimer tout risque durant la durée d'existence prévisible de la machine, y compris les phases de transport, de montage, de démontage, de mise hors service et de mise au rebut.</t>
  </si>
  <si>
    <t>b)</t>
  </si>
  <si>
    <t>Vid valet av lämpligaste metoder ska tillverkaren eller dennes representant tillämpa följande principer i nedan angiven ordning:</t>
  </si>
  <si>
    <t>En choisissant les solutions les plus adéquates, le fabricant ou son mandataire doit appliquer les principes suivants, dans l'ordre indiqué:</t>
  </si>
  <si>
    <t>– Risker ska så långt möjligt undanröjas eller minskas (säkerheten integreras redan på konstruktions- och tillverkningsstadierna).</t>
  </si>
  <si>
    <t>. éliminer ou réduire les risques dans toute la mesure du possible (intégration de la sécurité à la conception et à la construction de la machine),</t>
  </si>
  <si>
    <t>– Nödvändiga skyddsåtgärder ska vidtas för sådana risker som inte kan undanröjas.</t>
  </si>
  <si>
    <t>. prendre les mesures de protection nécessaires vis-à-vis des risques ne pouvant être éliminés,</t>
  </si>
  <si>
    <t>– Information ska ges till användarna om kvarstående risker som beror på otillräcklighet i de skyddsåtgärder som vidtagits samt ange om särskild utbildning krävs och om personlig skyddsutrustning behöver tillhandahållas.</t>
  </si>
  <si>
    <t>· informer les utilisateurs des risques résiduels dus à l'efficacité incomplète des mesures de protection adoptées, indiquer si une formation particulière est requise et signaler s'il est nécessaire de prévoir un équipement de protection individuelle.</t>
  </si>
  <si>
    <t>c)</t>
  </si>
  <si>
    <t>Vid konstruktion och tillverkning av en maskin samt vid utarbetande av bruksanvisningar till denna ska tillverkaren eller dennes representant inte endast beakta den avsedda användningen av maskinen utan även rimligen förutsebar felaktig användning.</t>
  </si>
  <si>
    <t>Lors de la conception et de la construction de la machine et lors de la rédaction de la notice d'instructions, le fabricant ou son mandataire doit envisager non seulement l'usage normal de la machine mais également tout mauvais usage raisonnablement prévisible.</t>
  </si>
  <si>
    <t>Maskinen ska vara konstruerad och tillverkad så att onormal användning förhindras om sådan användning ger upphov till risker.</t>
  </si>
  <si>
    <t xml:space="preserve">La machine doit être conçue et construite de manière à éviter qu'elle soit utilisée de façon anormale, si un tel mode d'utilisation engendre un risque. </t>
  </si>
  <si>
    <t>I förekommande fall ska användaren i bruksanvisningen göras uppmärksam på sådana olämpliga användningssätt som erfarenhetsmässigt kan tänkas uppstå.</t>
  </si>
  <si>
    <t>Le cas échéant, la notice d'instructions doit attirer l'attention de l'utilisateur sur les contre-indications d'emploi de la machine qui, d'après l'expérience, pourraient se présenter.</t>
  </si>
  <si>
    <t>d)</t>
  </si>
  <si>
    <t>En maskin ska konstrueras och tillverkas så att hänsyn tas till de begränsningar för vilka operatören utsätts på grund av nödvändigt eller förutsebart bruk av personlig skyddsutrustning.</t>
  </si>
  <si>
    <t>La machine doit être conçue et construite pour tenir compte des contraintes imposées à l'opérateur par l'utilisation nécessaire ou prévisible d'un équipement de protection individuelle.</t>
  </si>
  <si>
    <t>e)</t>
  </si>
  <si>
    <t>En maskin ska levereras tillsammans med all sådan specialutrustning och alla sådana tillbehör som krävs för att möjliggöra inställning, underhåll och användning på ett säkert sätt.</t>
  </si>
  <si>
    <t>La machine doit être livrée avec tous les équipements et accessoires spéciaux essentiels pour qu'elle puisse être réglée, entretenue et utilisée en toute sécurité.</t>
  </si>
  <si>
    <t>Material och produkter</t>
  </si>
  <si>
    <t>Matériaux et produits</t>
  </si>
  <si>
    <t>De material som används för att tillverka en maskin eller produkter som används eller framställs vid användningen av en maskin får inte medföra risker för personers hälsa eller säkerhet. I synnerhet när vätskor eller gaser används, ska maskinen konstrueras och tillverkas så att riskerna i samband med påfyllning, användning, uppsamling eller tömning förebyggs.</t>
  </si>
  <si>
    <t>Les matériaux utilisés pour la construction de la machine ou les produits employés ou créés lors de son utilisation ne doivent pas mettre en danger la santé et la sécurité des personnes. En particulier, lors de l'emploi de fluides, la machine doit être conçue et construite pour éviter les risques dus au remplissage, à l'utilisation, à la récupération et à l'évacuation.</t>
  </si>
  <si>
    <t>1.1.4.</t>
  </si>
  <si>
    <t>Belysning</t>
  </si>
  <si>
    <t>Éclairage</t>
  </si>
  <si>
    <t>En maskin ska vara försedd med inbyggd belysning som är lämplig för avsett arbete, om avsaknaden av sådan sannolikt skulle kunna innebära en risk även om den omgivande belysningen är av normal styrka.</t>
  </si>
  <si>
    <t>La machine doit être fournie avec un éclairage incorporé, adapté aux opérations, là où, malgré un éclairage ambiant ayant une intensité normale, l'absence d'un tel dispositif pourrait créer un risque.</t>
  </si>
  <si>
    <t>En maskin ska vara konstruerad och tillverkad så att belysningen inte ger upphov till områden med besvärande skuggor, inte ger bländningseffekter och inte ger farliga stroboskopiska effekter på rörliga komponenter.</t>
  </si>
  <si>
    <t>La machine doit être conçue et construite de façon à ce qu'il n'y ait ni zone d'ombre gênante, ni éblouissement irritant, ni effet stroboscopique dangereux, sur les éléments mobiles, dû à l'éclairage.</t>
  </si>
  <si>
    <t>Invändiga delar som kräver täta kontroller samt områden där justering och underhåll utförs ska vara försedda med lämplig belysning.</t>
  </si>
  <si>
    <t>Les parties intérieures qui doivent être inspectées et réglées fréquemment, ainsi que les zones d'entretien, doivent être munies de dispositifs d'éclairage appropriés.</t>
  </si>
  <si>
    <t>Konstruktion av en maskin i syfte att underlätta hanteringen</t>
  </si>
  <si>
    <t>Conception de la machine en vue de sa manutention</t>
  </si>
  <si>
    <t>En maskin eller i denna ingående delar ska</t>
  </si>
  <si>
    <t>La machine, ou chacun de ses éléments, doit:</t>
  </si>
  <si>
    <t>– kunna hanteras och transporteras på ett säkert sätt,</t>
  </si>
  <si>
    <t>· pouvoir être manutentionné et transporté en toute sécurité,</t>
  </si>
  <si>
    <t>– vara förpackad eller konstruerad så att den kan förvaras säkert och utan att ta skada.</t>
  </si>
  <si>
    <t>· être emballé ou conçu pour pouvoir être entreposé en toute sécurité et sans détériorations.</t>
  </si>
  <si>
    <t>Vid transport av maskinen eller dess delar får det inte finnas någon möjlighet till plötsliga rörelser eller riskkällor som beror på instabilitet så länge som maskinen eller delar av den hanteras enligt bruksanvisningen.</t>
  </si>
  <si>
    <t>Lors du transport de la machine et/ou de ses éléments, il ne doit pas pouvoir se produire de déplacements inopinés ni de dangers dus à l'instabilité, si la machine et/ou ses éléments sont manutentionnés selon la notice d'instructions.</t>
  </si>
  <si>
    <t>Om maskinens eller dess ingående delars vikt, storlek eller utformning utgör ett hinder för att förflytta den eller dem för hand ska maskinen eller varje ingående del</t>
  </si>
  <si>
    <t>Lorsque la masse, les dimensions ou la forme de la machine ou de ses éléments n'en permettent pas le déplacement à la main, la machine ou chacun de ses éléments doit:</t>
  </si>
  <si>
    <t>– förses med fästanordningar för lyftutrustning, eller</t>
  </si>
  <si>
    <t>· soit être muni d'accessoires permettant la préhension par un moyen de levage,</t>
  </si>
  <si>
    <t>– konstrueras så att den eller de kan förses med sådana anordningar, eller</t>
  </si>
  <si>
    <t>· soit être conçu de manière à pouvoir être munie de tels accessoires,</t>
  </si>
  <si>
    <t>– utformas så att lyftutrustning av standardtyp lätt kan anslutas.</t>
  </si>
  <si>
    <t>· soit avoir une forme telle que les moyens de levage normaux puissent s'adapter facilement.</t>
  </si>
  <si>
    <t>Om en maskin eller någon av dess ingående delar ska flyttas för hand ska den</t>
  </si>
  <si>
    <t>Lorsque la machine ou l'un de ses éléments doit être déplacé manuellement, il doit:</t>
  </si>
  <si>
    <t>– kunna flyttas lätt, eller</t>
  </si>
  <si>
    <t>· soit être facilement déplaçable,</t>
  </si>
  <si>
    <t xml:space="preserve">– förses med anordningar för att kunna lyftas och flyttas på ett säkert sätt. </t>
  </si>
  <si>
    <t>· soit comporter des moyens de préhension permettant de le déplacer en toute sécurité.</t>
  </si>
  <si>
    <t>Speciella åtgärder ska vidtas för hantering även av verktyg eller maskindelar som kan utgöra en risk, även om de har låg vikt.</t>
  </si>
  <si>
    <t>Des dispositions particulières doivent être prévues pour la manutention des outils et/ou des parties de machines qui, même légers, peuvent être dangereux.</t>
  </si>
  <si>
    <t>Ergonomi</t>
  </si>
  <si>
    <t>Ergonomie</t>
  </si>
  <si>
    <t>Obehag, trötthet och fysisk och psykisk påverkan som operatören kan utsättas för under avsedda användnings-förhållanden ska reduceras till ett minimum med hänsyn till ergonomiska principer som exempelvis</t>
  </si>
  <si>
    <t>Dans les conditions prévues d'utilisation, la gêne, la fatigue et les contraintes physiques et psychiques de l'opérateur doivent être réduites au minimum compte tenu des principes ergonomiques suivants:</t>
  </si>
  <si>
    <t>– att hänsyn tas till variationer i kroppsbyggnad, styrka och uthållighet hos operatörer,</t>
  </si>
  <si>
    <t>· tenir compte de la variabilité des opérateurs en ce qui concerne leurs données morphologiques, leur force et leur résistance</t>
  </si>
  <si>
    <t>– att operatören får tillräckligt rörelseutrymme, så att han/hon kan röra alla delar av kroppen,</t>
  </si>
  <si>
    <t>· offrir assez d'espace pour les mouvements des différentes parties du corps de l'opérateur,</t>
  </si>
  <si>
    <t>– att undvika att arbetstakten bestäms av maskinen,</t>
  </si>
  <si>
    <t>· éviter un rythme de travail déterminé par la machine,</t>
  </si>
  <si>
    <t>– att undvika övervakning som kräver lång koncentration,</t>
  </si>
  <si>
    <t>· éviter une surveillance qui nécessite une concentration prolongée,</t>
  </si>
  <si>
    <t>– att anpassa gränssnittet mellan människa och maskin till operatörernas förutsebara egenskaper.</t>
  </si>
  <si>
    <t>· adapter l'interface homme-machine aux caractéristiques prévisibles des opérateurs.</t>
  </si>
  <si>
    <t>Arbetsstationer</t>
  </si>
  <si>
    <t>Poste de travail</t>
  </si>
  <si>
    <t>En arbetsstation ska vara konstruerad och tillverkad så att risker på grund av avgaser eller syrebrist undviks.</t>
  </si>
  <si>
    <t xml:space="preserve">Le poste de travail doit être conçu et construit de manière à éviter tout risque dû aux gaz d'échappement et/ou au manque d'oxygène.
</t>
  </si>
  <si>
    <t>Om maskinen är avsedd att användas i en riskfylld miljö som kan innebära hälso- och säkerhetsrisker för operatören eller om maskinen i sig utgör en riskfylld miljö, ska tillräckliga åtgärder vidtas för att säkerställa att operatörens arbetsförhållanden är goda och att han/hon är skyddad mot varje förutsebar riskkälla.</t>
  </si>
  <si>
    <t>Si la machine est destinée à être utilisée dans un environnement dangereux, présentant des risques pour la santé et la sécurité de l'opérateur, ou si la machine elle-même est à l'origine d'un environnement dangereux, il faut prévoir des moyens suffisants pour assurer à l'opérateur de bonnes conditions de travail et une protection contre tout danger prévisible.</t>
  </si>
  <si>
    <t>Arbetsstationen ska i förekommande fall vara utrustad med en lämplig hytt, som är konstruerad, tillverkad och utrustad för att uppfylla ovanstående krav. Utgången ska medge snabb evakuering. Dessutom ska det om möjligt finnas en nödutgång i en annan riktning än den ordinarie utgången.</t>
  </si>
  <si>
    <t>Le cas échéant, le poste de travail doit être muni d'une cabine adéquate conçue, construite et/ou équipée pour répondre aux conditions susmentionnées. La sortie doit permettre une évacuation rapide. En outre, il convient de prévoir, le cas échéant, une issue de secours dans une direction différente de la sortie normale.</t>
  </si>
  <si>
    <t>Säten</t>
  </si>
  <si>
    <t>Siège</t>
  </si>
  <si>
    <t>När så är lämpligt och när arbetsförhållandena så medger, ska arbetsstationer som utgör en integrerad del av maskinen vara utformade så att säten kan installeras.</t>
  </si>
  <si>
    <t>Le cas échéant et lorsque les conditions de travail le permettent, les postes de travail faisant partie intégrante de la machine doivent être conçus pour l'installation de sièges.</t>
  </si>
  <si>
    <t>Om operatören ska sitta under handhavandet och operatörens plats utgör en integrerad del av maskinen, ska sätet medfölja maskinen.</t>
  </si>
  <si>
    <t>S'il est prévu que l'opérateur soit en position assise au cours de son travail et si le poste de travail fait partie intégrante de la machine, le siège doit être fourni avec la machine.</t>
  </si>
  <si>
    <t>Operatörens säte ska göra det möjligt för honom/henne att sitta stadigt. Dessutom ska det vara möjligt att anpassa sätet och avståndet till manöverdonen efter operatören.</t>
  </si>
  <si>
    <t>Le siège de l'opérateur doit lui assurer une position stable. En outre, le siège et la distance le séparant des organes de service doivent pouvoir être adaptés à l'opérateur.</t>
  </si>
  <si>
    <t>Om maskinen är utsatt för vibrationer, ska sätet vara konstruerat och tillverkat så att det dämpar de vibrationer som överförs till operatören, till den lägsta möjliga nivå som rimligen kan uppnås. Fästena för sätet ska kunna stå emot alla påfrestningar de kan utsättas för. Om det saknas golv under operatörens fötter, ska det finnas fotstöd försedda med halkskydd för föraren.</t>
  </si>
  <si>
    <t>Si la machine est soumise à des vibrations, le siège doit être conçu et construit de manière à réduire au niveau le plus bas raisonnablement possible les vibrations transmises à l'opérateur. L'ancrage du siège doit résister à toutes les contraintes qu'il peut subir. S'il n'y a pas de plancher sous les pieds de l'opérateur, celui-ci devra disposer de repose-pieds antidérapants.</t>
  </si>
  <si>
    <t>1.2</t>
  </si>
  <si>
    <t>Styrsystem</t>
  </si>
  <si>
    <t>Systèmes de commande</t>
  </si>
  <si>
    <t>Ett styrsystems säkerhet och tillförlitlighet</t>
  </si>
  <si>
    <t>Sécurité et fiabilité des systèmes de commande</t>
  </si>
  <si>
    <t>Ett styrsystem ska vara konstruerat och tillverkat så att riskfyllda situationer inte ska kunna uppstå. Framför allt ska det vara konstruerat och tillverkat så att</t>
  </si>
  <si>
    <t>Les systèmes de commande doivent être conçus et construits de manière à éviter toute situation dangereuse. Ils doivent avant tout être conçus et construits de manière:</t>
  </si>
  <si>
    <t>– det kan tåla avsedda påfrestningar under drift och yttre påverkan,</t>
  </si>
  <si>
    <t>· à pouvoir résister aux contraintes de service et aux influences extérieures normales,</t>
  </si>
  <si>
    <t>– fel i styrsystemets maskinvara eller programvara inte leder till riskfyllda situationer,</t>
  </si>
  <si>
    <t>· à ce qu'une défaillance du matériel ou du logiciel du système de commande n'entraîne pas de situation dangereuse,</t>
  </si>
  <si>
    <t>– fel i styrsystemets logik inte leder till riskfyllda situationer</t>
  </si>
  <si>
    <t>· à ce que des erreurs affectant la logique du système de commande n'entraînent pas de situation dangereuse,</t>
  </si>
  <si>
    <t>– rimligen förutsebara mänskliga misstag under handhavandet inte leder till riskfyllda situationer.</t>
  </si>
  <si>
    <t>· à ce qu'une erreur humaine raisonnablement prévisible au cours du fonctionnement n'entraîne pas de situation dangereuse.</t>
  </si>
  <si>
    <t>Särskild uppmärksamhet ska ägnas följande punkter:</t>
  </si>
  <si>
    <t>Une attention particulière doit être accordée aux points suivants:</t>
  </si>
  <si>
    <t xml:space="preserve">– Maskinen får inte starta oväntat. </t>
  </si>
  <si>
    <t>· la machine ne doit pas se mettre en marche inopinément,</t>
  </si>
  <si>
    <t xml:space="preserve">– Maskinens parametrar får inte ändras på ett okontrollerat sätt; om en ändring kan ge upphov till riskfyllda situationer. </t>
  </si>
  <si>
    <t>· les paramètres de la machine ne doivent pas changer sans qu'un ordre ait été donné à cet effet, lorsque ce changement peut entraîner des situations dangereuses,</t>
  </si>
  <si>
    <t>– Maskinen får inte hindras från att stanna om stoppkommandot redan har givits.</t>
  </si>
  <si>
    <t>· la machine ne doit pas être empêchée de s'arrêter si l'ordre d'arrêt a déjà été donné,</t>
  </si>
  <si>
    <t>– Ingen rörlig del av maskinen eller del som hålls av maskinen får falla eller kastas ut.</t>
  </si>
  <si>
    <t>· aucun élément mobile de la machine ou aucune pièce maintenue par la machine ne doit tomber ou être éjecté,</t>
  </si>
  <si>
    <t>– Automatiskt eller manuellt stopp av rörliga delar av vilket slag som helst ska kunna göras obehindrat.</t>
  </si>
  <si>
    <t>· l'arrêt automatique ou manuel des éléments mobiles, quels qu'ils soient, ne doit pas être empêché,</t>
  </si>
  <si>
    <t>– Skyddsanordningarna ska fortsätta att vara effektiva fullt ut eller utlösa stoppkommando.</t>
  </si>
  <si>
    <t>· les dispositifs de protection doivent rester pleinement opérationnels ou donner un ordre d'arrêt,</t>
  </si>
  <si>
    <t>– De säkerhetsrelaterade delarna av styrsystemet ska fungera på ett sammanhängande sätt för en hel grupp av maskiner eller delvis fullbordade maskiner.</t>
  </si>
  <si>
    <t>· les parties du système de commande liées à la sécurité doivent s'appliquer de manière cohérente à la totalité d'un ensemble de machines et/ou de quasi-machines.</t>
  </si>
  <si>
    <t>För trådlös styrning ska ett automatiskt stopp göras när korrekta styrsignaler inte går fram, inklusive kommunikationsbortfall.</t>
  </si>
  <si>
    <t>En cas de commande sans câble, un arrêt automatique doit se produire lorsque les bons signaux de commande ne sont pas reçus, notamment en cas d'interruption de la communication.</t>
  </si>
  <si>
    <t>Manöverdon</t>
  </si>
  <si>
    <t xml:space="preserve">Organes de service </t>
  </si>
  <si>
    <t>Ett manöverdon ska vara</t>
  </si>
  <si>
    <t>Les organes de service doivent être:</t>
  </si>
  <si>
    <t>– klart synligt och identifierbart, i tillämpliga fall med piktogram,</t>
  </si>
  <si>
    <t>· clairement visibles et identifiables grâce à des pictogrammes, le cas échéant,</t>
  </si>
  <si>
    <t>– placerat så att maskinen kan handhas säkert, utan tveksamhet, tidsspillan eller risk för missförstånd,</t>
  </si>
  <si>
    <t>· placés de façon à pouvoir être actionnés en toute sécurité, sans hésitation ni perte de temps et sans équivoque,</t>
  </si>
  <si>
    <t>– konstruerat så att manöverdonets rörelse överensstämmer med dess verkan,</t>
  </si>
  <si>
    <t>· conçus de façon à ce que le mouvement des organes de service soit cohérent avec l'effet commandé,</t>
  </si>
  <si>
    <t>– placerat utanför riskområden, med undantag för visst manöverdon där så krävs, t.ex. nödstoppdon eller programmeringskonsol,</t>
  </si>
  <si>
    <t>· disposés hors des zones dangereuses sauf, si nécessaire, pour certains organes de service, tels qu'un arrêt d'urgence et une console d'apprentissage pour les robots,</t>
  </si>
  <si>
    <t>– placerat så att användningen av det inte ger upphov till ytterligare risker,</t>
  </si>
  <si>
    <t>· situés de façon à ce que le fait de les actionner ne puisse engendrer de risques supplémentaires,</t>
  </si>
  <si>
    <t>– konstruerat eller skyddat så att avsedd verkan, om denna kan utgöra en riskkälla, endast kan uppnås genom en avsiktlig handling,</t>
  </si>
  <si>
    <t>· conçus ou protégés de façon à ce que l'effet voulu, s'il peut entraîner un danger, ne puisse être obtenu que par une action volontaire,</t>
  </si>
  <si>
    <t>– utfört så att det tål förutsebara påfrestningar. Nödstoppsdon som kan utsättas för avsevärda påfrestningar ska beaktas särskilt.</t>
  </si>
  <si>
    <t>· fabriqués de façon à résister aux forces prévisibles. Une attention particulière doit être apportée aux dispositifs d'arrêt d'urgence qui risquent d'être soumis à des forces importantes.</t>
  </si>
  <si>
    <t>När ett manöverdon är konstruerat och tillverkat för att utföra flera olika funktioner, dvs. när dess funktion inte är entydig, ska den begärda funktionen visas tydligt och om nödvändigt kräva bekräftelse.</t>
  </si>
  <si>
    <t>Lorsqu'un organe de service est conçu et construit pour permettre plusieurs actions différentes, c'est-à-dire que son action n'est pas univoque, l'action commandée doit être affichée en clair et, si nécessaire, faire l'objet d'une confirmation.</t>
  </si>
  <si>
    <t>Ett manöverdon ska utformas med beaktande av ergonomiska principer och på så sätt att dess placering, rörelse och manövermotstånd är förenligt med det arbete som ska utföras.</t>
  </si>
  <si>
    <t xml:space="preserve">Les organes de service doivent avoir une configuration telle que leur disposition, leur course et leur résistance soient compatibles avec l'action commandée, compte tenu des principes de l'ergonomie.
</t>
  </si>
  <si>
    <t>En maskin ska vara försedd med de indikerings-anordningar som krävs för säker användning. Operatören ska kunna läsa av anordningarna från manöverplatsen.</t>
  </si>
  <si>
    <t>La machine doit être munie des dispositifs de signalisation nécessaires pour pouvoir la faire fonctionner en toute sécurité. Depuis le poste de commande, l'opérateur doit pouvoir lire les indications de ces dispositifs.</t>
  </si>
  <si>
    <t>Operatören ska från varje manöverplats kunna försäkra sig om att inga personer befinner sig inom riskområdena, eller också ska styrsystemet vara konstruerat och utformat så att maskinen inte kan startas så länge som någon befinner sig i riskområdet.</t>
  </si>
  <si>
    <t>Depuis chaque poste de commande, l'opérateur doit pouvoir s'assurer qu'il n'y a personne dans les zones dangereuses, ou alors le système de commande doit être conçu et construit de manière à ce que la mise en marche soit impossible tant qu'une personne se trouve dans la zone dangereuse.</t>
  </si>
  <si>
    <t>Om inte något av dessa alternativ går att tillämpa, ska en ljudsignal och/eller optisk varningssignal ges innan maskinen startar. De utsatta personerna ska då ha tid att lämna riskområdet eller förhindra maskinen från att sätta igång.</t>
  </si>
  <si>
    <t>Si aucune de ces possibilités n'est applicable, un signal d'avertissement sonore et/ou visuel doit être donné avant la mise en marche de la machine. Les personnes exposées doivent avoir le temps de quitter la zone dangereuse ou d'empêcher le démarrage de la machine.</t>
  </si>
  <si>
    <t>Om nödvändigt ska det finnas anordningar som gör att maskinen bara kan styras från manöverplatser belägna inom vissa i förväg fastställda områden eller på särskilda platser.</t>
  </si>
  <si>
    <t>Si nécessaire, des moyens doivent être prévus pour que la machine ne puisse être commandée qu'à partir de postes de commande situés dans une ou plusieurs zones ou emplacements prédéterminés.</t>
  </si>
  <si>
    <t>Finns det mer än en manöverplats ska styrsystemet vara konstruerat så att användning av en manöverplats utesluter användning av de övriga, utom när det gäller manöverdon för stopp och nödstopp.</t>
  </si>
  <si>
    <t>Quand il y a plusieurs postes de commande, le système de commande doit être conçu de façon à ce que l'utilisation de l'un d'eux empêche l'utilisation des autres, sauf en ce qui concerne les dispositifs d'arrêt et d'arrêt d'urgence.</t>
  </si>
  <si>
    <t>Om en maskin har två eller fler manöverplatser, ska varje plats vara utrustad med alla nödvändiga manöverdon utan att detta medför att operatörerna hindrar varandra eller utsätter varandra för riskfyllda situationer.</t>
  </si>
  <si>
    <t>Quand une machine dispose de plusieurs postes de travail, chaque poste doit être pourvu de tous les organes de service requis sans que les opérateurs se gênent ou se mettent l'un l'autre dans une situation dangereuse.</t>
  </si>
  <si>
    <t>Start</t>
  </si>
  <si>
    <t>Mise en marche</t>
  </si>
  <si>
    <t>En maskin ska kunna startas endast genom avsiktlig påverkan på en för detta ändamål särskilt avsett manöverdon. Samma krav gäller</t>
  </si>
  <si>
    <t>La mise en marche d'une machine ne doit pouvoir s'effectuer que par une action volontaire sur un organe de service prévu à cet effet. Il en est de même:</t>
  </si>
  <si>
    <t>– vid återstart av maskiner efter stopp, oavsett orsaken därtill, och</t>
  </si>
  <si>
    <t>· pour la remise en marche après un arrêt, quelle qu'en soit la cause,</t>
  </si>
  <si>
    <t>– vid avsevärd förändring av driftförhållandena.</t>
  </si>
  <si>
    <t>· pour la commande d'une modification importante des conditions de fonctionnement.</t>
  </si>
  <si>
    <t>Under förutsättning att sådan återstart eller ändring av driftförhållandena kan genomföras utan att detta leder till en riskfylld situation, får den göras genom avsiktlig påverkan på ett annat manöverdon än det som är avsett för detta.</t>
  </si>
  <si>
    <t>Toutefois, la remise en marche ou la modification des conditions de fonctionnement peut être effectuée par une action volontaire sur un organe autre que l'organe de service prévu à cet effet, à condition que cela n'entraîne pas de situation dangereuse.</t>
  </si>
  <si>
    <t>Återstart efter stopp eller ändring av driftförhållanden när en maskin är i automatisk drift får vara möjlig utan ingrepp, om detta inte leder till en riskfylld situation.</t>
  </si>
  <si>
    <t>Dans le cas d'une machine fonctionnant en mode automatique, la mise en marche, la remise en marche après un arrêt ou la modification des conditions de fonctionnement peuvent se produire sans intervention, à condition que cela n'entraîne pas de situation dangereuse.</t>
  </si>
  <si>
    <t xml:space="preserve">Om en maskin har flera manöverdon för start och operatörerna därför kan utsätta varandra för fara, ska kompletterande utrustning vara installerad för att eliminera sådana risker. </t>
  </si>
  <si>
    <t>Si une machine comprend plusieurs organes de service de mise en marche et que, de ce fait, les opérateurs peuvent se mettre mutuellement en danger, des dispositifs complémentaires doivent être prévus pour exclure ce risque. Si la sécurité exige que la mise en marche et/ou l'arrêt se fasse selon une séquence déterminée, des dispositifs doivent être prévus pour assurer que ces opérations se fassent dans l'ordre exact.</t>
  </si>
  <si>
    <t>Stopp</t>
  </si>
  <si>
    <t>Arrêt</t>
  </si>
  <si>
    <t>1.2.4.1</t>
  </si>
  <si>
    <t>Normalt stopp</t>
  </si>
  <si>
    <t>Arrêt normal</t>
  </si>
  <si>
    <t>En maskin ska vara försedd med ett manöverdon som gör det möjligt att på ett säkert sätt stoppa maskinen fullständigt.</t>
  </si>
  <si>
    <t>La machine doit être munie d'un organe de service permettant son arrêt complet en toute sécurité.</t>
  </si>
  <si>
    <t>Varje arbetsstation ska vara försedd med ett manöverdon som gör det möjligt att, beroende på befintliga riskkällor, stoppa några eller samtliga funktioner i maskinen så att den intar ett säkert tillstånd.</t>
  </si>
  <si>
    <t>Chaque poste de travail doit être muni d'un organe de service permettant d'arrêter tout ou partie des fonctions de la machine, en fonction des dangers existants, de manière à sécuriser la machine.</t>
  </si>
  <si>
    <t>Maskinens stoppanordning ska vara överordnad dess startanordning.</t>
  </si>
  <si>
    <t>L'ordre d'arrêt de la machine doit être prioritaire sur les ordres de mise en marche.</t>
  </si>
  <si>
    <t>När maskinen eller dess riskfyllda funktioner har stoppat, ska kraftförsörjningen till de berörda drivorganen vara bruten.</t>
  </si>
  <si>
    <t>L'arrêt de la machine ou de ses fonctions dangereuses étant obtenu, l'alimentation en énergie des actionneurs concernés doit être interrompue.</t>
  </si>
  <si>
    <t>1.2.4.2</t>
  </si>
  <si>
    <t>Stopp under drift</t>
  </si>
  <si>
    <t>Arrêt pour des raisons de service</t>
  </si>
  <si>
    <t>När det av driftsskäl krävs att en stoppanordning inte bryter kraftförsörjningen till drivorganen, ska stopptillståndet övervakas och upprätthållas.</t>
  </si>
  <si>
    <t>Lorsque, pour des raisons de service, il convient de recourir à une commande d'arrêt qui n'interrompt pas l'alimentation en énergie des actionneurs, la fonction arrêt doit être surveillée et maintenue.</t>
  </si>
  <si>
    <t>1.2.4.3</t>
  </si>
  <si>
    <t>Nödstopp</t>
  </si>
  <si>
    <t>Arrêt d'urgence</t>
  </si>
  <si>
    <t>En maskin ska vara försedd med en eller flera nödstoppsanordningar som gör det möjligt att avvärja överhängande fara eller fara som redan uppstått.</t>
  </si>
  <si>
    <t>La machine doit être munie d'un ou de plusieurs dispositifs d'arrêt d'urgence permettant d'éviter des situations dangereuses qui sont en train de se produire ou qui sont imminentes.</t>
  </si>
  <si>
    <t>Detta krav gäller dock inte för</t>
  </si>
  <si>
    <t>Sont exclues de cette obligation:</t>
  </si>
  <si>
    <t>– en maskin i vilken en nödstoppsanordning inte skulle minska risken, antingen beroende på att den inte skulle förkorta stopptiden eller beroende på att anordningen skulle göra det omöjligt att vidta de särskilda åtgärder</t>
  </si>
  <si>
    <t>· les machines pour lesquelles un dispositif d'arrêt d'urgence ne réduirait pas le risque, soit parce qu'il ne diminuerait pas le temps nécessaire pour obtenir l'arrêt, soit parce qu'il ne permettrait pas de prendre les mesures particulières requises pour faire face au risque,</t>
  </si>
  <si>
    <t>som den aktuella risken kräver, samt bärbara handhållna eller handstyrda maskiner.</t>
  </si>
  <si>
    <t>· les machines portatives tenues et/ou guidées à la main.</t>
  </si>
  <si>
    <t>Nödstoppsanordningen ska</t>
  </si>
  <si>
    <t>Le dispositif doit:</t>
  </si>
  <si>
    <t>– ha klart identifierbara, klart synliga och lättåtkomliga manöverdon,</t>
  </si>
  <si>
    <t>· comprendre des organes de service clairement identifiables, bien visibles et rapidement accessibles,</t>
  </si>
  <si>
    <t>– stoppa det farliga förloppet så snabbt som möjligt, utan att därmed ge upphov till ytterligare risk, och</t>
  </si>
  <si>
    <t>· provoquer l'arrêt du processus dangereux aussi rapidement que possible, sans créer de risque supplémentaire,</t>
  </si>
  <si>
    <t>– vid behov utlösa eller möjliggöra utlösning av vissa rörelser av skyddskaraktär.</t>
  </si>
  <si>
    <t>· au besoin, déclencher ou permettre de déclencher certains mouvements de protection.</t>
  </si>
  <si>
    <t>När aktiv påverkan av nödstopps-anordningen har upphört efter ett stopp-kommando, ska detta kommando kvarstå tills nödstoppsanordningen återställts;</t>
  </si>
  <si>
    <t>Lorsqu'on cesse d'actionner le dispositif d'arrêt d'urgence après avoir donné un ordre d'arrêt, cet ordre doit être maintenu par un enclenchement du dispositif d'arrêt d'urgence jusqu'à ce que celui-ci soit expressément désactivé; il ne doit pas être possible d'enclencher le dispositif sans actionner une commande d'arrêt;</t>
  </si>
  <si>
    <t>manöverdonet får inte kunna spärras utan att stoppkommando ges; återställning av anordningen får endast vara möjlig genom en för ändamålet lämplig åtgärd och återställning av anordningen får inte starta maskinen på nytt utan endast möjliggöra återstart.</t>
  </si>
  <si>
    <t>la désactivation du dispositif ne doit pouvoir être obtenue que par une action appropriée et elle ne doit pas avoir pour effet de remettre la machine en marche mais seulement d'autoriser un redémarrage.</t>
  </si>
  <si>
    <t>Nödstoppsfunktionen ska alltid vara tillgänglig och i drift oberoende av driftsätt.</t>
  </si>
  <si>
    <t>La fonction d'arrêt d'urgence doit être disponible et opérationnelle à tout moment, quel que soit le mode opératoire.</t>
  </si>
  <si>
    <t>Nödstoppsanordningar ska vara ett komplement till andra säkerhetsåtgärder och inte en ersättning för dem.</t>
  </si>
  <si>
    <t>Les dispositifs d'arrêt d'urgence doivent venir à l'appui d'autres mesures de sauvegarde et non les remplacer.</t>
  </si>
  <si>
    <t>1.2.4.4</t>
  </si>
  <si>
    <t>Montering av maskiner</t>
  </si>
  <si>
    <t>Ensembles de machines</t>
  </si>
  <si>
    <t>Maskiner eller maskindelar som är konstruerade för att arbeta tillsammans ska vara konstruerade och tillverkade så att stoppanordningar, inklusive nödstoppsanordningar, inte bara kan stoppa själva maskinen, utan även all ansluten utrustning, om fortsatt drift av denna kan vara farlig.</t>
  </si>
  <si>
    <t>Dans le cas de machines ou d'éléments de machines conçus pour travailler ensemble, ceux-ci doivent être conçus et construits de telle manière que les commandes d'arrêt, y compris les dispositifs d'arrêt d'urgence, puissent arrêter non seulement la machine, mais aussi tous les équipements associés si leur maintien en fonctionnement peut constituer un danger.</t>
  </si>
  <si>
    <t>Val av styr- och funktionssätt</t>
  </si>
  <si>
    <t>Sélection des modes de commande ou de fonctionnement</t>
  </si>
  <si>
    <t>Det styrsätt eller funktionssätt som valts ska vara överordnat alla andra styrsätt eller funktionssätt, förutom nödstoppet.</t>
  </si>
  <si>
    <t>Le mode de commande ou de fonctionnement sélectionné doit avoir la priorité sur tous les autres modes de commande ou de fonctionnement, à l'exception de l'arrêt d'urgence.</t>
  </si>
  <si>
    <t xml:space="preserve">Om en maskin har konstruerats och tillverkats för att kunna styras eller fungera på olika sätt med krav på olika skyddsåtgärder och/eller arbetsrutiner, ska den vara försedd med en väljare för styrsätt eller funktionssätt som kan låsas i varje enskilt läge. Varje läge på väljaren ska vara tydligt angivet och endast motsvara ett styr- eller funktionssätt. </t>
  </si>
  <si>
    <t>Si la machine a été conçue et construite pour permettre son utilisation selon plusieurs modes de commande ou de fonctionnement exigeant des mesures de protection/ou des procédures de travail différentes, elle doit être munie d'un sélecteur de mode verrouillable dans chaque position. Chaque position du sélecteur doit être clairement identifiable et doit correspondre à un seul mode de commande ou de fonctionnement.</t>
  </si>
  <si>
    <t>Väljaren kan ersättas av annan anordning som gör det möjligt att begränsa användningen av vissa maskinfunktioner till särskilda operatörskategorier.</t>
  </si>
  <si>
    <t>Le sélecteur peut être remplacé par d'autres moyens de sélection permettant de limiter l'utilisation de certaines fonctions de la machine à certaines catégories d'opérateurs.</t>
  </si>
  <si>
    <t>Om maskinen för vissa funktioner ska kunna användas med ett skydd flyttat eller avlägsnat eller med en skyddsanordning satt ur funktion, ska väljaren för styr- eller funktionssätt samtidigt</t>
  </si>
  <si>
    <t>Si, pour certaines opérations, la machine doit pouvoir fonctionner alors qu'un protecteur a été déplacé ou retiré et/ou qu'un dispositif de protection a été neutralisé, le sélecteur de mode de commande ou de fonctionnement doit simultanément :</t>
  </si>
  <si>
    <t>– omöjliggöra alla andra styr- eller funktionssätt,</t>
  </si>
  <si>
    <t>· désactiver tous les autres modes de commande ou de fonctionnement,</t>
  </si>
  <si>
    <t>– tillåta drift av riskfyllda funktioner endast med hålldonsmanöveranordning,</t>
  </si>
  <si>
    <t>· n'autoriser la mise en oeuvre des fonctions dangereuses que par des organes de service nécessitant une action maintenue,</t>
  </si>
  <si>
    <t>– tillåta drift av riskfyllda funktioner endast under förhållanden där riskerna är begränsade, samtidigt som riskkällor som kan uppstå till följd av sekventiella förlopp förhindras,</t>
  </si>
  <si>
    <t>· n'autoriser la mise en oeuvre des fonctions dangereuses que dans des conditions de risque réduit tout en évitant tout danger découlant d'un enchaînement de séquences,</t>
  </si>
  <si>
    <t>– förhindra att riskfyllda funktioner uppkommer genom avsiktlig eller oavsiktlig påverkan på maskinens givare.</t>
  </si>
  <si>
    <t>· empêcher toute mise en oeuvre des fonctions dangereuses par une action volontaire ou involontaire sur les capteurs de la machine.</t>
  </si>
  <si>
    <t>Om dessa fyra villkor inte kan säkerställas samtidigt, ska väljaren av styrsätt eller funktionssätt aktivera andra skyddsåtgärder som är konstruerade och tillverkade så att ett säkert arbetsområde garanteras.</t>
  </si>
  <si>
    <t>Si ces quatre conditions ne peuvent être remplies simultanément, le sélecteur de mode de commande ou de fonctionnement doit activer d'autres mesures de protection conçues et construites de manière à garantir une zone de travail sûre.</t>
  </si>
  <si>
    <t>Dessutom ska operatören från det ställe där han/hon utför arbete kunna styra driften av de delar han/hon arbetar med.</t>
  </si>
  <si>
    <t>En outre, à partir du poste de réglage, l'opérateur doit avoir la maîtrise du fonctionnement des éléments sur lesquels il agit.</t>
  </si>
  <si>
    <t>1.2.6</t>
  </si>
  <si>
    <t>Fel i kraftförsörjningen</t>
  </si>
  <si>
    <t>Défaillance de l'alimentation en énergie</t>
  </si>
  <si>
    <t>Avbrott, återställning efter avbrott eller variationer i kraftförsörjningen till maskinen får inte leda till riskfyllda situationer.</t>
  </si>
  <si>
    <t>L'interruption, le rétablissement après une interruption, ou la variation, quel qu'en soit le sens, de l'alimentation en énergie de la machine ne doit pas entraîner de situations dangereuses.</t>
  </si>
  <si>
    <t>– Maskinen får inte starta oväntat.</t>
  </si>
  <si>
    <t>– Maskinens parametrar får inte ändras på ett okontrollerat sätt, om en sådan ändring kan ge upphov till riskfyllda situationer.</t>
  </si>
  <si>
    <t xml:space="preserve">– Maskinen får inte hindras från att stoppa om stoppkommandot redan har givits. </t>
  </si>
  <si>
    <t>– Automatiskt eller manuellt stopp av rörliga delar av vilket slag som helst ska kunna ske utan hinder.</t>
  </si>
  <si>
    <t xml:space="preserve">– Skyddsanordningarna ska fortsätta att vara effektiva fullt ut eller utlösa stoppkommando. </t>
  </si>
  <si>
    <t>· les dispositifs de protection doivent rester pleinement opérationnels ou donner un ordre d'arrêt.</t>
  </si>
  <si>
    <t>1.3</t>
  </si>
  <si>
    <t>Skydd mot mekaniska riskkällor</t>
  </si>
  <si>
    <t>Mesures de protection contre les risques mécaniques</t>
  </si>
  <si>
    <t>Risk för förlust av stabilitet</t>
  </si>
  <si>
    <t>Risque de perte de stabilité</t>
  </si>
  <si>
    <t>En maskin, dess komponenter och tillbehör ska vara så stabila att de inte välter, faller eller gör okontrollerade rörelser under transport, montering, demontering och varje annan åtgärd som rör maskinen.</t>
  </si>
  <si>
    <t>La machine, ainsi que ses éléments et ses équipements, doivent être suffisamment stables pour éviter le renversement, la chute ou les mouvements incontrôlés durant le transport, le montage, le démontage et toute autre action impliquant la machine.</t>
  </si>
  <si>
    <t>Om formen på själva maskinen eller den avsedda installationen inte erbjuder tillräcklig stabilitet, ska lämpliga förankrings-anordningar finnas och beskrivas i bruksanvisningen.</t>
  </si>
  <si>
    <t>Si la forme même de la machine ou son installation prévue ne permet pas d'assurer une stabilité suffisante, des moyens de fixation appropriés doivent être prévus et indiqués dans la notice d'instructions.</t>
  </si>
  <si>
    <t>Risk för brott under drift</t>
  </si>
  <si>
    <t>Risque de rupture en service</t>
  </si>
  <si>
    <t>De olika delarna i en maskin och dess förbindningar ska tåla den påfrestning de utsätts för när de används.</t>
  </si>
  <si>
    <t>Les différentes parties de la machine ainsi que les liaisons entre elles doivent pouvoir résister aux contraintes auxquelles elles sont soumises pendant l'utilisation.</t>
  </si>
  <si>
    <t>De ingående materialens hållfasthet ska vara tillräcklig med hänsyn till förhållandena på den plats där de används i enlighet med tillverkarens eller dennes representants avsikter, i synnerhet beträffande utmattning, åldring, korrosion och nötning.</t>
  </si>
  <si>
    <t xml:space="preserve">Les matériaux utilisés doivent présenter une résistance suffisante, adaptée aux caractéristiques de l'environnement de travail prévu par le fabricant ou son mandataire, notamment en ce qui concerne les phénomènes de fatigue, de vieillissement, de corrosion et d'abrasion. </t>
  </si>
  <si>
    <t>I bruksanvisningen ska det anges vilken typ av underhåll och kontroll som krävs av säkerhetsskäl samt hur ofta detta ska utföras. Det ska i förekommande fall anges vilka delar som är utsatta för slitage och vilka kriterierna för utbyte är.</t>
  </si>
  <si>
    <t>La notice d'instructions doit indiquer les types et fréquences des inspections et entretiens nécessaires pour des raisons de sécurité. Elle doit indiquer, le cas échéant, les pièces sujettes à usure ainsi que les critères de remplacement.</t>
  </si>
  <si>
    <t>När risk för brott eller sönderfall kvarstår trots de åtgärder som vidtagits, ska de berörda delarna vara monterade, belägna eller skyddade på ett sådant sätt att brottstycken inte sprids, så att riskfyllda situationer förhindras.</t>
  </si>
  <si>
    <t>Si, malgré les précautions prises, un risque de rupture ou d'éclatement subsiste, les parties concernées doivent être montées, disposées et/ou protégées de manière à ce que leurs fragments soient retenus, évitant ainsi des situations dangereuses.</t>
  </si>
  <si>
    <t>Såväl styva som böjliga rör som leder vätskor eller gaser, i synnerhet under högt tryck, ska tåla förutsedda inre och yttre påfrestningar. De ska vara ordentligt fästade och/eller skyddade, så att eventuella brott inte ger upphov till risker.</t>
  </si>
  <si>
    <t>Les conduites rigides ou souples véhiculant des fluides, en particulier sous haute pression, doivent pouvoir supporter les sollicitations internes et externes prévues; elles doivent être solidement attachées et/ou protégées pour que, en cas de rupture, elles ne puissent occasionner de risques.</t>
  </si>
  <si>
    <t>När det material som ska bearbetas matas fram till verktyget automatiskt, ska följande villkor vara uppfyllda för att risker för personer ska kunna undvikas:</t>
  </si>
  <si>
    <t>En cas d'acheminement automatique de la matière à usiner vers l'outil, les conditions indiquées ci-après doivent être remplies pour éviter des risques pour les personnes:</t>
  </si>
  <si>
    <t>– När arbetsstycket kommer i kontakt med verktyget, ska detta ha uppnått normala driftförhållanden.</t>
  </si>
  <si>
    <t>· lors du contact outil/pièce, l'outil doit avoir atteint sa condition normale de travail,</t>
  </si>
  <si>
    <t>– När verktyget startar eller stannar (avsiktligt eller oavsiktligt), ska matningsrörelsen och verktygets rörelse vara samordnade.</t>
  </si>
  <si>
    <t>· lors de la mise en marche et/ou de l'arrêt de l'outil (volontaire ou involontaire), le mouvement d'acheminement et le mouvement de l'outil doivent être coordonnés.</t>
  </si>
  <si>
    <t>Risker orsakade av fallande eller utkastade föremål</t>
  </si>
  <si>
    <t>Risques dus aux chutes, aux éjections d'objets</t>
  </si>
  <si>
    <t>Åtgärder ska vidtas för att förhindra att fallande eller utkastade föremål ger upphov till risker.</t>
  </si>
  <si>
    <t>Des précautions doivent être prises pour éviter les risques dus aux chutes ou aux éjections d'objets.</t>
  </si>
  <si>
    <t>Risker i samband med ytor, kanter eller vinklar</t>
  </si>
  <si>
    <t>Risques dus aux surfaces, aux arêtes ou aux angles</t>
  </si>
  <si>
    <t>Så långt det är möjligt med hänsyn till funktionen, ska maskinens tillgängliga delar vara fria från vassa kanter, skarpa vinklar och ojämna ytor som kan orsaka skada.</t>
  </si>
  <si>
    <t>Les éléments accessibles de la machine ne doivent comporter, dans la mesure où leur fonction le permet, ni arêtes vives, ni angles vifs, ni surfaces rugueuses susceptibles de provoquer des blessures.</t>
  </si>
  <si>
    <t>Risker med kombinerade maskiner</t>
  </si>
  <si>
    <t>Risques dus aux machines combinées</t>
  </si>
  <si>
    <t xml:space="preserve">När maskinen är avsedd att utföra flera olika operationer och arbetsstycket avlägsnas manuellt mellan de olika operationerna (kombinerad maskin), ska den vara konstruerad och tillverkad så att de ingående delarna kan användas var för sig, utan att övriga delar utgör en risk för utsatta personer. </t>
  </si>
  <si>
    <t>Lorsque la machine est prévue pour effectuer plusieurs opérations différentes avec reprise manuelle de la pièce entre chaque opération (machine combinée), elle doit être conçue et construite de manière à ce que chaque élément puisse être utilisé séparément sans que les autres éléments ne présentent un risque pour les personnes exposées.</t>
  </si>
  <si>
    <t>Det ska därför vara möjligt att starta och stoppa eventuella oskyddade delar var för sig.</t>
  </si>
  <si>
    <t>Dans ce but, chacun des éléments, s'il n'est pas protégé, doit pouvoir être mis en marche ou arrêté individuellement.</t>
  </si>
  <si>
    <t>1.3.6</t>
  </si>
  <si>
    <t xml:space="preserve"> Risker i samband med variationer i funktionssätt</t>
  </si>
  <si>
    <t>Risques dus aux variations des conditions de fonctionnement</t>
  </si>
  <si>
    <t>Om maskinen utför arbete under olika användnings-förhållanden, ska den vara konstruerad och tillverkad så att förhållandena kan väljas och ställas in på ett säkert och tillförlitligt sätt.</t>
  </si>
  <si>
    <t>Dans le cas d'opérations dans des conditions d'utilisation différentes, la machine doit être conçue et construite de telle manière que le choix et le réglage de ces conditions puissent être effectués de manière sûre et fiable.</t>
  </si>
  <si>
    <t>1.3.7</t>
  </si>
  <si>
    <t>Risker i samband med rörliga delar</t>
  </si>
  <si>
    <t>Risques liés aux éléments mobiles</t>
  </si>
  <si>
    <t>En maskins rörliga delar ska vara konstruerade och tillverkade så att risk för kontakt som kan leda till olyckor förhindras eller, i de fall då risker ändå finns, vara försedda med skydd eller skyddsanordningar.</t>
  </si>
  <si>
    <t>Les éléments mobiles de la machine doivent être conçus et construits de manière à éviter les risques de contact qui pourraient entraîner des accidents ou, lorsque des risques subsistent, être munis de protecteurs ou de dispositifs de protection.</t>
  </si>
  <si>
    <t>Alla nödvändiga åtgärder ska vidtas för att förhindra oavsiktlig blockering av rörliga delar som ingår i arbetet. I fall då det finns risk för blockering trots att åtgärder vid-tagits för att förebygga detta, bör i före-kommande fall tillverkaren tillhandahålla nödvändiga särskilda skyddsanordningar och verktyg, för att möjliggöra att blockeringen säkert kan hävas.</t>
  </si>
  <si>
    <t>Toutes les dispositions nécessaires doivent être prises pour empêcher le blocage involontaire des éléments mobiles concourant au travail. Dans les cas où, malgré les précautions prises, un blocage est susceptible de se produire, les dispositifs de protection et outils spécifiques nécessaires doivent, le cas échéant, être prévus afin de permettre un déblocage en toute sécurité.</t>
  </si>
  <si>
    <t>Bruksanvisningen och om möjligt en skylt på maskinen ska ange de särskilda skyddsanordningarna och hur dessa ska användas.</t>
  </si>
  <si>
    <t>La notice d'instructions et, si possible, une indication sur la machine doivent mentionner ces dispositifs de protection spécifiques et la manière de les utiliser.</t>
  </si>
  <si>
    <t>1.3.8</t>
  </si>
  <si>
    <t>Val av skyddsåtgärd mot risker som orsakas av rörliga delar</t>
  </si>
  <si>
    <t>Choix d'une protection contre les risques engendrés par les éléments mobiles</t>
  </si>
  <si>
    <t>Skydd eller skyddsanordningar som konstruerats för att skydda mot de riskkällor som kan förorsakas av rörliga delar ska väljas med hänsyn till riskens karaktär. Följande riktlinjer ska tillämpas som hjälp vid valet.</t>
  </si>
  <si>
    <t>Les protecteurs ou dispositifs de protection conçus pour la protection contre les risques engendrés par les éléments mobiles doivent être choisis en fonction du type de risque. Les critères ci-après doivent être utilisés pour faciliter choix.</t>
  </si>
  <si>
    <t>1.3.8.1</t>
  </si>
  <si>
    <t>Rörliga transmissionsdelar</t>
  </si>
  <si>
    <t>Éléments mobiles de transmission</t>
  </si>
  <si>
    <t>Skydd som är avsedda att skydda personer mot risker som orsakas av rörliga transmissionsdelar ska</t>
  </si>
  <si>
    <t>Les protecteurs conçus pour protéger les personnes contre les dangers liés aux éléments mobiles de transmission doivent être:</t>
  </si>
  <si>
    <t>– vara antingen fasta enligt punkt 1.4.2.1, eller</t>
  </si>
  <si>
    <t>· soit des protecteurs fixes visés section 1.4.2.1,</t>
  </si>
  <si>
    <t>– vara förreglande öppningsbara skydd enligt punkt 1.4.2.2.</t>
  </si>
  <si>
    <t>· soit des protecteurs mobiles avec dispositif de verrouillage visés section 1.4.2.2.</t>
  </si>
  <si>
    <t>Förreglande öppningsbara skydd bör användas när det kan förutses att tillträde till delarna kommer att behövas ofta.</t>
  </si>
  <si>
    <t>Cette dernière solution devrait être retenue si des interventions fréquentes sont prévues.</t>
  </si>
  <si>
    <t>1.3.8.2</t>
  </si>
  <si>
    <t>Rörliga delar som ingår i själva användningen</t>
  </si>
  <si>
    <t>Éléments mobiles concourant au travail</t>
  </si>
  <si>
    <t>Skydd eller skyddsanordningar som är avsedda att skydda personer mot riskkällor som orsakas av de rörliga delar som ingår i själva användningen ska</t>
  </si>
  <si>
    <t>Les protecteurs ou dispositifs de protection conçus pour protéger les personnes contre les dangers liés aux éléments mobiles concourant au travail doivent être:</t>
  </si>
  <si>
    <t>– vara förreglande öppningsbara skydd enligt punkt 1.4.2.2, eller</t>
  </si>
  <si>
    <t>· soit des protecteurs mobiles avec dispositif de verrouillage visés section 1.4.2.2,</t>
  </si>
  <si>
    <t>– vara skyddsutrustning enligt punkt 1.4.3, eller</t>
  </si>
  <si>
    <t>· soit des dispositifs de protection visés section 1.4.3,</t>
  </si>
  <si>
    <t>– vara en kombination av ovanstående.</t>
  </si>
  <si>
    <t>· soit une combinaison des éléments ci-dessus.</t>
  </si>
  <si>
    <t>Om vissa rörliga delar som ingår i själva användningen inte kan göras helt oåtkomliga under drift på grund av att vissa operationer kräver operatörens ingrepp, ska dessa delar förses med</t>
  </si>
  <si>
    <t>Toutefois, lorsque certains éléments mobiles concourant directement au travail ne peuvent être rendus complètement inaccessibles pendant leur fonctionnement en raison des opérations qui nécessitent l'intervention de l'opérateur, ces éléments doivent être munis:</t>
  </si>
  <si>
    <t>– fasta skydd eller förreglande öppningsbara skydd som förhindrar tillträde till de delar som inte ingår i själva användningen, och</t>
  </si>
  <si>
    <t>· de protecteurs fixes ou de protecteurs mobiles avec dispositif de verrouillage empêchant l'accès aux parties des éléments mobiles non utilisées pour le travail, et</t>
  </si>
  <si>
    <t>– inställbara skydd enligt 1.4.2.3, vilka begränsar tillträdet till de komponenter av de rörliga delarna till vilka tillträde är nödvändigt.</t>
  </si>
  <si>
    <t>· de protecteurs réglables visés au point 1.4.2.3 limitant l'accès aux parties des éléments mobiles auxquelles il est nécessaire d'accéder.</t>
  </si>
  <si>
    <t>1.3.9</t>
  </si>
  <si>
    <t>Risk för okontrollerade rörelser</t>
  </si>
  <si>
    <t>Risques dus aux mouvements non commandés</t>
  </si>
  <si>
    <t>När en del av en maskin har stoppats, ska varje rörelse från stoppläget av något annat skäl än påverkan på manöverdonen förhindras eller vara av sådant slag att det inte utgör någon riskkälla.</t>
  </si>
  <si>
    <t>Quand un élément d'une machine a été arrêté, toute dérive à partir de sa position d'arrêt, quelle qu'en soit la cause hormis l'action sur les organes de service, doit être empêchée ou doit être telle qu'elle ne présente pas de danger.</t>
  </si>
  <si>
    <t>1.4</t>
  </si>
  <si>
    <t>Krav på egenskaper hos skydd och skyddsanordningar</t>
  </si>
  <si>
    <t>Caractéristiques requises pour les protecteurs et les dispositifs de protection</t>
  </si>
  <si>
    <t>Allmänna krav</t>
  </si>
  <si>
    <t>Exigences de portée générale</t>
  </si>
  <si>
    <t>Skydd och skyddsanordningar ska</t>
  </si>
  <si>
    <t>Les protecteurs et les dispositifs de protection:</t>
  </si>
  <si>
    <t>– vara robust tillverkade,</t>
  </si>
  <si>
    <t>· doivent être de construction robuste,</t>
  </si>
  <si>
    <t>– sitta stadigt på plats,</t>
  </si>
  <si>
    <t>· doivent être solidement maintenus en place,</t>
  </si>
  <si>
    <t>– inte ge upphov till någon ytterligare riskkälla,</t>
  </si>
  <si>
    <t>· ne doivent pas occasionner de dangers supplémentaires,</t>
  </si>
  <si>
    <t>– inte lätt kunna kringgås eller sättas ur funktion,</t>
  </si>
  <si>
    <t>· ne doivent pas être facilement contournés ou rendus inopérants,</t>
  </si>
  <si>
    <t>– placeras på tillräckligt avstånd från riskområdet,</t>
  </si>
  <si>
    <t>· doivent être situés à une distance suffisante de la zone dangereuse,</t>
  </si>
  <si>
    <t>– i minsta möjliga mån begränsa överblicken över produktionsprocessen, och</t>
  </si>
  <si>
    <t>· doivent restreindre le moins possible la vue sur le cycle de travail, et</t>
  </si>
  <si>
    <t>– möjliggöra att nödvändiga arbeten för installation eller utbyte av verktyg samt för underhåll kan utföras, genom att begränsa tillträde till det område där arbetet ska utföras, om möjligt utan att skyddet måste avlägsnas eller skyddsanordningen sättas ur funktion.</t>
  </si>
  <si>
    <t>· doivent permettre les interventions indispensables pour la mise en place et/ou le remplacement des outils ainsi que pour l'entretien, en limitant l'accès exclusivement au secteur où le travail doit être réalisé, et, si possible, sans démontage du protecteur ou neutralisation du dispositif de protection.</t>
  </si>
  <si>
    <t>Dessutom ska skydd om möjligt skydda mot att material eller föremål kastas ut eller faller samt mot utsläpp som alstras av maskinen.</t>
  </si>
  <si>
    <t>En outre, dans la mesure du possible, les protecteurs doivent assurer une protection contre l'éjection ou la chute de matériaux et d'objets ainsi que contre les émissions produites par la machine.</t>
  </si>
  <si>
    <t>Speciella krav för skydd</t>
  </si>
  <si>
    <t>Exigences particulières pour les protecteurs</t>
  </si>
  <si>
    <t>1.4.2.1</t>
  </si>
  <si>
    <t>Fasta skydd</t>
  </si>
  <si>
    <t>Protecteurs fixes</t>
  </si>
  <si>
    <t>Fasta skydd ska vara fästade så att de inte kan öppnas eller avlägsnas utan verktyg.</t>
  </si>
  <si>
    <t>Les protecteurs fixes doivent être fixés au moyen de systèmes qui ne peuvent être ouverts ou démontés qu'avec des outils.</t>
  </si>
  <si>
    <t>Fästanordningarna ska förbli kvar på skydden eller på maskinen när skydden demonterats.</t>
  </si>
  <si>
    <t>Les systèmes de fixation doivent rester solidaires des protecteurs ou de la machine lors du démontage des protecteurs.</t>
  </si>
  <si>
    <t>Om möjligt ska skydden inte kunna förbli på plats utan att vara fästade.</t>
  </si>
  <si>
    <t>Dans la mesure du possible, les protecteurs ne doivent pas pouvoir rester en place en l'absence de leurs fixations.</t>
  </si>
  <si>
    <t>1.4.2.2</t>
  </si>
  <si>
    <t>Förreglande öppningsbara skydd</t>
  </si>
  <si>
    <t xml:space="preserve">Protecteurs mobiles avec dispositif de verrouillage </t>
  </si>
  <si>
    <t>Förreglande öppningsbara skydd ska</t>
  </si>
  <si>
    <t>Les protecteurs mobiles avec dispositif de verrouillage doivent:</t>
  </si>
  <si>
    <t>– så långt möjligt förbli kvar på maskinen när de är öppna,</t>
  </si>
  <si>
    <t>· dans la mesure du possible, rester solidaires de la machine lorsqu'ils sont ouverts,</t>
  </si>
  <si>
    <t>– vara konstruerade och tillverkade så att de kan ställas in endast genom avsiktlig påverkan.</t>
  </si>
  <si>
    <t>· être conçus et construits de façon à ce que leur réglage nécessite une action volontaire.</t>
  </si>
  <si>
    <t>Förreglande öppningsbara skydd ska vara försedda med en förreglingsanordning som</t>
  </si>
  <si>
    <t>Les protecteurs mobiles doivent être associés à un dispositif de verrouillage:</t>
  </si>
  <si>
    <t>– förhindrar att riskfyllda maskinfunktioner startar till dess skydden är stängda, och</t>
  </si>
  <si>
    <t>· empêchant la mise en marche de fonctions dangereuses de la machine jusqu'à ce qu'ils soient fermés, et</t>
  </si>
  <si>
    <t>– ger ett stoppkommando när skyddet inte är stängt.</t>
  </si>
  <si>
    <t>· donnant un ordre d'arrêt dès qu'ils ne sont plus fermés.</t>
  </si>
  <si>
    <t>Om en operatör kan nå riskområdet innan den risk som uppkommit genom riskfyllda maskinfunktioner har upphört, ska öppningsbara skydd vara försedda med en låsanordning för skyddet förutom en förreglings-anordning som</t>
  </si>
  <si>
    <t>Lorsqu'un opérateur peut atteindre la zone dangereuse avant que le risque lié aux fonctions dangereuses d'une machine ait cessé, outre le dispositif de verrouillage, les protecteurs mobiles doivent être associés à un dispositif d'interverrouillage:</t>
  </si>
  <si>
    <t>– förhindrar att riskfyllda maskinfunktioner startar till dess skyddet har stängts, och</t>
  </si>
  <si>
    <t>· empêchant la mise en marche de fonctions dangereuses de la machine jusqu'à ce que les protecteurs soient fermés et verrouillés, et</t>
  </si>
  <si>
    <t xml:space="preserve">– håller skyddet stängt och låst till dess risken för skada från riskfyllda maskinfunktioner har upphört. </t>
  </si>
  <si>
    <t>· maintenant les protecteurs fermés et verrouillés jusqu'à ce que le risque de blessure lié aux fonctions dangereuses de la machine ait cessé.</t>
  </si>
  <si>
    <t>Förreglande öppningsbara skydd ska vara konstruerade så att avsaknad av eller fel på någon komponent förhindrar start av eller stoppar de riskfyllda maskinfunktionerna.</t>
  </si>
  <si>
    <t>Les protecteurs mobiles avec dispositif de verrouillage doivent être conçus de façon à ce que l'absence ou la défaillance d'un de leurs organes empêche la mise en marche ou provoque l'arrêt des fonctions dangereuses de la machine.</t>
  </si>
  <si>
    <t>1.4.2.3</t>
  </si>
  <si>
    <t>Inställbara skydd som begränsar åtkomlighet</t>
  </si>
  <si>
    <t xml:space="preserve">Protecteurs réglables limitant l'accès </t>
  </si>
  <si>
    <t>Inställbara skydd som begränsar åtkomlighet till de rörliga delar som är absolut nödvändiga för arbetet ska</t>
  </si>
  <si>
    <t>Les protecteurs réglables limitant l'accès aux parties des éléments mobiles strictement nécessaires au travail doivent:</t>
  </si>
  <si>
    <t>– kunna ställas in manuellt eller automatiskt, beroende på arbetets art,</t>
  </si>
  <si>
    <t>· pouvoir être réglés manuellement ou automatiquement selon la nature du travail à réaliser,</t>
  </si>
  <si>
    <t>– lätt kunna ställas in utan verktyg.</t>
  </si>
  <si>
    <t>· pouvoir être réglés aisément sans l'aide d'un outil.</t>
  </si>
  <si>
    <t>Speciella krav för skyddsanordningar</t>
  </si>
  <si>
    <t xml:space="preserve">Exigences particulières pour les dispositifs de protection </t>
  </si>
  <si>
    <t>Skyddsanordningar ska vara konstruerade och integrerade i styrsystemet, så att</t>
  </si>
  <si>
    <t>Les dispositifs de protection doivent être conçus et incorporés au système de commande de manière à ce que:</t>
  </si>
  <si>
    <t>– rörliga delar inte kan starta när de kan nås av operatören,</t>
  </si>
  <si>
    <t>· les éléments mobiles ne puissent être mis en mouvement aussi longtemps que l'opérateur peut les atteindre,</t>
  </si>
  <si>
    <t>– personer inte kan nå rörliga delar när dessa är i rörelse,</t>
  </si>
  <si>
    <t>· les personnes ne puissent atteindre les éléments mobiles tant qu'ils sont en mouvement, et</t>
  </si>
  <si>
    <t>– avsaknad av eller fel på någon av komponenterna hindrar start av eller stoppar de rörliga delarna.</t>
  </si>
  <si>
    <t>· l'absence ou la défaillance d'un de leurs organes empêche la mise en marche ou provoque l'arrêt des éléments mobiles.</t>
  </si>
  <si>
    <t>Skyddsanordningar ska endast kunna ställas in genom avsiktlig påverkan.</t>
  </si>
  <si>
    <t>Le réglage des dispositifs de protection doit nécessiter une action volontaire.</t>
  </si>
  <si>
    <t>1.5</t>
  </si>
  <si>
    <t>Risker på grund av andra riskkällor</t>
  </si>
  <si>
    <t>Risques dus à d'autres dangers</t>
  </si>
  <si>
    <t>Elektrisk matning</t>
  </si>
  <si>
    <t>Alimentation en énergie électrique</t>
  </si>
  <si>
    <t>En maskin som är elektriskt matad ska vara konstruerad, tillverkad och utrustad så att alla riskkällor av elektrisk natur förebyggs eller kan förebyggas.</t>
  </si>
  <si>
    <t>Lorsque la machine est alimentée en énergie électrique, elle doit être conçue, construite et équipée de manière à prévenir, ou à pouvoir prévenir, tous les dangers d'origine électrique.</t>
  </si>
  <si>
    <t>Les objectifs de sécurité prévus par la directive 73/23/CEE s'appliquent aux machines. Toutefois, les obligations concernant l'évaluation de la conformité et la mise sur le marché et/ou la mise en service des machines en ce qui concerne les dangers dus à l'énergie électrique sont régies exclusivement par les dispositions de la présente directive.</t>
  </si>
  <si>
    <t>Statisk elektricitet</t>
  </si>
  <si>
    <t>Électricité statique</t>
  </si>
  <si>
    <t>En maskin ska vara konstruerad och tillverkad så att uppkomst av potentiellt farliga elektrostatiska laddningar förhindras eller begränsas, eller vara försedd med ett urladdningssystem.</t>
  </si>
  <si>
    <t>La machine doit être conçue et construite pour empêcher ou limiter l'apparition de charges électrostatiques potentiellement dangereuses et/ou être équipée des moyens permettant de les écouler.</t>
  </si>
  <si>
    <t>Kraftförsörjning med annat än elektricitet</t>
  </si>
  <si>
    <t>Alimentation en énergie autre qu'électrique</t>
  </si>
  <si>
    <t>När maskiner drivs med annan kraft än elektricitet, ska maskinen vara konstruerad, tillverkad och utrustad så att alla potentiella risker i samband med dessa energislag undviks.</t>
  </si>
  <si>
    <t>Lorsque la machine est alimentée par une énergie autre qu'électrique, elle doit être conçue, construite et équipée de manière à éviter tous les risques potentiels liés à ces sources d'énergie.</t>
  </si>
  <si>
    <t>Monteringsfel</t>
  </si>
  <si>
    <t xml:space="preserve">Erreurs de montage </t>
  </si>
  <si>
    <t>Fel som kan begås vid montering eller återmontering av vissa delar och som kan ge upphov till risker ska undanröjas genom delarnas konstruktion och tillverkning eller, om detta inte är möjligt, genom att information anbringas på själva delarna eller deras höljen. Samma information ska ges på rörliga delar eller deras höljen, när rörelsens riktning måste vara känd för att en risk ska kunna undvikas.</t>
  </si>
  <si>
    <t>Les erreurs susceptibles d'être commises lors du montage ou du remontage de certaines pièces, qui pourraient être à l'origine de risques, doivent être rendues impossibles par la conception et la construction de ces pièces ou, à défaut, par des indications figurant sur les pièces elles-mêmes et/ou sur leurs carters. Les mêmes indications doivent figurer sur les éléments mobiles et/ou sur leur carter lorsqu'il est nécessaire de connaître le sens du mouvement pour éviter un risque</t>
  </si>
  <si>
    <t>Om det är nödvändigt ska kompletterande upplysningar om sådana risker lämnas i bruksanvisningen.</t>
  </si>
  <si>
    <t>Le cas échéant, la notice d'instructions doit donner des renseignements complémentaires sur ces risques.</t>
  </si>
  <si>
    <t>Om felaktiga anslutningar kan ge upphov till risker, ska oriktiga anslutningar göras omöjliga genom själva konstruktionen eller, om detta inte är möjligt, genom att information anbringas på de element som ska anslutas och i förekommande fall på anslutningsdonen.</t>
  </si>
  <si>
    <t>Lorsqu'un branchement défectueux peut être à l'origine de risques, les raccordements erronés doivent être rendus impossibles par la conception ou, à défaut, par des indications figurant sur les éléments à raccorder et, le cas échéant, sur les moyens de raccordement.</t>
  </si>
  <si>
    <t>Extrema temperaturer</t>
  </si>
  <si>
    <t>Températures extrêmes</t>
  </si>
  <si>
    <t>Åtgärder ska vidtas för att undanröja varje risk för skada till följd av kontakt med eller närhet till maskindelar eller material med hög eller mycket låg temperatur.</t>
  </si>
  <si>
    <t>Des dispositions doivent être prises pour éviter tout risque de blessure, par contact ou à distance, avec des éléments de machine ou des matériaux à température élevée ou très basse.</t>
  </si>
  <si>
    <t>Nödvändiga åtgärder ska också vidtas för att undvika eller skydda mot risken för att mycket hett eller mycket kallt material kastas ut.</t>
  </si>
  <si>
    <t>Les dispositions nécessaires doivent être également prises pour éviter les risques d'éjection de matières chaudes ou très froides ou pour assurer une protection contre ces risques</t>
  </si>
  <si>
    <t>1.5.6</t>
  </si>
  <si>
    <t>Brand</t>
  </si>
  <si>
    <t>Incendie</t>
  </si>
  <si>
    <t>En maskin ska vara konstruerad och tillverkad så att varje risk för brand eller överhettning orsakad av maskinen själv eller av gaser, vätskor, damm, ånga eller andra ämnen som maskinen frambringar eller använder undviks.</t>
  </si>
  <si>
    <t>La machine doit être conçue et construite de manière à éviter tout risque d'incendie ou de surchauffe provoqué par la machine elle-même ou par les gaz, liquides, poussières, vapeurs et autres substances produites ou utilisées par la machine.</t>
  </si>
  <si>
    <t>1.5.7</t>
  </si>
  <si>
    <t>Explosioner</t>
  </si>
  <si>
    <t>Explosion</t>
  </si>
  <si>
    <t>En maskin ska vara konstruerad och tillverkad så att varje explosionsrisk orsakad av maskinen själv eller av gaser, vätskor, damm, ånga eller andra ämnen som maskinen frambringar eller använder undviks.</t>
  </si>
  <si>
    <t>La machine doit être conçue et construite de manière à éviter tout risque d'explosion provoqué par la machine elle-même ou par les gaz, liquides, poussières, vapeurs et autres substances produites ou utilisées par la machine.</t>
  </si>
  <si>
    <t>När det gäller explosionsrisk på grund av användning av en maskin i en potentiellt explosiv atmosfär, ska maskinen uppfylla kraven i särskilda gemenskapsdirektiv.</t>
  </si>
  <si>
    <t>La machine doit être conforme aux dispositions des directives communautaires particulières, en ce qui concerne les risques d'explosion dus à son utilisation dans une atmosphère explosible.</t>
  </si>
  <si>
    <t>1.5.8</t>
  </si>
  <si>
    <t>Buller</t>
  </si>
  <si>
    <t>Bruit</t>
  </si>
  <si>
    <t>En maskin ska vara konstruerad och tillverkad så att risker till följd av emission av luftburet buller minskas till lägsta möjliga nivå, med hänsyn till tekniska framsteg och tillgång till anordningar för att reducera buller, framförallt vid källan.</t>
  </si>
  <si>
    <t>La machine doit être conçue et construite de manière à ce que les risques résultant de l'émission du bruit aérien soient réduits au niveau le plus bas, compte tenu du progrès technique et de la disponibilité de moyens permettant de réduire le bruit, notamment à la source.</t>
  </si>
  <si>
    <t>Bulleremissionsnivån kan bedömas med hänvisning till jämförbara emissionsdata för liknande maskiner.</t>
  </si>
  <si>
    <t>Le niveau d'émission sonore peut être évalué par rapport à des données comparatives d'émissions relatives à des machines similaires.</t>
  </si>
  <si>
    <t>1.5.9</t>
  </si>
  <si>
    <t>Vibrationer</t>
  </si>
  <si>
    <t>Vibrations</t>
  </si>
  <si>
    <t>En maskin ska vara konstruerad och tillverkad så att risker till följd av vibrationer som orsakas av maskinen minskas till lägsta möjliga nivå, med hänsyn till tekniska framsteg och tillgång till anordningar för att reducera vibrationer, framförallt vid källan.</t>
  </si>
  <si>
    <t>La machine doit être conçue et construite de manière à ce que les risques résultant des vibrations produites par la machine soient réduits au niveau le plus bas, compte tenu du progrès technique et de la disponibilité de moyens permettant de réduire les vibrations, notamment à la source.</t>
  </si>
  <si>
    <t xml:space="preserve">Vibrationsnivån kan bedömas med hänvisning till jämförbara data för liknande maskiner. </t>
  </si>
  <si>
    <t>Le niveau de vibration peut être évalué par rapport à des données comparatives d'émissions relatives à des machines similaires.</t>
  </si>
  <si>
    <t>1.5.10</t>
  </si>
  <si>
    <t>Strålning</t>
  </si>
  <si>
    <t>Rayonnement</t>
  </si>
  <si>
    <t>Oönskade utsläpp av strålning från maskinen ska elimineras eller minskas till nivåer som inte har några skadliga effekter på personer.</t>
  </si>
  <si>
    <t>Les rayonnements indésirables de la machine doivent être éliminés ou réduits à des niveaux n'ayant pas d'effet néfaste sur les personnes.</t>
  </si>
  <si>
    <t>Alla funktionella utsläpp av joniserande strålning ska begränsas till den lägsta nivå som är tillräcklig för att maskinen ska fungera på ett riktigt sätt under installation, drift och rengöring. Om det föreligger några risker ska nödvändiga skyddsåtgärder vidtas.</t>
  </si>
  <si>
    <t xml:space="preserve">Tout rayonnement ionisant fonctionnel émis par la machine doit être limité au niveau le plus bas nécessaire au bon fonctionnement de la machine lors de son installation, de son fonctionnement et de son nettoyage. Lorsqu'un risque existe, les mesures de protection nécessaires doivent être prises. </t>
  </si>
  <si>
    <t>Alla funktionella utsläpp av icke-joniserande strålning under installation, drift och rengöring ska begränsas till nivåer som inte har skadliga effekter på personer.</t>
  </si>
  <si>
    <t>Tout rayonnement non ionisant fonctionnel émis par la machine lors de son installation, de son fonctionnement et de son nettoyage doit être limité à des niveaux n'ayant pas d'effet néfaste sur les personnes.</t>
  </si>
  <si>
    <t>1.5.11</t>
  </si>
  <si>
    <t>Yttre strålning</t>
  </si>
  <si>
    <t>Rayonnements extérieurs</t>
  </si>
  <si>
    <t>Maskiner ska vara konstruerade och tillverkade så att yttre strålning inte stör driften.</t>
  </si>
  <si>
    <t>La machine doit être conçue et construite de façon que les rayonnements extérieurs ne perturbent pas son fonctionnement.</t>
  </si>
  <si>
    <t>1.5.12</t>
  </si>
  <si>
    <t>Laserstrålning</t>
  </si>
  <si>
    <t>Rayonnement laser</t>
  </si>
  <si>
    <t>När laserutrustning används bör följande föreskrifter beaktas:</t>
  </si>
  <si>
    <t>En cas d'utilisation d'équipements laser, il y a lieu de tenir compte des dispositions suivantes:</t>
  </si>
  <si>
    <t>– Laserutrustning i maskiner ska vara konstruerad och tillverkad så att strålning av en olyckshändelse förhindras.</t>
  </si>
  <si>
    <t>· l'équipement laser sur une machine doit être conçu et construit de manière à éviter tout rayonnement involontaire,</t>
  </si>
  <si>
    <t>– Laserutrustning i en maskin ska vara skyddad så att direktstrålning, strålning framkallad av reflektion eller spridning och sekundär strålning inte skadar hälsan.</t>
  </si>
  <si>
    <t>· l'équipement laser sur une machine doit être protégé de manière à ce que ni les rayonnements utiles, ni le rayonnement produit par réflexion ou par diffusion, ni le rayonnement secondaire ne portent atteinte à la santé,</t>
  </si>
  <si>
    <t>– Optisk utrustning för observation eller inställning av laserutrustning i maskiner ska vara av sådant slag att laserstrålningen inte ger upphov till hälsorisker.</t>
  </si>
  <si>
    <t>· les équipements optiques pour l'observation ou le réglage de l'équipement laser sur une machine doivent être tels qu'aucun risque pour la santé ne soit créé par les rayonnements laser.</t>
  </si>
  <si>
    <t>1.5.13</t>
  </si>
  <si>
    <t>Utsläpp av riskfyllda material och ämnen</t>
  </si>
  <si>
    <t>Émission de matières et de substances dangereuses</t>
  </si>
  <si>
    <t>En maskin ska vara konstruerad och tillverkad så att risker för inandning, inmundigande, kontakt med hud, ögon och slemhinnor samt inträngning genom huden av riskfyllda material och ämnen som maskinen framställer kan undvikas.</t>
  </si>
  <si>
    <t>La machine doit être conçue et construite de manière à éviter les risques d'inhalation, d'ingestion, de contact avec la peau, les yeux et les muqueuses, et de pénétration percutanée de matières et de substances dangereuses qu'elle produit.</t>
  </si>
  <si>
    <t>Om en riskkälla inte kan elimineras, ska maskinen vara utrustad så att riskfyllda material och ämnen kan inneslutas, avlägsnas, spolas bort med vatten, filtreras eller behandlas med någon lika effektiv metod.</t>
  </si>
  <si>
    <t>Lorsque le risque ne peut être éliminé, la machine doit être équipée de manière à ce que les matières et substances dangereuses puissent être confinées, évacuées, précipitées par pulvérisation d'eau, filtrées ou traitées par toute autre méthode pareillement efficace.</t>
  </si>
  <si>
    <t>Om processen inte är fullt sluten i normal drift av maskinen, ska anordningar för inneslutning eller bortförande vara placerade så att de får maximal effekt.</t>
  </si>
  <si>
    <t>Lorsque le processus n'est pas totalement confiné lors du fonctionnement normal de la machine, les dispositifs de confinement et/ou d'évacuation doivent être placés de manière à produire le maximum d'effet.</t>
  </si>
  <si>
    <t>1.5.14</t>
  </si>
  <si>
    <t>Risk för att bli instängd i en maskin</t>
  </si>
  <si>
    <t>Risque de rester prisonnier dans une machine</t>
  </si>
  <si>
    <t>En maskin ska vara konstruerad, tillverkad eller utrustad med anordningar så att det förhindras att en person blir instängd i den, eller om det är omöjligt, med en anordning för att kalla på hjälp.</t>
  </si>
  <si>
    <t>La machine doit être conçue, construite ou équipée de moyens empêchant qu'une personne y soit enfermée ou, si ce n'est pas possible, lui permettant de demander de l'aide.</t>
  </si>
  <si>
    <t>1.5.15</t>
  </si>
  <si>
    <t>Risk för att halka, snubbla eller falla</t>
  </si>
  <si>
    <t>Risque de glisser, de trébucher ou de tomber</t>
  </si>
  <si>
    <t xml:space="preserve">De delar av maskinen där personer kan tänkas förflytta sig eller stå ska vara konstruerade och tillverkade så att det förhindras att personer halkar, snubblar eller faller på eller från dessa delar. </t>
  </si>
  <si>
    <t>Les parties de la machine où des personnes sont susceptibles de se déplacer ou de stationner doivent être conçues et construites de façon à empêcher que ces personnes ne glissent, trébuchent ou tombent.</t>
  </si>
  <si>
    <t xml:space="preserve">Där så är lämpligt ska dessa delar förses med handtag eller ledstänger som är fasta i förhållande till användaren och som gör att denne kan ha kvar stabiliteten. </t>
  </si>
  <si>
    <t>Le cas échéant, ces parties de la machine doivent être munies de mains courantes fixes par rapport aux utilisateurs leur permettant de conserver leur stabilité.</t>
  </si>
  <si>
    <t>1.5.16</t>
  </si>
  <si>
    <t>Blixtnedslag</t>
  </si>
  <si>
    <t>Foudre</t>
  </si>
  <si>
    <t>En maskin i behov av skydd mot effekterna av blixtnedslag under användning ska vara försedd med ett system som leder den elektriska laddningen till jord.</t>
  </si>
  <si>
    <t xml:space="preserve">La machine nécessitant une protection contre les effets de la foudre pendant son utilisation doit être équipée d'un système permettant d'évacuer la charge électrique résultante à la terre.
</t>
  </si>
  <si>
    <t>1.6</t>
  </si>
  <si>
    <t>Underhåll</t>
  </si>
  <si>
    <t>Entretien</t>
  </si>
  <si>
    <t>1.6.1</t>
  </si>
  <si>
    <t>Underhåll av maskiner</t>
  </si>
  <si>
    <t>Entretien de la machine</t>
  </si>
  <si>
    <t>Inställnings- och underhållsställen ska vara placerade utanför riskområden. Det ska vara möjligt att göra justeringar, underhålla, reparera, rengöra och utföra service när maskinen är stilla.</t>
  </si>
  <si>
    <t xml:space="preserve">Les points de réglage et d'entretien doivent être situés en dehors des zones dangereuses. Les opérations de réglage, d'entretien, de réparation et de nettoyage de la machine et les interventions sur la machine doivent pouvoir être effectuées lorsque la machine est à l'arrêt. </t>
  </si>
  <si>
    <t>Om ett eller flera av ovanstående villkor av tekniska skäl inte kan uppfyllas, ska åtgärder vidtas för att säkerställa att dessa arbeten kan utföras säkert (se punkt 1.2.5).</t>
  </si>
  <si>
    <t xml:space="preserve">Si une ou plusieurs des conditions précédentes ne peuvent, pour des raisons techniques, être satisfaites, des mesures doivent être prises pour que ces opérations puissent être effectuées en toute sécurité (voir section 1.2.5). </t>
  </si>
  <si>
    <t>På automatiserade maskiner och där det är nödvändigt på andra maskiner ska anslutningspunkter för diagnostisk felsökningsutrustning finnas.</t>
  </si>
  <si>
    <t xml:space="preserve">Dans le cas d'une machine automatisée et éventuellement d'autres machines, un dispositif de connexion permettant de monter un équipement de diagnostic des pannes doit être prévu. </t>
  </si>
  <si>
    <t>Automatiserade maskindelar som måste bytas ofta ska lätt och säkert kunna avlägsnas och bytas. Tillträdes-möjligheterna till delarna ska vara sådana att dessa uppgifter kan utföras med de nödvändiga tekniska hjälpmedlen, i enlighet med en föreskriven arbetsmetod.</t>
  </si>
  <si>
    <t>Les éléments d'une machine automatisée dont le remplacement fréquent est prévu doivent pouvoir être démontés et remontés facilement et en toute sécurité. L'accès à ces éléments doit permettre d'effectuer ces tâches avec les moyens techniques nécessaires selon un mode opératoire prévu.</t>
  </si>
  <si>
    <t>1.6.2</t>
  </si>
  <si>
    <t>Tillträde till arbetsstationer och serviceställen som används för underhåll</t>
  </si>
  <si>
    <t>Accès aux postes de travail ou aux points d'intervention</t>
  </si>
  <si>
    <t>En maskin ska vara konstruerad och tillverkad så att man säkert kan nå alla områden som är nödvändiga i samband med produktion, inställning och underhåll.</t>
  </si>
  <si>
    <t>La machine doit être conçue et construite de manière à pouvoir accéder en toute sécurité à tous les emplacements où une intervention est nécessaire durant le fonctionnement, le réglage et l'entretien de la machine.</t>
  </si>
  <si>
    <t>1.6.3</t>
  </si>
  <si>
    <t>Frånkoppling av kraftkällor</t>
  </si>
  <si>
    <t>Séparation de la machine de ses sources d'énergie</t>
  </si>
  <si>
    <t>En maskin ska vara försedd med anordningar för frånkoppling av alla kraftkällor. Dessa frånkopplings-anordningar ska vara klart identifierade. De ska kunna låsas om återinkoppling kan medföra fara för personer. Frånkopplingsanordningen ska även kunna låsas då en operatör inte har möjlighet att kontrollera om kraft-tillförseln är frånkopplad från någon av de platser till vilka han/hon har tillträde.</t>
  </si>
  <si>
    <t>La machine doit être munie de dispositifs permettant de l'isoler de toutes les sources d'énergie. Ces dispositifs doivent être clairement identifiés. Ils doivent être verrouillables si la reconnexion risque de présenter un danger pour les personnes. Les dispositifs doivent être également verrouillables lorsque l'opérateur ne peut pas, de tous les emplacements auxquels il a accès, vérifier que l'alimentation en énergie est toujours coupée.</t>
  </si>
  <si>
    <t>När det gäller en maskin som kan anslutas till ett elnät, räcker det att man kan dra ur stickproppen, under förutsättning att operatören från någon av de platser han/hon har tillträde till kan kontrollera att stickproppen är urdragen.</t>
  </si>
  <si>
    <t>Dans le cas d'une machine pouvant être alimentée en énergie électrique par une prise de courant, le retrait de la prise suffit, à condition que l'opérateur puisse vérifier, de tous les emplacements auxquels il a accès, que la prise est toujours retirée.</t>
  </si>
  <si>
    <t>När krafttillförseln är frånkopplad, ska det vara möjligt att på normalt vis avlasta all energi som kvarstår eller som ackumulerats i maskinens kretsar utan risk för personer.</t>
  </si>
  <si>
    <t>Après que l'alimentation a été coupée, toute énergie résiduelle ou stockée dans les circuits de la machine doit pouvoir être évacuée normalement, sans risque pour les personnes.</t>
  </si>
  <si>
    <t>Undantagna från kravet i de föregående styckena är vissa kretsar som kan förbli anslutna till sina kraftkällor, t.ex. för att hålla delar på plats, skydda information, lysa upp interiörer osv. I dessa fall ska särskilda åtgärder vidtas för att garantera operatörens säkerhet.</t>
  </si>
  <si>
    <t>Par dérogation à l'exigence énoncée aux alinéas précédents, certains circuits peuvent demeurer connectés à leur source d'énergie afin de permettre, par exemple, le maintien de pièces, la sauvegarde d'informations, l'éclairage des parties intérieures, etc. Dans ce cas, des dispositions particulières doivent être prises pour assurer la sécurité des opérateurs.</t>
  </si>
  <si>
    <t>1.6.4</t>
  </si>
  <si>
    <t>Operatörsingripanden</t>
  </si>
  <si>
    <t>Intervention de l'opérateur</t>
  </si>
  <si>
    <t>En maskin ska vara konstruerad, tillverkad och utrustad så att behovet för operatören att ingripa begränsas. Om operatörsingripanden inte kan undvikas, ska de kunna utföras enkelt och säkert.</t>
  </si>
  <si>
    <t>La machine doit être conçue, construite et équipée de façon à limiter les interventions des opérateurs. Si l'intervention d'un opérateur ne peut être évitée, celle-ci doit pouvoir être effectuée facilement et en toute sécurité.</t>
  </si>
  <si>
    <t>1.6.5</t>
  </si>
  <si>
    <t>Rengöring av inre delar</t>
  </si>
  <si>
    <t>Nettoyage des parties intérieures</t>
  </si>
  <si>
    <t>En maskin ska vara konstruerad och tillverkad så att det är möjligt att rengöra de inre delar som har innehållit farliga ämnen eller preparat utan att det är nödvändigt att gå in i den; om det är nödvändigt ska varje blockering kunna avhjälpas från utsidan. Om det är omöjligt att undvika att gå in i maskinen, ska den vara konstruerad och tillverkad så att rengöring kan ske säkert.</t>
  </si>
  <si>
    <t>La machine doit être conçue et construite de façon qu'il soit possible de nettoyer les parties intérieures de la machine ayant contenu des substances ou des préparations dangereuses sans y pénétrer; de même, leur déblocage éventuel doit pouvoir être fait de l'extérieur. S'il est impossible d'éviter de pénétrer dans la machine, celle-ci doit être conçue et construite de façon à ce que le nettoyage puisse être effectué en toute sécurité.</t>
  </si>
  <si>
    <t>1.7</t>
  </si>
  <si>
    <t>Information</t>
  </si>
  <si>
    <t>Informations</t>
  </si>
  <si>
    <t>1.7.1</t>
  </si>
  <si>
    <t>Information och varningar på maskinen</t>
  </si>
  <si>
    <t>Informations et avertissements sur la machine</t>
  </si>
  <si>
    <t>Information och varningar på maskinen bör företrädesvis tillhandahållas genom lättförståeliga symboler eller piktogram. Alla skriftliga eller muntliga upplysningar och varningar ska ges på det eller de officiella gemenskapsspråken som får fastställas i enlighet med fördraget av den stat inom EES där maskinen släpps ut på marknaden eller tas i drift och som på begäran får åtföljas av en version på något annat officiellt gemenskapsspråk som förstås av operatörerna.</t>
  </si>
  <si>
    <t>Les informations et les avertissements sur la machine devraient de préférence être apposés sous forme de symboles ou de pictogrammes faciles à comprendre. Toute information et tout avertissement écrit ou verbal doit être exprimé dans une ou des langue(s) officielle(s) de la Communauté pouvant être déterminée(s) conformément au traité par l'État membre dans lequel la machine est mise sur le marché et/ou mise en service, et accompagné, sur demande, de versions dans toute autre langue officielle de la Communauté comprise par les opérateurs.</t>
  </si>
  <si>
    <t>1.7.1.1</t>
  </si>
  <si>
    <t>Information och informationsanordningar</t>
  </si>
  <si>
    <t>Informations et dispositifs d'information</t>
  </si>
  <si>
    <t>Den information som krävs för att styra en maskin ska vara entydig och lättbegriplig. Den får inte vara så omfattande att den överbelastar operatören.</t>
  </si>
  <si>
    <t>Les informations nécessaires à la conduite d'une machine doivent être fournies sous une forme qui ne prête pas à équivoque et qui soit facile à comprendre. Ces informations ne doivent pas être excessives au point de surcharger l'opérateur.</t>
  </si>
  <si>
    <t>Datorskärmar eller andra interaktiva kommunikations-medel mellan operatören och maskinen ska vara lättförståeliga och användarvänliga.</t>
  </si>
  <si>
    <t>Les écrans de visualisation ou tout autre moyen de communication interactif entre l'opérateur et la machine doivent être faciles à comprendre et à utiliser.</t>
  </si>
  <si>
    <t>1.7.1.2</t>
  </si>
  <si>
    <t>Varningsanordningar</t>
  </si>
  <si>
    <t>Dispositifs d'alerte</t>
  </si>
  <si>
    <t>När personers hälsa och säkerhet kan äventyras genom funktionsfel hos en maskin som arbetar utan tillsyn, ska maskinen vara utrustad så att den avger lämplig ljud- eller ljussignal som varning.</t>
  </si>
  <si>
    <t>Lorsque la santé et la sécurité des personnes peuvent être mises en danger par un fonctionnement défectueux d'une machine qui fonctionne sans surveillance, cette machine doit être équipée de manière à donner un avertissement sonore ou lumineux adéquat.</t>
  </si>
  <si>
    <t>Om en maskin är utrustad med varningsanordningar, ska dessa vara entydiga och lättfattliga. Operatören ska ständigt ha möjlighet att kontrollera att varningssignalerna fungerar.</t>
  </si>
  <si>
    <t>Si la machine est munie de dispositifs d'alerte, ils ne doivent pas prêter à équivoque et doivent être facilement perçus. Des mesures doivent être prises pour permettre à l'opérateur de vérifier que les dispositifs d'alerte fonctionnent à tout moment.</t>
  </si>
  <si>
    <t>Kraven i särskilda gemenskapsdirektiv om varselmärkning och signaler ska uppfyllas.</t>
  </si>
  <si>
    <t>Les prescriptions des directives communautaires particulières concernant les couleurs et signaux de sécurité doivent être appliquées.</t>
  </si>
  <si>
    <t>1.7.2</t>
  </si>
  <si>
    <t>Varning för kvarstående risker</t>
  </si>
  <si>
    <t>Avertissement sur les risques résiduels</t>
  </si>
  <si>
    <t>Om risker kvarstår trots de inbyggda säkerhetsåtgärderna och de vidtagna kompletterande skyddsåtgärderna, ska nödvändiga varningar, bland annat varningsanordningar, finnas.</t>
  </si>
  <si>
    <t>Lorsque des risques demeurent en dépit de l'intégration de la sécurité dans la conception de la machine et de la prise de mesures de protection et de mesures de prévention complémentaires, les avertissements nécessaires, y compris des dispositifs d'avertissement, doivent être prévus.</t>
  </si>
  <si>
    <t>1.7.3</t>
  </si>
  <si>
    <t>Märkning av maskiner</t>
  </si>
  <si>
    <t>Marquage des machines</t>
  </si>
  <si>
    <t>Alla maskiner ska vara försedda med en fullt synlig, läsbar och varaktig märkning, som innehåller minst följande uppgifter:</t>
  </si>
  <si>
    <t>Chaque machine doit porter, de manière visible, lisible et indélébile, les indications minimales suivantes:</t>
  </si>
  <si>
    <t>– Tillverkarens företagsnamn och fullständiga adress och i förekommande fall dennes representant.</t>
  </si>
  <si>
    <t>· la raison sociale et l'adresse complète du fabricant et, le cas échéant, de son mandataire,</t>
  </si>
  <si>
    <t>– Maskinens beteckning.</t>
  </si>
  <si>
    <t>· la désignation de la machine,</t>
  </si>
  <si>
    <t>– CE-märkningen (se bilaga 3).</t>
  </si>
  <si>
    <t>· le marquage «CE» (voir annexe III),</t>
  </si>
  <si>
    <t>– Serie- eller typbeteckning.</t>
  </si>
  <si>
    <t>· la désignation de la série ou du type,</t>
  </si>
  <si>
    <t>– Eventuellt serienummer.</t>
  </si>
  <si>
    <t>· le numéro de série s'il existe,</t>
  </si>
  <si>
    <t>– Tillverkningsår, dvs. året då tillverkningsprocessen avslutades.</t>
  </si>
  <si>
    <t>· l'année de construction, à savoir l'année au cours de laquelle le processus de fabrication a été achevé.</t>
  </si>
  <si>
    <t xml:space="preserve">Det är inte tillåtet att antedatera eller postdatera maskinen då CE-märkningen anbringas. </t>
  </si>
  <si>
    <t>Il est interdit d'antidater ou de postdater la machine lors de l'apposition du marquage «CE».</t>
  </si>
  <si>
    <t>Om maskinen är konstruerad och tillverkad för användning i potentiellt explosiva atmosfärer, ska även detta anges på maskinen.</t>
  </si>
  <si>
    <t>En outre, la machine conçue et construite pour être utilisée en atmosphère explosible doit porter cette indication.</t>
  </si>
  <si>
    <t>Maskinen ska dessutom förses med all information som är relevant för maskintypen i fråga och som är väsentligt för att den ska kunna användas på ett säkert sätt. Sådan information omfattas av bestämmelserna i punkt 1.7.1.</t>
  </si>
  <si>
    <t>La machine doit également porter toutes les indications concernant son type, qui sont indispensables à sa sécurité d'emploi. Ces informations sont soumises aux exigences prévues section 1.7.1.</t>
  </si>
  <si>
    <t>När en maskindel vid användningen måste hanteras med lyftanordning, ska dess vikt anges på ett läsligt, varaktigt och entydigt sätt.</t>
  </si>
  <si>
    <t>Lorsqu'un élément de la machine doit être manutentionné, au cours de son utilisation, avec des moyens de levage, sa masse doit y être inscrite d'une manière lisible, indélébile et non ambiguë.</t>
  </si>
  <si>
    <t>1.7.4</t>
  </si>
  <si>
    <t>Bruksanvisning</t>
  </si>
  <si>
    <t>Notice d'instructions</t>
  </si>
  <si>
    <t>Med alla maskiner ska följa en bruksan-visning på svenska när den släpps ut på marknaden, tas i drift eller distribueras första gången i Sverige. Bruksanvisningen i original ska vara avfattad på det eller de officiella språken i det EES-land där maskinen släppts ut på marknaden.</t>
  </si>
  <si>
    <t>Chaque machine doit être accompagnée d'une notice d'instructions dans la (les) langue(s) officielle(s) de la Communauté de l'État membre dans lequel la machine est mise sur le marché et/ou mise en service.</t>
  </si>
  <si>
    <t>Den medföljande bruksanvisningen ska antingen vara ”Bruksanvisning i original” eller ”Översättning av bruksanvisning i original”. Lämnas en översättning
av bruksanvisningen ska ”Bruksanvisning i original” medfölja.</t>
  </si>
  <si>
    <t>La notice d'instructions qui accompagne la machine doit être une «notice originale» ou une «traduction de la notice originale», auquel cas, la traduction doit être accompagnée d'une «notice originale».</t>
  </si>
  <si>
    <t>Undantaget från detta krav är underhållsinstruktioner avsedda att användas av specialiserad personal som anlitas av tillverkaren eller av dennes representant, vilka kan avfattas på endast ett gemenskapsspråk, som den personalen förstår.</t>
  </si>
  <si>
    <t>Par dérogation, la notice d'entretien destinée à être utilisée par un personnel spécialisé qui dépend du fabricant ou de son mandataire peut être fournie dans une seule des langues communautaires comprises par ce personnel.</t>
  </si>
  <si>
    <t>Bruksanvisningen ska utformas efter principerna nedan.</t>
  </si>
  <si>
    <t>La notice d'instructions doit être rédigée selon les principes énoncés ci-après.</t>
  </si>
  <si>
    <t>1.7.4.1</t>
  </si>
  <si>
    <t>Allmänna principer för utformningen av bruksanvisningen</t>
  </si>
  <si>
    <t>Principes généraux de rédaction de la notice d'instructions</t>
  </si>
  <si>
    <t>a</t>
  </si>
  <si>
    <t>Bruksanvisningen ska vara avfattad på ett eller flera av de officiella språken i EES. Beteckningen ”Bruksanvisning i original” ska anges på den eller de språkversion(er) tillverkaren eller dennes representant är ansvarig för.</t>
  </si>
  <si>
    <t>La notice d'instructions doit être rédigée dans une ou plusieurs langues officielles de la Communauté. La mention «Notice originale» doit figurer sur les versions linguistiques de cette notice d'instructions qui ont été vérifiées par le fabricant ou son mandataire.</t>
  </si>
  <si>
    <t>b</t>
  </si>
  <si>
    <t>Om det inte finns någon ”Bruksanvisning i original” på det officiella språket eller de officiella språken i det land där maskinen ska användas, ska en översättning till detta eller dessa språk tillhandahållas av tillverkaren eller dennes representant eller av den som för in maskinen i språkområdet i fråga. Dessa översättningar ska vara märkta med texten ”Översättning av bruksanvisning i original”.</t>
  </si>
  <si>
    <t>Lorsqu'il n'existe pas de «Notice originale» dans la ou les langues officielles du pays d'utilisation de la machine, une traduction dans cette ou ces langues doit être fournie par le fabricant ou son mandataire ou par la personne qui introduit la machine dans la zone linguistique considérée. Ces traductions doivent porter la mention «Traduction de la notice originale».</t>
  </si>
  <si>
    <t>c</t>
  </si>
  <si>
    <t>Innehållet i bruksanvisningen ska inte endast omfatta den avsedda användningen av maskinen utan även  beakta rimligen förutsebar felaktig användning.</t>
  </si>
  <si>
    <t>Le contenu de la notice d'instructions doit non seulement couvrir l'usage normal de la machine, mais également prendre en compte le mauvais usage raisonnablement prévisible</t>
  </si>
  <si>
    <t>d</t>
  </si>
  <si>
    <t>Vid formulering och utformning av bruksanvisningar för maskiner som även kan komma att användas av operatörer som inte yrkesmässigt arbetar med maskinerna, ska hänsyn tas till den allmänna utbildningsnivån och till den insikt som sådana operatörer rimligtvis kan förväntas ha.</t>
  </si>
  <si>
    <t>Dans le cas de machines destinées à des utilisateurs non professionnels, la rédaction et la présentation de la notice d'instructions doivent tenir compte du niveau de formation générale et de la perspicacité que l'on peut raisonnablement attendre de ces utilisateurs.</t>
  </si>
  <si>
    <t>1.7.4.2</t>
  </si>
  <si>
    <t>Bruksanvisningens innehåll</t>
  </si>
  <si>
    <t>Contenu de la notice d'instructions</t>
  </si>
  <si>
    <t>Varje bruksanvisning ska i tillämpliga fall innehålla minst följande information:</t>
  </si>
  <si>
    <t>Chaque notice doit contenir, le cas échéant, au moins les informations suivantes:</t>
  </si>
  <si>
    <t>Namn på och fullständig adress till både tillverkaren och dennes representant.</t>
  </si>
  <si>
    <t>la raison sociale et l'adresse complète du fabricant et de son mandataire;</t>
  </si>
  <si>
    <t>Maskinens beteckning så som den är angiven på själva maskinen, utom serienumret (se punkt 1.7.3).</t>
  </si>
  <si>
    <t xml:space="preserve"> la désignation de la machine, telle qu'indiquée sur la machine elle-même, à l'exception du numéro de série (voir section 1.7.3.);</t>
  </si>
  <si>
    <t>EG-försäkran om överensstämmelse eller ett dokument som anger innehållet i EG-försäkran om överensstämmelse och uppgifter om maskinen, men inte nödvändigtvis serienummer och underskriften.</t>
  </si>
  <si>
    <t>la déclaration CE de conformité ou un document présentant le contenu de la déclaration CE de conformité, indiquant les caractéristiques de la machine, sans inclure nécessairement le numéro de série et la signature;</t>
  </si>
  <si>
    <t>En allmän beskrivning av maskinen.</t>
  </si>
  <si>
    <t>une description générale de la machine;</t>
  </si>
  <si>
    <t>e</t>
  </si>
  <si>
    <t>De ritningar, diagram, beskrivningar och förklaringar som är nödvändiga för drift, underhåll och reparationer av maskinen och för att kontrollera om den fungerar korrekt.</t>
  </si>
  <si>
    <t>les plans, schémas, descriptions et explications nécessaires pour l'utilisation, l'entretien et la réparation de la machine ainsi que pour la vérification de son bon fonctionnement;</t>
  </si>
  <si>
    <t>f</t>
  </si>
  <si>
    <t>En beskrivning av arbetsstation(er) som sannolikt kommer att bemannas av operatörer.</t>
  </si>
  <si>
    <t>une description du (des) poste(s) de travail susceptible(s) d'être occupé(s) par les opérateurs;</t>
  </si>
  <si>
    <t>g</t>
  </si>
  <si>
    <t>En beskrivning av hur maskinen är tänkt att användas.</t>
  </si>
  <si>
    <t>une description de l'usage normal de la machine;</t>
  </si>
  <si>
    <t>h</t>
  </si>
  <si>
    <t>Varningar för hur maskinen inte får användas men som erfarenheten visar kan förekomma.</t>
  </si>
  <si>
    <t>des avertissements concernant les contre-indications d'emploi de la machine qui, d'après l'expérience, peuvent exister;</t>
  </si>
  <si>
    <t>Monterings-, installations- och anslutningsanvisningar för maskinen, inklusive ritningar, diagram och fästanordningar samt uppgift om det chassi eller den anläggning som maskinen ska monteras på.</t>
  </si>
  <si>
    <t>les instructions de montage, d'installation et de raccordement, y compris les plans, les schémas, les moyens de fixation et la désignation du châssis ou de l'installation sur laquelle la machine doit être montée;</t>
  </si>
  <si>
    <t>j</t>
  </si>
  <si>
    <t>Anvisningar om installation och montering för att minska buller eller vibrationer.</t>
  </si>
  <si>
    <t>les instructions relatives à l'installation et au montage destinées à diminuer le bruit et les vibrations;</t>
  </si>
  <si>
    <t>k</t>
  </si>
  <si>
    <t>Anvisningar för idrifttagande och användning av maskinen och, om nödvändigt, instruktioner för utbildning av operatörer.</t>
  </si>
  <si>
    <t>les instructions concernant la mise en service et l'utilisation de la machine et, le cas échéant, des instructions concernant la formation des opérateurs;</t>
  </si>
  <si>
    <t>l</t>
  </si>
  <si>
    <t>Information om kvarstående risker trots de inbyggda skyddsåtgärderna och de vidtagna kompletterande skyddsåtgärderna.</t>
  </si>
  <si>
    <t>les informations sur les risques résiduels qui subsistent malgré le fait que la sécurité a été intégrée à la conception de la machine et que des mesures de protection et des mesures de prévention complémentaires ont été prises;</t>
  </si>
  <si>
    <t>Instruktioner om vilka skyddsåtgärder användaren ska vidta, i förekommande fall inbegripet vilken personlig skyddsutrustning som ska tillhandahållas.</t>
  </si>
  <si>
    <t>les instructions concernant les mesures de protection à prendre par les utilisateurs, y compris, le cas échéant, l'équipement de protection individuelle à prévoir;</t>
  </si>
  <si>
    <t>n</t>
  </si>
  <si>
    <t>De grundläggande egenskaperna hos de verktyg som får monteras i maskinen.</t>
  </si>
  <si>
    <t>les caractéristiques essentielles des outils pouvant être montés sur la machine;</t>
  </si>
  <si>
    <t>o</t>
  </si>
  <si>
    <t>Under vilka betingelser maskinen uppfyller kraven på stabilitet vid användning, transport, montering, demontering, urdrifttagande, testning och förutsebart haveri.</t>
  </si>
  <si>
    <t>les conditions dans lesquelles les machines répondent à l'exigence de stabilité en cours d'utilisation, de transport, de montage ou de démontage, lorsqu'elles sont hors service, ou pendant les essais ou les pannes prévisibles;</t>
  </si>
  <si>
    <t>Anvisningar så att transport, hantering och lagring kan genomföras säkert med angivande av maskinens och de ingående delarnas massa, om dessa regelbundet kommer att transporteras separat.</t>
  </si>
  <si>
    <t>les instructions permettant de faire en sorte que les opérations de transport, de manutention et de stockage soient effectuées en toute sécurité, en indiquant la masse de la machine et de ses différents éléments lorsqu'ils doivent régulièrement être transportés séparément;</t>
  </si>
  <si>
    <t>q</t>
  </si>
  <si>
    <t>Den arbetsmetod som ska följas vid missöde eller haveri. Om en blockering kan uppstå, ska det framgå vilken arbetsmetod som ska följas för att häva den utan risk.</t>
  </si>
  <si>
    <t>le mode opératoire à respecter en cas d'accident ou de panne; si un blocage est susceptible de se produire, le mode opératoire à respecter pour permettre un déblocage en toute sécurité;</t>
  </si>
  <si>
    <t>r</t>
  </si>
  <si>
    <t>Hur användaren ska genomföra inställningar och underhåll och vilka förebyggande underhållsåtgärder som ska vidtas.</t>
  </si>
  <si>
    <t>la description des opérations de réglage et d'entretien que devrait effectuer l'utilisateur, ainsi que les mesures de prévention qui doivent être respectées;</t>
  </si>
  <si>
    <t>s</t>
  </si>
  <si>
    <t>Anvisningar om hur inställningar och underhåll kan genomföras på ett säkert sätt, inbegripet vilka skyddsåtgärder som bör vidtas under dessa operationer.</t>
  </si>
  <si>
    <t>les instructions conçues afin que le réglage et l'entretien puissent être effectués en toute sécurité, y compris les mesures de protection qui doivent être prises durant ces opérations;</t>
  </si>
  <si>
    <t>t</t>
  </si>
  <si>
    <t>Specifikation av vilka reservdelar som ska användas, när dessa påverkar operatörers hälsa och säkerhet.</t>
  </si>
  <si>
    <t>les spécifications concernant les pièces de rechange à utiliser, lorsque cela a une incidence sur la santé et la sécurité des opérateurs;</t>
  </si>
  <si>
    <t>u</t>
  </si>
  <si>
    <t>Följande information om emission av luftburet buller:</t>
  </si>
  <si>
    <t>les informations concernant l'émission de bruit aérien suivantes:</t>
  </si>
  <si>
    <t>– A-vägd emissionsljudtrycksnivå vid arbetsstationerna, om denna överstiger 70 dB (A). Om nivån inte överstiger 70 dB (A) ska detta anges.</t>
  </si>
  <si>
    <t>· le niveau de pression acoustique d'émission pondéré A aux postes de travail, lorsqu'il dépasse 70 dB(A); si ce niveau est inférieur ou égal à 70 dB (A), il convient de le mentionner,</t>
  </si>
  <si>
    <t>– Momentant C-vägt toppvärde för emissionsljudtrycket vid arbetsstationerna, om detta överstiger 63 Pa (130 dB relaterat till 20 μPa).</t>
  </si>
  <si>
    <t>· la valeur maximale de la pression acoustique d'émission instantanée pondérée C aux postes de travail, lorsqu'elle dépasse 63 Pa (130 dB par rapport à 20 μPa),</t>
  </si>
  <si>
    <t>– A-vägd ljudeffektnivå från maskinen om A-vägd emissionsljudtrycksnivå vid arbetsstationerna överstiger 80 dB (A).</t>
  </si>
  <si>
    <t>· le niveau de puissance acoustique pondéré A émis par la machine lorsque le niveau de pression acoustique d'émission pondéré A aux postes de travail dépasse 80 dB (A).</t>
  </si>
  <si>
    <t>Dessa värden ska antingen vara det faktiska värdet för den maskin som avses eller baseras på mätningar utförda på tekniskt jämförbara maskiner som motsvarar den maskin som ska tillverkas.</t>
  </si>
  <si>
    <t>Ces valeurs sont soit réellement mesurées pour la machine visée, soit établies à partir de mesures effectuées pour une machine techniquement comparable qui est représentative de la machine à produire.</t>
  </si>
  <si>
    <t>För mycket stora maskiner kan A-vägd -emissionsljudtrycksnivå på bestämda ställen omkring maskinen anges i stället för A-vägd ljudeffektnivå.</t>
  </si>
  <si>
    <t>Lorsque la machine est de très grandes dimensions, l'indication du niveau de puissance acoustique pondéré A peut être remplacée par l'indication des niveaux de pression acoustique d'émission pondérés A en des emplacements spécifiés autour de la machine.</t>
  </si>
  <si>
    <t>När de harmoniserade standarderna inte tillämpas, ska ljudnivåerna mätas med den för maskinen lämpligaste metoden. När bullervärden anges ska osäkerheten beträffande dessa värden specificeras. Maskinens driftförhållanden under mätning samt vilka mätmetoder som använts ska anges.</t>
  </si>
  <si>
    <t>Lorsque les normes harmonisées ne sont pas appliquées, les données acoustiques doivent être mesurées en utilisant la méthode la plus appropriée pour la machine. Lorsque des valeurs d'émission sonore sont indiquées, les incertitudes entourant ces valeurs doivent être précisées. Les conditions de fonctionnement de la machine pendant le mesurage et les méthodes utilisées pour le mesurage doivent être décrites.</t>
  </si>
  <si>
    <t>Om arbetsstationer inte har angetts eller inte går att ange, ska A-vägda ljudtrycksnivåer mätas på ett avstånd av 1 meter från maskinens yta och 1,60 meter från golvet eller tillträdesplattformen. Läge och värde för maximal ljudtrycksnivå ska anges.</t>
  </si>
  <si>
    <t>Lorsque le ou les postes de travail ne sont pas, ou ne peuvent pas être définis, le niveau de pression acoustique pondéré A doit être mesuré à 1 m de la surface de la machine et à une hauteur de 1,60 m au-dessus du sol ou de la plate-forme d'accès. La position et la valeur de la pression acoustique maximale doivent être indiquées.</t>
  </si>
  <si>
    <t>När andra krav för mätning av ljudtrycksnivå eller ljudeffektnivå anges i särskilda gemenskapsdirektiv, ska dessa direktiv tillämpas och motsvarande krav i denna punkt inte tillämpas.</t>
  </si>
  <si>
    <t>Lorsque des directives communautaires particulières prévoient d'autres prescriptions pour la mesure des niveaux de pression ou de puissance acoustiques, ces directives doivent être appliquées, et les prescriptions correspondantes du présent point ne s'appliquent pas</t>
  </si>
  <si>
    <t>v</t>
  </si>
  <si>
    <t>Upplysningar om den strålning som avges till operatören och utsatta personer, när maskinen kan avge icke-joniserande strålning som kan skada personer, särskilt personer som bär aktiva eller icke-aktiva medicintekniska produkter för implantation.</t>
  </si>
  <si>
    <t>lorsque la machine est susceptible d'émettre des rayonnements non ionisants risquant de nuire aux personnes, en particulier aux personnes porteuses de dispositifs médicaux implantables actifs ou non actifs, des informations concernant le rayonnement émis pour l'opérateur et les personnes exposées.</t>
  </si>
  <si>
    <t>1.7.4.3</t>
  </si>
  <si>
    <t>Säljstödsmaterial</t>
  </si>
  <si>
    <t>Documents commerciaux</t>
  </si>
  <si>
    <t>Säljstödsmaterial som beskriver maskinen får inte innehålla uppgifter som strider mot bruksanvisningarna i fråga om hälso- och säkerhetsaspekterna. Säljstödsmaterial med beskrivning av maskinens prestanda ska innehålla samma information om utsläpp som bruksanvisningarna.</t>
  </si>
  <si>
    <t>Les documents commerciaux présentant la machine ne doivent pas être en contradiction avec la notice d'instructions en ce qui concerne les aspects de santé et de sécurité. Les documents commerciaux décrivant les caractéristiques de performance de la machine doivent contenir les mêmes informations concernant les émissions que la notice d'instructions.</t>
  </si>
  <si>
    <t>Exigences essentielles complémentaires de santé et de sécurité pour certaines catégories de machines</t>
  </si>
  <si>
    <t>2.1</t>
  </si>
  <si>
    <t>Maskiner för bearbetning och hantering av livsmedel och maskiner avsedda för kosmetiska och hygieniska produkter eller läkemedel</t>
  </si>
  <si>
    <t>Machines destinées à l'industrie alimentaire et machines destinées à l'industrie cosmétique ou pahrmaceutique</t>
  </si>
  <si>
    <t>2.2</t>
  </si>
  <si>
    <t>Bärbara handhållna och/eller handstyrda maskiner</t>
  </si>
  <si>
    <t>Machines portatives tenues et/ou duidées à la main</t>
  </si>
  <si>
    <t>2.3</t>
  </si>
  <si>
    <t>Maskiner för bearbetning av trä och material med liknande fysiska egenskaper</t>
  </si>
  <si>
    <t>Machines à bois et matériaux ayant des caractéristiques physiques similaires</t>
  </si>
  <si>
    <t>Ytterligare grundläggande hälso- och säkerhetskrav för att förhindra de särskilda riskkällor som uppstår på grund av maskiners mobilitet</t>
  </si>
  <si>
    <t>Exigences essentielles complémentaires de santé et de sécurité pour pallier les dangers dus à la mobilité des machines</t>
  </si>
  <si>
    <t>Ytterligare grundläggande hälso- och säkerhetskrav för att förhindra riskkällor i samband med lyft</t>
  </si>
  <si>
    <t>Exigenses essentielles de santé et de sécurité complémentaire pour pallier les dangers dus aux opérations de levage</t>
  </si>
  <si>
    <t>Ytterligare grundläggande hälso- och säkerhetskrav för maskiner som är avsedda för arbete under jord</t>
  </si>
  <si>
    <t>Exigences essentielles desanté et de sécurité complémentaires pour les machines destinées à des travaux souterrains</t>
  </si>
  <si>
    <t>Ytterligare grundläggande hälso- och säkerhetskrav avseende maskiner som medför särskilda riskkällor beroende på lyft av personer</t>
  </si>
  <si>
    <t>Exigences essentielles de santé et de sécurité complémentaires pour les machines présentant des dangers particuliers dus au levage de personnes</t>
  </si>
  <si>
    <t>F3</t>
  </si>
  <si>
    <t>Agent_biologique</t>
  </si>
  <si>
    <t>Agent_chimique</t>
  </si>
  <si>
    <t>Energie_électrique</t>
  </si>
  <si>
    <t>Energie_mécanique</t>
  </si>
  <si>
    <t>Energie_thermique</t>
  </si>
  <si>
    <t>Facteurs_ambiance</t>
  </si>
  <si>
    <t>Matériels_ou_Equipements</t>
  </si>
  <si>
    <t>Pesanteur</t>
  </si>
  <si>
    <t>Empoisonnement</t>
  </si>
  <si>
    <t>Risque de contact par inhalation</t>
  </si>
  <si>
    <t>Contact direct</t>
  </si>
  <si>
    <t>Coupure</t>
  </si>
  <si>
    <t>Matière incandescente</t>
  </si>
  <si>
    <t>Posture de travail</t>
  </si>
  <si>
    <t>Eblouissement</t>
  </si>
  <si>
    <t>Utilisation de matériel en mauvais état</t>
  </si>
  <si>
    <t>Chute de personne</t>
  </si>
  <si>
    <t>Infection</t>
  </si>
  <si>
    <t>Risque de contact par la peau</t>
  </si>
  <si>
    <t>Contact indirect</t>
  </si>
  <si>
    <t>Heurt avec objet en mouvement</t>
  </si>
  <si>
    <t>Exposition au bruit</t>
  </si>
  <si>
    <t>Utilisation d'équipement non conforme</t>
  </si>
  <si>
    <t>Chute d'objet</t>
  </si>
  <si>
    <t>Allergie</t>
  </si>
  <si>
    <t>Risque de contact par les yeux</t>
  </si>
  <si>
    <t>Risque électrostatique</t>
  </si>
  <si>
    <t>Heurt avec véhicule</t>
  </si>
  <si>
    <t>Facteur climatique : chaleur</t>
  </si>
  <si>
    <t>Glissade</t>
  </si>
  <si>
    <t>Intoxication</t>
  </si>
  <si>
    <t>Irritation</t>
  </si>
  <si>
    <t>Heurt, choc</t>
  </si>
  <si>
    <t>Brulure</t>
  </si>
  <si>
    <t>Facteur climatique : courant d'air</t>
  </si>
  <si>
    <t>Trébuchement</t>
  </si>
  <si>
    <t>Perforation</t>
  </si>
  <si>
    <t>Facteur climatique : froid</t>
  </si>
  <si>
    <t>Fort possIble</t>
  </si>
  <si>
    <t>Asphyxie</t>
  </si>
  <si>
    <t>Risque de coincement</t>
  </si>
  <si>
    <t>Facteur climatique : pluie, neige, gel</t>
  </si>
  <si>
    <t>Risque de happement</t>
  </si>
  <si>
    <t>Facteur climatique : vent</t>
  </si>
  <si>
    <t>Risque de projection</t>
  </si>
  <si>
    <t>Manque d'éclairage</t>
  </si>
  <si>
    <t>Risque de sectionnement</t>
  </si>
  <si>
    <t>Rayonnements ionisants</t>
  </si>
  <si>
    <t>Risque d'écrasement</t>
  </si>
  <si>
    <t>Rayonnements non ionisants</t>
  </si>
  <si>
    <t>Travaux en dépression</t>
  </si>
  <si>
    <t>Travaux sous 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</si>
</sst>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4">
    <font>
      <sz val="11"/>
      <color theme="1"/>
      <name val="Calibri"/>
      <family val="2"/>
      <scheme val="minor"/>
    </font>
    <font>
      <sz val="9"/>
      <color indexed="81"/>
      <name val="Tahoma"/>
      <family val="2"/>
    </font>
    <font>
      <b/>
      <sz val="12"/>
      <name val="Arial"/>
      <family val="2"/>
    </font>
    <font>
      <sz val="10"/>
      <name val="Arial"/>
      <family val="2"/>
    </font>
    <font>
      <i/>
      <sz val="10"/>
      <name val="Arial"/>
      <family val="2"/>
    </font>
    <font>
      <sz val="10"/>
      <name val="Times New Roman"/>
      <family val="1"/>
    </font>
    <font>
      <b/>
      <sz val="10"/>
      <name val="Times New Roman"/>
      <family val="1"/>
    </font>
    <font>
      <sz val="10"/>
      <color indexed="10"/>
      <name val="Times New Roman"/>
      <family val="1"/>
    </font>
    <font>
      <b/>
      <sz val="11"/>
      <name val="Arial"/>
      <family val="2"/>
    </font>
    <font>
      <sz val="11"/>
      <name val="Arial"/>
      <family val="2"/>
    </font>
    <font>
      <sz val="12"/>
      <name val="Arial"/>
      <family val="2"/>
    </font>
    <font>
      <b/>
      <sz val="11"/>
      <name val="Times New Roman"/>
      <family val="1"/>
    </font>
    <font>
      <b/>
      <sz val="12"/>
      <name val="Times New Roman"/>
      <family val="1"/>
    </font>
    <font>
      <i/>
      <sz val="11"/>
      <name val="Arial"/>
      <family val="2"/>
    </font>
    <font>
      <sz val="11"/>
      <name val="Times New Roman"/>
      <family val="1"/>
    </font>
    <font>
      <b/>
      <u/>
      <sz val="9"/>
      <color indexed="81"/>
      <name val="Tahoma"/>
      <family val="2"/>
    </font>
    <font>
      <b/>
      <sz val="10"/>
      <name val="Arial"/>
      <family val="2"/>
    </font>
    <font>
      <sz val="10"/>
      <name val="Arial"/>
      <family val="2"/>
    </font>
    <font>
      <u/>
      <sz val="10"/>
      <color indexed="12"/>
      <name val="Arial"/>
      <family val="2"/>
    </font>
    <font>
      <sz val="8"/>
      <name val="Times New Roman"/>
      <family val="1"/>
    </font>
    <font>
      <b/>
      <sz val="10"/>
      <color indexed="8"/>
      <name val="Times New Roman"/>
      <family val="1"/>
    </font>
    <font>
      <b/>
      <sz val="8"/>
      <name val="Times New Roman"/>
      <family val="1"/>
    </font>
    <font>
      <b/>
      <sz val="10"/>
      <color indexed="8"/>
      <name val="Calibri"/>
      <family val="2"/>
    </font>
    <font>
      <sz val="10"/>
      <color indexed="8"/>
      <name val="Calibri"/>
      <family val="2"/>
    </font>
    <font>
      <b/>
      <sz val="11"/>
      <color theme="1"/>
      <name val="Calibri"/>
      <family val="2"/>
      <scheme val="minor"/>
    </font>
    <font>
      <sz val="10"/>
      <color theme="1"/>
      <name val="Arial"/>
      <family val="2"/>
    </font>
    <font>
      <b/>
      <sz val="10"/>
      <color theme="1"/>
      <name val="Arial"/>
      <family val="2"/>
    </font>
    <font>
      <sz val="10"/>
      <color theme="1"/>
      <name val="Calibri"/>
      <family val="2"/>
      <scheme val="minor"/>
    </font>
    <font>
      <sz val="10"/>
      <color rgb="FF0000FF"/>
      <name val="Calibri"/>
      <family val="2"/>
      <scheme val="minor"/>
    </font>
    <font>
      <sz val="10"/>
      <color rgb="FFFF0000"/>
      <name val="Calibri"/>
      <family val="2"/>
      <scheme val="minor"/>
    </font>
    <font>
      <b/>
      <sz val="10"/>
      <color theme="1"/>
      <name val="Calibri"/>
      <family val="2"/>
      <scheme val="minor"/>
    </font>
    <font>
      <b/>
      <u/>
      <sz val="10"/>
      <color theme="1"/>
      <name val="Calibri"/>
      <family val="2"/>
      <scheme val="minor"/>
    </font>
    <font>
      <sz val="11"/>
      <name val="Calibri"/>
      <family val="2"/>
      <scheme val="minor"/>
    </font>
    <font>
      <b/>
      <sz val="10"/>
      <color rgb="FF0000FF"/>
      <name val="Calibri"/>
      <family val="2"/>
      <scheme val="minor"/>
    </font>
    <font>
      <b/>
      <sz val="10"/>
      <color rgb="FFFF0000"/>
      <name val="Calibri"/>
      <family val="2"/>
      <scheme val="minor"/>
    </font>
    <font>
      <b/>
      <sz val="10"/>
      <color theme="0"/>
      <name val="Arial"/>
      <family val="2"/>
    </font>
    <font>
      <u/>
      <sz val="11"/>
      <color theme="10"/>
      <name val="Calibri"/>
      <family val="2"/>
      <scheme val="minor"/>
    </font>
    <font>
      <b/>
      <sz val="18"/>
      <name val="Calibri"/>
      <family val="2"/>
      <scheme val="minor"/>
    </font>
    <font>
      <b/>
      <sz val="12"/>
      <color theme="1"/>
      <name val="Calibri"/>
      <family val="2"/>
      <scheme val="minor"/>
    </font>
    <font>
      <b/>
      <sz val="11"/>
      <color rgb="FF00B0F0"/>
      <name val="Calibri"/>
      <family val="2"/>
      <scheme val="minor"/>
    </font>
    <font>
      <b/>
      <sz val="11"/>
      <color rgb="FF00B050"/>
      <name val="Calibri"/>
      <family val="2"/>
      <scheme val="minor"/>
    </font>
    <font>
      <sz val="11"/>
      <color rgb="FF000000"/>
      <name val="Calibri"/>
      <family val="2"/>
      <scheme val="minor"/>
    </font>
    <font>
      <b/>
      <sz val="11"/>
      <color rgb="FF000000"/>
      <name val="Calibri"/>
      <family val="2"/>
      <scheme val="minor"/>
    </font>
    <font>
      <b/>
      <sz val="48"/>
      <color theme="1" tint="0.24994659260841701"/>
      <name val="Corbel"/>
      <family val="2"/>
    </font>
    <font>
      <sz val="8"/>
      <name val="Calibri"/>
      <family val="2"/>
      <scheme val="minor"/>
    </font>
    <font>
      <sz val="11"/>
      <color theme="1"/>
      <name val="Corbel"/>
      <family val="2"/>
    </font>
    <font>
      <b/>
      <sz val="11"/>
      <color theme="0"/>
      <name val="Corbel"/>
      <family val="2"/>
    </font>
    <font>
      <b/>
      <sz val="11"/>
      <color theme="0"/>
      <name val="Calibri"/>
      <family val="2"/>
      <scheme val="minor"/>
    </font>
    <font>
      <i/>
      <sz val="11"/>
      <color theme="1"/>
      <name val="Calibri"/>
      <family val="2"/>
      <scheme val="minor"/>
    </font>
    <font>
      <b/>
      <sz val="11"/>
      <color rgb="FFFF0000"/>
      <name val="Calibri"/>
      <family val="2"/>
      <scheme val="minor"/>
    </font>
    <font>
      <b/>
      <i/>
      <sz val="11"/>
      <color theme="1"/>
      <name val="Calibri"/>
      <family val="2"/>
      <scheme val="minor"/>
    </font>
    <font>
      <sz val="9"/>
      <color rgb="FF485A64"/>
      <name val="Segoe UI"/>
      <family val="2"/>
    </font>
    <font>
      <b/>
      <sz val="11"/>
      <color theme="1" tint="0.24994659260841701"/>
      <name val="Corbel"/>
      <family val="2"/>
    </font>
    <font>
      <u/>
      <sz val="11"/>
      <color indexed="12"/>
      <name val="Corbel"/>
      <family val="2"/>
    </font>
  </fonts>
  <fills count="31">
    <fill>
      <patternFill patternType="none"/>
    </fill>
    <fill>
      <patternFill patternType="gray125"/>
    </fill>
    <fill>
      <patternFill patternType="solid">
        <fgColor indexed="22"/>
        <bgColor indexed="64"/>
      </patternFill>
    </fill>
    <fill>
      <patternFill patternType="solid">
        <fgColor indexed="50"/>
        <bgColor indexed="64"/>
      </patternFill>
    </fill>
    <fill>
      <patternFill patternType="solid">
        <fgColor indexed="9"/>
        <bgColor indexed="64"/>
      </patternFill>
    </fill>
    <fill>
      <patternFill patternType="solid">
        <fgColor indexed="10"/>
        <bgColor indexed="64"/>
      </patternFill>
    </fill>
    <fill>
      <patternFill patternType="solid">
        <fgColor indexed="47"/>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gradientFill degree="90">
        <stop position="0">
          <color theme="0"/>
        </stop>
        <stop position="1">
          <color theme="4"/>
        </stop>
      </gradientFill>
    </fill>
    <fill>
      <patternFill patternType="solid">
        <fgColor theme="8" tint="-0.249977111117893"/>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5"/>
        <bgColor indexed="64"/>
      </patternFill>
    </fill>
    <fill>
      <patternFill patternType="solid">
        <fgColor theme="3"/>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00206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39997558519241921"/>
        <bgColor indexed="64"/>
      </patternFill>
    </fill>
  </fills>
  <borders count="1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8"/>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style="medium">
        <color indexed="64"/>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medium">
        <color indexed="64"/>
      </left>
      <right/>
      <top style="double">
        <color indexed="64"/>
      </top>
      <bottom style="dashed">
        <color indexed="64"/>
      </bottom>
      <diagonal/>
    </border>
    <border>
      <left/>
      <right/>
      <top style="double">
        <color indexed="64"/>
      </top>
      <bottom style="dashed">
        <color indexed="64"/>
      </bottom>
      <diagonal/>
    </border>
    <border>
      <left style="medium">
        <color indexed="64"/>
      </left>
      <right style="medium">
        <color indexed="64"/>
      </right>
      <top style="double">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ck">
        <color rgb="FFFF0000"/>
      </left>
      <right style="thin">
        <color indexed="64"/>
      </right>
      <top style="thin">
        <color indexed="64"/>
      </top>
      <bottom style="medium">
        <color indexed="64"/>
      </bottom>
      <diagonal/>
    </border>
    <border>
      <left style="thin">
        <color indexed="64"/>
      </left>
      <right style="thick">
        <color rgb="FFFF0000"/>
      </right>
      <top style="thin">
        <color indexed="64"/>
      </top>
      <bottom style="medium">
        <color indexed="64"/>
      </bottom>
      <diagonal/>
    </border>
    <border>
      <left style="thick">
        <color rgb="FFFF0000"/>
      </left>
      <right/>
      <top/>
      <bottom style="thick">
        <color rgb="FFFF0000"/>
      </bottom>
      <diagonal/>
    </border>
    <border>
      <left style="thin">
        <color indexed="64"/>
      </left>
      <right style="thick">
        <color rgb="FFFF0000"/>
      </right>
      <top/>
      <bottom style="thick">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right/>
      <top style="thick">
        <color rgb="FFFF0000"/>
      </top>
      <bottom/>
      <diagonal/>
    </border>
    <border>
      <left style="medium">
        <color indexed="64"/>
      </left>
      <right/>
      <top style="medium">
        <color indexed="64"/>
      </top>
      <bottom style="thin">
        <color indexed="64"/>
      </bottom>
      <diagonal/>
    </border>
    <border>
      <left style="medium">
        <color indexed="64"/>
      </left>
      <right/>
      <top style="dashed">
        <color indexed="64"/>
      </top>
      <bottom/>
      <diagonal/>
    </border>
    <border>
      <left/>
      <right/>
      <top style="dashed">
        <color indexed="64"/>
      </top>
      <bottom/>
      <diagonal/>
    </border>
    <border>
      <left style="medium">
        <color indexed="64"/>
      </left>
      <right style="medium">
        <color indexed="64"/>
      </right>
      <top style="dashed">
        <color indexed="64"/>
      </top>
      <bottom/>
      <diagonal/>
    </border>
    <border>
      <left style="medium">
        <color rgb="FFFF0000"/>
      </left>
      <right style="thin">
        <color indexed="64"/>
      </right>
      <top style="medium">
        <color indexed="64"/>
      </top>
      <bottom/>
      <diagonal/>
    </border>
    <border>
      <left style="thin">
        <color indexed="64"/>
      </left>
      <right style="medium">
        <color rgb="FFFF0000"/>
      </right>
      <top style="medium">
        <color indexed="64"/>
      </top>
      <bottom/>
      <diagonal/>
    </border>
    <border>
      <left style="medium">
        <color rgb="FFFF0000"/>
      </left>
      <right style="thin">
        <color indexed="64"/>
      </right>
      <top style="medium">
        <color indexed="64"/>
      </top>
      <bottom style="thin">
        <color indexed="64"/>
      </bottom>
      <diagonal/>
    </border>
    <border>
      <left style="thin">
        <color indexed="64"/>
      </left>
      <right style="medium">
        <color rgb="FFFF0000"/>
      </right>
      <top style="medium">
        <color indexed="64"/>
      </top>
      <bottom style="thin">
        <color indexed="64"/>
      </bottom>
      <diagonal/>
    </border>
    <border>
      <left style="medium">
        <color rgb="FFFF0000"/>
      </left>
      <right style="thin">
        <color indexed="64"/>
      </right>
      <top style="thin">
        <color indexed="64"/>
      </top>
      <bottom style="thin">
        <color indexed="64"/>
      </bottom>
      <diagonal/>
    </border>
    <border>
      <left style="thin">
        <color indexed="64"/>
      </left>
      <right style="medium">
        <color rgb="FFFF0000"/>
      </right>
      <top style="thin">
        <color indexed="64"/>
      </top>
      <bottom style="thin">
        <color indexed="64"/>
      </bottom>
      <diagonal/>
    </border>
    <border>
      <left style="medium">
        <color rgb="FFFF0000"/>
      </left>
      <right style="thin">
        <color indexed="64"/>
      </right>
      <top style="thin">
        <color indexed="64"/>
      </top>
      <bottom style="medium">
        <color indexed="64"/>
      </bottom>
      <diagonal/>
    </border>
    <border>
      <left style="thin">
        <color indexed="64"/>
      </left>
      <right style="medium">
        <color rgb="FFFF0000"/>
      </right>
      <top style="thin">
        <color indexed="64"/>
      </top>
      <bottom style="medium">
        <color indexed="64"/>
      </bottom>
      <diagonal/>
    </border>
    <border>
      <left/>
      <right style="thick">
        <color rgb="FFFF0000"/>
      </right>
      <top/>
      <bottom/>
      <diagonal/>
    </border>
    <border>
      <left style="medium">
        <color indexed="64"/>
      </left>
      <right style="thin">
        <color indexed="64"/>
      </right>
      <top style="thin">
        <color indexed="64"/>
      </top>
      <bottom/>
      <diagonal/>
    </border>
    <border>
      <left style="thin">
        <color auto="1"/>
      </left>
      <right style="thin">
        <color auto="1"/>
      </right>
      <top/>
      <bottom/>
      <diagonal/>
    </border>
    <border>
      <left style="medium">
        <color indexed="64"/>
      </left>
      <right style="thin">
        <color indexed="64"/>
      </right>
      <top/>
      <bottom style="thin">
        <color indexed="64"/>
      </bottom>
      <diagonal/>
    </border>
    <border>
      <left/>
      <right/>
      <top/>
      <bottom style="thick">
        <color rgb="FFFF0000"/>
      </bottom>
      <diagonal/>
    </border>
    <border>
      <left/>
      <right style="thick">
        <color rgb="FFFF0000"/>
      </right>
      <top/>
      <bottom style="thick">
        <color rgb="FFFF0000"/>
      </bottom>
      <diagonal/>
    </border>
    <border>
      <left style="medium">
        <color rgb="FFFF0000"/>
      </left>
      <right style="thin">
        <color indexed="64"/>
      </right>
      <top style="thin">
        <color indexed="64"/>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medium">
        <color rgb="FFFF0000"/>
      </right>
      <top style="thin">
        <color indexed="64"/>
      </top>
      <bottom style="medium">
        <color rgb="FFFF0000"/>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medium">
        <color indexed="64"/>
      </bottom>
      <diagonal/>
    </border>
  </borders>
  <cellStyleXfs count="6">
    <xf numFmtId="0" fontId="0" fillId="0" borderId="0"/>
    <xf numFmtId="0" fontId="36" fillId="0" borderId="0" applyNumberFormat="0" applyFill="0" applyBorder="0" applyAlignment="0" applyProtection="0"/>
    <xf numFmtId="0" fontId="18" fillId="0" borderId="0" applyNumberFormat="0" applyFill="0" applyBorder="0" applyAlignment="0" applyProtection="0"/>
    <xf numFmtId="0" fontId="3" fillId="0" borderId="0"/>
    <xf numFmtId="0" fontId="17" fillId="0" borderId="0"/>
    <xf numFmtId="0" fontId="3" fillId="0" borderId="0"/>
  </cellStyleXfs>
  <cellXfs count="490">
    <xf numFmtId="0" fontId="0" fillId="0" borderId="0" xfId="0"/>
    <xf numFmtId="0" fontId="3" fillId="0" borderId="1" xfId="3" applyBorder="1" applyAlignment="1">
      <alignment horizontal="left" vertical="top" wrapText="1"/>
    </xf>
    <xf numFmtId="0" fontId="3" fillId="0" borderId="0" xfId="3"/>
    <xf numFmtId="0" fontId="5" fillId="0" borderId="0" xfId="3" applyFont="1"/>
    <xf numFmtId="0" fontId="5" fillId="0" borderId="1" xfId="3" applyFont="1" applyBorder="1" applyAlignment="1">
      <alignment horizontal="left" vertical="top" wrapText="1"/>
    </xf>
    <xf numFmtId="0" fontId="5" fillId="0" borderId="0" xfId="3" applyFont="1" applyAlignment="1">
      <alignment horizontal="left" vertical="top" wrapText="1"/>
    </xf>
    <xf numFmtId="0" fontId="5" fillId="0" borderId="2" xfId="3" applyFont="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lignment wrapText="1"/>
    </xf>
    <xf numFmtId="0" fontId="5" fillId="0" borderId="3" xfId="3" applyFont="1" applyBorder="1" applyAlignment="1">
      <alignment horizontal="left" vertical="top" wrapText="1"/>
    </xf>
    <xf numFmtId="0" fontId="3" fillId="2" borderId="1" xfId="3" applyFill="1" applyBorder="1" applyAlignment="1">
      <alignment horizontal="left" vertical="top" wrapText="1"/>
    </xf>
    <xf numFmtId="0" fontId="7" fillId="0" borderId="1" xfId="3" applyFont="1" applyBorder="1" applyAlignment="1">
      <alignment horizontal="left" vertical="top" wrapText="1"/>
    </xf>
    <xf numFmtId="0" fontId="5" fillId="0" borderId="4" xfId="3" applyFont="1" applyBorder="1" applyAlignment="1">
      <alignment horizontal="left" vertical="top" wrapText="1"/>
    </xf>
    <xf numFmtId="0" fontId="3" fillId="0" borderId="5" xfId="3" applyBorder="1" applyAlignment="1">
      <alignment horizontal="left" vertical="top" wrapText="1"/>
    </xf>
    <xf numFmtId="0" fontId="3" fillId="0" borderId="4" xfId="3" applyBorder="1" applyAlignment="1">
      <alignment horizontal="left" vertical="top" wrapText="1"/>
    </xf>
    <xf numFmtId="0" fontId="5" fillId="0" borderId="6" xfId="3" applyFont="1" applyBorder="1" applyAlignment="1">
      <alignment horizontal="left" vertical="top" wrapText="1"/>
    </xf>
    <xf numFmtId="0" fontId="5" fillId="0" borderId="0" xfId="3" applyFont="1" applyAlignment="1">
      <alignment vertical="top"/>
    </xf>
    <xf numFmtId="0" fontId="3" fillId="0" borderId="0" xfId="3" applyAlignment="1">
      <alignment vertical="center"/>
    </xf>
    <xf numFmtId="0" fontId="3" fillId="0" borderId="0" xfId="3" applyAlignment="1">
      <alignment horizontal="left" vertical="top" wrapText="1"/>
    </xf>
    <xf numFmtId="0" fontId="10" fillId="0" borderId="0" xfId="3" applyFont="1" applyAlignment="1">
      <alignment horizontal="center" wrapText="1"/>
    </xf>
    <xf numFmtId="0" fontId="9" fillId="0" borderId="0" xfId="3" applyFont="1"/>
    <xf numFmtId="0" fontId="11" fillId="0" borderId="0" xfId="3" applyFont="1" applyAlignment="1">
      <alignment horizontal="center" vertical="top" wrapText="1"/>
    </xf>
    <xf numFmtId="0" fontId="2" fillId="0" borderId="1" xfId="3" applyFont="1" applyBorder="1" applyAlignment="1">
      <alignment horizontal="center" vertical="center" wrapText="1"/>
    </xf>
    <xf numFmtId="0" fontId="10" fillId="0" borderId="0" xfId="3" applyFont="1" applyAlignment="1">
      <alignment horizontal="center" vertical="center"/>
    </xf>
    <xf numFmtId="0" fontId="12" fillId="0" borderId="0" xfId="3" applyFont="1" applyAlignment="1">
      <alignment horizontal="center" vertical="center" wrapText="1"/>
    </xf>
    <xf numFmtId="0" fontId="8" fillId="2" borderId="1" xfId="3" applyFont="1" applyFill="1" applyBorder="1" applyAlignment="1">
      <alignment horizontal="left" vertical="top" wrapText="1"/>
    </xf>
    <xf numFmtId="0" fontId="11" fillId="2" borderId="1" xfId="3" applyFont="1" applyFill="1" applyBorder="1" applyAlignment="1">
      <alignment horizontal="left" vertical="top" wrapText="1"/>
    </xf>
    <xf numFmtId="0" fontId="13" fillId="2" borderId="4" xfId="3" applyFont="1" applyFill="1" applyBorder="1" applyAlignment="1">
      <alignment horizontal="left" vertical="top" wrapText="1"/>
    </xf>
    <xf numFmtId="0" fontId="13" fillId="2" borderId="0" xfId="3" applyFont="1" applyFill="1" applyAlignment="1">
      <alignment horizontal="left" vertical="top" wrapText="1"/>
    </xf>
    <xf numFmtId="0" fontId="14" fillId="2" borderId="1" xfId="3" applyFont="1" applyFill="1" applyBorder="1" applyAlignment="1">
      <alignment horizontal="left" vertical="top" wrapText="1"/>
    </xf>
    <xf numFmtId="0" fontId="13" fillId="2" borderId="1" xfId="3" applyFont="1" applyFill="1" applyBorder="1" applyAlignment="1">
      <alignment horizontal="left" vertical="top" wrapText="1"/>
    </xf>
    <xf numFmtId="0" fontId="13" fillId="0" borderId="0" xfId="3" applyFont="1"/>
    <xf numFmtId="0" fontId="13" fillId="2" borderId="2" xfId="3" applyFont="1" applyFill="1" applyBorder="1" applyAlignment="1">
      <alignment horizontal="left" vertical="top" wrapText="1"/>
    </xf>
    <xf numFmtId="0" fontId="13" fillId="0" borderId="0" xfId="3" applyFont="1" applyAlignment="1">
      <alignment vertical="top"/>
    </xf>
    <xf numFmtId="0" fontId="8" fillId="0" borderId="0" xfId="3" applyFont="1"/>
    <xf numFmtId="0" fontId="3" fillId="0" borderId="3" xfId="3" applyBorder="1" applyAlignment="1">
      <alignment horizontal="center" vertical="top" wrapText="1"/>
    </xf>
    <xf numFmtId="0" fontId="16" fillId="0" borderId="1" xfId="3" applyFont="1" applyBorder="1" applyAlignment="1">
      <alignment horizontal="center" vertical="center" wrapText="1"/>
    </xf>
    <xf numFmtId="0" fontId="19" fillId="0" borderId="0" xfId="4" applyFont="1"/>
    <xf numFmtId="0" fontId="17" fillId="0" borderId="0" xfId="4"/>
    <xf numFmtId="0" fontId="19" fillId="3" borderId="4" xfId="4" applyFont="1" applyFill="1" applyBorder="1"/>
    <xf numFmtId="0" fontId="21" fillId="0" borderId="4" xfId="4" applyFont="1" applyBorder="1" applyAlignment="1">
      <alignment horizontal="left" indent="1"/>
    </xf>
    <xf numFmtId="0" fontId="5" fillId="0" borderId="5" xfId="3" applyFont="1" applyBorder="1" applyAlignment="1">
      <alignment horizontal="left" vertical="top" wrapText="1"/>
    </xf>
    <xf numFmtId="0" fontId="3" fillId="4" borderId="2" xfId="3" applyFill="1" applyBorder="1" applyAlignment="1">
      <alignment horizontal="left" vertical="top" wrapText="1"/>
    </xf>
    <xf numFmtId="0" fontId="3" fillId="4" borderId="1" xfId="3" applyFill="1" applyBorder="1" applyAlignment="1">
      <alignment horizontal="left" vertical="top" wrapText="1"/>
    </xf>
    <xf numFmtId="0" fontId="25"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vertical="top" wrapText="1"/>
    </xf>
    <xf numFmtId="0" fontId="6" fillId="5"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8" xfId="0" applyFont="1" applyFill="1" applyBorder="1" applyAlignment="1">
      <alignment horizontal="center" vertical="center"/>
    </xf>
    <xf numFmtId="0" fontId="16" fillId="7" borderId="9" xfId="0" applyFont="1" applyFill="1" applyBorder="1" applyAlignment="1">
      <alignment horizontal="center" vertical="center"/>
    </xf>
    <xf numFmtId="0" fontId="19" fillId="8" borderId="4" xfId="4" applyFont="1" applyFill="1" applyBorder="1"/>
    <xf numFmtId="0" fontId="19" fillId="9" borderId="4" xfId="4" applyFont="1" applyFill="1" applyBorder="1"/>
    <xf numFmtId="0" fontId="19" fillId="10" borderId="4" xfId="4" applyFont="1" applyFill="1" applyBorder="1"/>
    <xf numFmtId="0" fontId="19" fillId="11" borderId="4" xfId="4" applyFont="1" applyFill="1" applyBorder="1"/>
    <xf numFmtId="0" fontId="3" fillId="0" borderId="0" xfId="5"/>
    <xf numFmtId="0" fontId="6" fillId="0" borderId="4" xfId="5" applyFont="1" applyBorder="1" applyAlignment="1">
      <alignment horizontal="left" indent="1"/>
    </xf>
    <xf numFmtId="0" fontId="27" fillId="0" borderId="0" xfId="0" applyFont="1"/>
    <xf numFmtId="0" fontId="5" fillId="3" borderId="4" xfId="5" applyFont="1" applyFill="1" applyBorder="1"/>
    <xf numFmtId="0" fontId="5" fillId="9" borderId="4" xfId="5" applyFont="1" applyFill="1" applyBorder="1"/>
    <xf numFmtId="0" fontId="5" fillId="8" borderId="4" xfId="5" applyFont="1" applyFill="1" applyBorder="1"/>
    <xf numFmtId="0" fontId="5" fillId="10" borderId="4" xfId="5" applyFont="1" applyFill="1" applyBorder="1"/>
    <xf numFmtId="0" fontId="5" fillId="11" borderId="4" xfId="5" applyFont="1" applyFill="1" applyBorder="1"/>
    <xf numFmtId="0" fontId="19" fillId="0" borderId="0" xfId="5" applyFont="1"/>
    <xf numFmtId="0" fontId="27" fillId="0" borderId="0" xfId="0" applyFont="1" applyAlignment="1">
      <alignment vertical="top"/>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10" xfId="0" applyFont="1" applyBorder="1" applyAlignment="1">
      <alignment vertical="top" wrapText="1"/>
    </xf>
    <xf numFmtId="0" fontId="28" fillId="0" borderId="11" xfId="0" applyFont="1" applyBorder="1" applyAlignment="1">
      <alignment horizontal="left" vertical="top" wrapText="1"/>
    </xf>
    <xf numFmtId="0" fontId="29" fillId="0" borderId="12" xfId="0" applyFont="1" applyBorder="1" applyAlignment="1">
      <alignment horizontal="left" vertical="top" wrapText="1"/>
    </xf>
    <xf numFmtId="0" fontId="31" fillId="0" borderId="5" xfId="0" applyFont="1" applyBorder="1" applyAlignment="1">
      <alignment vertical="top"/>
    </xf>
    <xf numFmtId="0" fontId="28" fillId="0" borderId="5" xfId="0" applyFont="1" applyBorder="1" applyAlignment="1">
      <alignment horizontal="left" vertical="top" wrapText="1"/>
    </xf>
    <xf numFmtId="0" fontId="29" fillId="0" borderId="5" xfId="0" applyFont="1" applyBorder="1" applyAlignment="1">
      <alignment horizontal="left" vertical="top" wrapText="1"/>
    </xf>
    <xf numFmtId="0" fontId="27" fillId="0" borderId="5" xfId="0" applyFont="1" applyBorder="1" applyAlignment="1">
      <alignment vertical="top" wrapText="1"/>
    </xf>
    <xf numFmtId="0" fontId="27" fillId="0" borderId="4" xfId="0" applyFont="1" applyBorder="1" applyAlignment="1">
      <alignment vertical="top" wrapText="1"/>
    </xf>
    <xf numFmtId="0" fontId="28" fillId="0" borderId="4" xfId="0" applyFont="1" applyBorder="1" applyAlignment="1">
      <alignment horizontal="left" vertical="top" wrapText="1"/>
    </xf>
    <xf numFmtId="0" fontId="29" fillId="0" borderId="4" xfId="0" applyFont="1" applyBorder="1" applyAlignment="1">
      <alignment horizontal="left" vertical="top" wrapText="1"/>
    </xf>
    <xf numFmtId="0" fontId="31" fillId="0" borderId="5" xfId="0" applyFont="1" applyBorder="1" applyAlignment="1">
      <alignment vertical="top" wrapText="1"/>
    </xf>
    <xf numFmtId="0" fontId="27" fillId="0" borderId="5" xfId="0" applyFont="1" applyBorder="1" applyAlignment="1">
      <alignment vertical="top"/>
    </xf>
    <xf numFmtId="0" fontId="27" fillId="0" borderId="4" xfId="0" applyFont="1" applyBorder="1" applyAlignment="1">
      <alignment vertical="top"/>
    </xf>
    <xf numFmtId="0" fontId="23" fillId="0" borderId="5" xfId="0" applyFont="1" applyBorder="1" applyAlignment="1">
      <alignment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3" fillId="12" borderId="5" xfId="0" applyFont="1" applyFill="1" applyBorder="1" applyAlignment="1" applyProtection="1">
      <alignment horizontal="center" vertical="top" wrapText="1"/>
      <protection locked="0"/>
    </xf>
    <xf numFmtId="0" fontId="3" fillId="0" borderId="3" xfId="0" applyFont="1" applyBorder="1" applyAlignment="1">
      <alignment horizontal="center" vertical="top" wrapText="1"/>
    </xf>
    <xf numFmtId="0" fontId="3" fillId="0" borderId="13" xfId="0" applyFont="1" applyBorder="1" applyAlignment="1">
      <alignment horizontal="center" vertical="top" wrapText="1"/>
    </xf>
    <xf numFmtId="0" fontId="3" fillId="0" borderId="4" xfId="0" applyFont="1" applyBorder="1" applyAlignment="1">
      <alignment horizontal="center" vertical="top" wrapText="1"/>
    </xf>
    <xf numFmtId="0" fontId="3" fillId="0" borderId="14"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7" xfId="0" applyFont="1" applyBorder="1" applyAlignment="1">
      <alignment horizontal="center" vertical="top" wrapText="1"/>
    </xf>
    <xf numFmtId="0" fontId="3" fillId="0" borderId="18" xfId="0" applyFont="1" applyBorder="1" applyAlignment="1">
      <alignment horizontal="center" vertical="top" wrapText="1"/>
    </xf>
    <xf numFmtId="0" fontId="32" fillId="0" borderId="0" xfId="0" applyFont="1" applyAlignment="1">
      <alignment horizontal="center"/>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5" xfId="0" applyFont="1" applyBorder="1" applyAlignment="1">
      <alignment vertical="top" wrapText="1"/>
    </xf>
    <xf numFmtId="0" fontId="3" fillId="0" borderId="7" xfId="0" applyFont="1" applyBorder="1" applyAlignment="1">
      <alignment vertical="top" wrapText="1"/>
    </xf>
    <xf numFmtId="0" fontId="3" fillId="0" borderId="17"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left" vertical="top"/>
    </xf>
    <xf numFmtId="0" fontId="3" fillId="0" borderId="5" xfId="0" applyFont="1" applyBorder="1" applyAlignment="1">
      <alignment horizontal="left" vertical="top" wrapText="1"/>
    </xf>
    <xf numFmtId="0" fontId="3" fillId="12" borderId="5" xfId="0" applyFont="1" applyFill="1" applyBorder="1" applyAlignment="1" applyProtection="1">
      <alignment vertical="top" wrapText="1"/>
      <protection locked="0"/>
    </xf>
    <xf numFmtId="0" fontId="3" fillId="0" borderId="3" xfId="0" applyFont="1" applyBorder="1" applyAlignment="1">
      <alignment horizontal="left" vertical="top" wrapText="1"/>
    </xf>
    <xf numFmtId="0" fontId="3" fillId="0" borderId="13" xfId="0" applyFont="1" applyBorder="1" applyAlignment="1">
      <alignment vertical="top" wrapText="1"/>
    </xf>
    <xf numFmtId="0" fontId="3" fillId="0" borderId="4" xfId="0" applyFont="1" applyBorder="1" applyAlignment="1">
      <alignment horizontal="left" vertical="top" wrapText="1"/>
    </xf>
    <xf numFmtId="0" fontId="3" fillId="0" borderId="14" xfId="0" applyFont="1" applyBorder="1" applyAlignment="1">
      <alignment vertical="top" wrapText="1"/>
    </xf>
    <xf numFmtId="0" fontId="3" fillId="0" borderId="15" xfId="0" applyFont="1" applyBorder="1" applyAlignment="1">
      <alignment horizontal="left" vertical="top" wrapText="1"/>
    </xf>
    <xf numFmtId="0" fontId="3" fillId="0" borderId="16" xfId="0" applyFont="1" applyBorder="1" applyAlignment="1">
      <alignment vertical="top" wrapText="1"/>
    </xf>
    <xf numFmtId="0" fontId="3" fillId="0" borderId="18" xfId="0" applyFont="1" applyBorder="1" applyAlignment="1">
      <alignmen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3" fillId="0" borderId="17" xfId="0" applyFont="1" applyBorder="1" applyAlignment="1">
      <alignment horizontal="left" vertical="top" wrapText="1"/>
    </xf>
    <xf numFmtId="0" fontId="16" fillId="0" borderId="0" xfId="0" applyFont="1" applyAlignment="1">
      <alignment vertical="top" wrapText="1"/>
    </xf>
    <xf numFmtId="0" fontId="3" fillId="0" borderId="7" xfId="0" applyFont="1" applyBorder="1" applyAlignment="1">
      <alignment horizontal="left" vertical="top"/>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4" xfId="0" applyFont="1" applyBorder="1" applyAlignment="1">
      <alignment horizontal="left" vertical="top" wrapText="1"/>
    </xf>
    <xf numFmtId="0" fontId="3" fillId="0" borderId="13" xfId="0" applyFont="1" applyBorder="1" applyAlignment="1">
      <alignment horizontal="left" vertical="top"/>
    </xf>
    <xf numFmtId="0" fontId="3" fillId="0" borderId="16" xfId="0" applyFont="1" applyBorder="1" applyAlignment="1">
      <alignment horizontal="left" vertical="top"/>
    </xf>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20"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xf>
    <xf numFmtId="0" fontId="3" fillId="0" borderId="23" xfId="0" applyFont="1" applyBorder="1" applyAlignment="1">
      <alignment horizontal="left" vertical="top"/>
    </xf>
    <xf numFmtId="0" fontId="32" fillId="0" borderId="0" xfId="0" applyFont="1"/>
    <xf numFmtId="0" fontId="18" fillId="0" borderId="45" xfId="2" applyBorder="1" applyAlignment="1" applyProtection="1">
      <alignment horizontal="center" vertical="center" wrapText="1"/>
      <protection locked="0"/>
    </xf>
    <xf numFmtId="0" fontId="0" fillId="0" borderId="0" xfId="0" applyAlignment="1">
      <alignment wrapText="1"/>
    </xf>
    <xf numFmtId="0" fontId="43" fillId="0" borderId="0" xfId="0" applyFont="1" applyAlignment="1">
      <alignment horizontal="left" vertical="center"/>
    </xf>
    <xf numFmtId="0" fontId="45" fillId="0" borderId="0" xfId="0" applyFont="1"/>
    <xf numFmtId="0" fontId="46" fillId="22" borderId="0" xfId="0" applyFont="1" applyFill="1"/>
    <xf numFmtId="0" fontId="45" fillId="0" borderId="0" xfId="0" applyFont="1" applyAlignment="1">
      <alignment horizontal="left"/>
    </xf>
    <xf numFmtId="0" fontId="0" fillId="0" borderId="0" xfId="0" applyAlignment="1">
      <alignment horizontal="center"/>
    </xf>
    <xf numFmtId="0" fontId="0" fillId="0" borderId="1" xfId="0" applyBorder="1" applyAlignment="1">
      <alignment horizontal="center" vertical="center" wrapText="1"/>
    </xf>
    <xf numFmtId="0" fontId="48" fillId="24" borderId="45" xfId="0" applyFont="1" applyFill="1" applyBorder="1"/>
    <xf numFmtId="0" fontId="24" fillId="9" borderId="46" xfId="0" applyFont="1" applyFill="1" applyBorder="1"/>
    <xf numFmtId="0" fontId="0" fillId="0" borderId="27" xfId="0" applyBorder="1"/>
    <xf numFmtId="0" fontId="0" fillId="0" borderId="36" xfId="0" applyBorder="1"/>
    <xf numFmtId="0" fontId="24" fillId="25" borderId="0" xfId="0" applyFont="1" applyFill="1" applyAlignment="1">
      <alignment horizontal="center" vertical="center"/>
    </xf>
    <xf numFmtId="0" fontId="0" fillId="0" borderId="62" xfId="0" applyBorder="1"/>
    <xf numFmtId="0" fontId="0" fillId="0" borderId="63" xfId="0" applyBorder="1"/>
    <xf numFmtId="0" fontId="0" fillId="0" borderId="63" xfId="0" applyBorder="1" applyAlignment="1">
      <alignment wrapText="1"/>
    </xf>
    <xf numFmtId="0" fontId="0" fillId="0" borderId="64" xfId="0" applyBorder="1" applyAlignment="1">
      <alignment wrapText="1"/>
    </xf>
    <xf numFmtId="0" fontId="0" fillId="0" borderId="58" xfId="0" applyBorder="1"/>
    <xf numFmtId="0" fontId="24" fillId="0" borderId="65" xfId="0" applyFont="1" applyBorder="1" applyAlignment="1">
      <alignment horizontal="center" vertical="center"/>
    </xf>
    <xf numFmtId="0" fontId="0" fillId="0" borderId="66" xfId="0" applyBorder="1"/>
    <xf numFmtId="0" fontId="0" fillId="0" borderId="38" xfId="0" applyBorder="1"/>
    <xf numFmtId="0" fontId="0" fillId="0" borderId="28" xfId="0" applyBorder="1"/>
    <xf numFmtId="0" fontId="0" fillId="0" borderId="67" xfId="0" applyBorder="1"/>
    <xf numFmtId="0" fontId="0" fillId="0" borderId="68" xfId="0" applyBorder="1"/>
    <xf numFmtId="0" fontId="0" fillId="26" borderId="69" xfId="0" applyFill="1" applyBorder="1" applyAlignment="1">
      <alignment horizontal="center" vertical="center"/>
    </xf>
    <xf numFmtId="0" fontId="0" fillId="26" borderId="70" xfId="0" applyFill="1" applyBorder="1" applyAlignment="1">
      <alignment horizontal="center" vertical="center"/>
    </xf>
    <xf numFmtId="0" fontId="48" fillId="24" borderId="70" xfId="0" applyFont="1" applyFill="1" applyBorder="1"/>
    <xf numFmtId="0" fontId="0" fillId="26" borderId="71" xfId="0" applyFill="1" applyBorder="1" applyAlignment="1">
      <alignment horizontal="center" vertical="center"/>
    </xf>
    <xf numFmtId="0" fontId="47" fillId="10" borderId="1" xfId="0" applyFont="1" applyFill="1" applyBorder="1" applyAlignment="1">
      <alignment horizontal="center" vertical="center"/>
    </xf>
    <xf numFmtId="0" fontId="0" fillId="0" borderId="39" xfId="0" applyBorder="1"/>
    <xf numFmtId="0" fontId="0" fillId="0" borderId="72" xfId="0" applyBorder="1" applyAlignment="1">
      <alignment horizontal="center" vertical="center"/>
    </xf>
    <xf numFmtId="0" fontId="0" fillId="0" borderId="73" xfId="0" applyBorder="1" applyAlignment="1">
      <alignment horizontal="center" vertical="center"/>
    </xf>
    <xf numFmtId="0" fontId="48" fillId="24" borderId="73" xfId="0" applyFont="1" applyFill="1" applyBorder="1"/>
    <xf numFmtId="0" fontId="0" fillId="0" borderId="74" xfId="0" applyBorder="1" applyAlignment="1">
      <alignment horizontal="center" vertical="center"/>
    </xf>
    <xf numFmtId="0" fontId="24" fillId="0" borderId="1" xfId="0" applyFont="1" applyBorder="1" applyAlignment="1">
      <alignment horizontal="center" vertical="center"/>
    </xf>
    <xf numFmtId="0" fontId="0" fillId="0" borderId="73" xfId="0" applyBorder="1"/>
    <xf numFmtId="0" fontId="0" fillId="26" borderId="72" xfId="0" applyFill="1" applyBorder="1" applyAlignment="1">
      <alignment horizontal="center" vertical="center"/>
    </xf>
    <xf numFmtId="0" fontId="0" fillId="26" borderId="73" xfId="0" applyFill="1" applyBorder="1" applyAlignment="1">
      <alignment horizontal="center" vertical="center"/>
    </xf>
    <xf numFmtId="0" fontId="0" fillId="26" borderId="74" xfId="0" applyFill="1" applyBorder="1" applyAlignment="1">
      <alignment horizontal="center" vertical="center"/>
    </xf>
    <xf numFmtId="0" fontId="0" fillId="0" borderId="75" xfId="0" applyBorder="1"/>
    <xf numFmtId="0" fontId="0" fillId="0" borderId="76" xfId="0" applyBorder="1"/>
    <xf numFmtId="0" fontId="0" fillId="0" borderId="77" xfId="0" applyBorder="1"/>
    <xf numFmtId="0" fontId="0" fillId="0" borderId="78" xfId="0" applyBorder="1"/>
    <xf numFmtId="0" fontId="24" fillId="0" borderId="8" xfId="0" applyFont="1" applyBorder="1" applyAlignment="1">
      <alignment horizontal="center" vertical="center"/>
    </xf>
    <xf numFmtId="0" fontId="0" fillId="0" borderId="9" xfId="0" applyBorder="1"/>
    <xf numFmtId="0" fontId="0" fillId="0" borderId="54" xfId="0" applyBorder="1"/>
    <xf numFmtId="0" fontId="0" fillId="0" borderId="18" xfId="0" applyBorder="1"/>
    <xf numFmtId="0" fontId="0" fillId="0" borderId="79" xfId="0" applyBorder="1"/>
    <xf numFmtId="0" fontId="0" fillId="0" borderId="80" xfId="0" applyBorder="1"/>
    <xf numFmtId="0" fontId="24" fillId="8" borderId="46" xfId="0" applyFont="1" applyFill="1" applyBorder="1"/>
    <xf numFmtId="0" fontId="0" fillId="0" borderId="1" xfId="0" applyBorder="1"/>
    <xf numFmtId="0" fontId="0" fillId="0" borderId="84" xfId="0" applyBorder="1"/>
    <xf numFmtId="0" fontId="0" fillId="26" borderId="86" xfId="0" applyFill="1" applyBorder="1" applyAlignment="1">
      <alignment horizontal="center" vertical="center"/>
    </xf>
    <xf numFmtId="0" fontId="0" fillId="26" borderId="87" xfId="0" applyFill="1" applyBorder="1" applyAlignment="1">
      <alignment horizontal="center" vertical="center"/>
    </xf>
    <xf numFmtId="0" fontId="0" fillId="26" borderId="88" xfId="0" applyFill="1" applyBorder="1" applyAlignment="1">
      <alignment horizontal="center" vertical="center"/>
    </xf>
    <xf numFmtId="0" fontId="0" fillId="0" borderId="39" xfId="0" applyBorder="1" applyAlignment="1">
      <alignment horizontal="center" vertical="center" wrapText="1"/>
    </xf>
    <xf numFmtId="0" fontId="0" fillId="0" borderId="49" xfId="0" applyBorder="1"/>
    <xf numFmtId="0" fontId="0" fillId="0" borderId="37" xfId="0" applyBorder="1"/>
    <xf numFmtId="0" fontId="0" fillId="0" borderId="91" xfId="0" applyBorder="1"/>
    <xf numFmtId="0" fontId="0" fillId="0" borderId="65" xfId="0" applyBorder="1"/>
    <xf numFmtId="0" fontId="0" fillId="0" borderId="92" xfId="0" applyBorder="1"/>
    <xf numFmtId="0" fontId="0" fillId="0" borderId="55" xfId="0" applyBorder="1"/>
    <xf numFmtId="0" fontId="0" fillId="0" borderId="12" xfId="0" applyBorder="1"/>
    <xf numFmtId="0" fontId="0" fillId="0" borderId="93" xfId="0" applyBorder="1"/>
    <xf numFmtId="0" fontId="0" fillId="0" borderId="94" xfId="0" applyBorder="1"/>
    <xf numFmtId="2" fontId="0" fillId="0" borderId="1" xfId="0" applyNumberFormat="1" applyBorder="1"/>
    <xf numFmtId="0" fontId="24" fillId="9" borderId="33" xfId="0" applyFont="1" applyFill="1" applyBorder="1" applyAlignment="1">
      <alignment horizontal="right"/>
    </xf>
    <xf numFmtId="0" fontId="0" fillId="0" borderId="29" xfId="0" applyBorder="1"/>
    <xf numFmtId="0" fontId="24" fillId="9" borderId="39" xfId="0" applyFont="1" applyFill="1" applyBorder="1"/>
    <xf numFmtId="164" fontId="0" fillId="0" borderId="8" xfId="0" applyNumberFormat="1" applyBorder="1"/>
    <xf numFmtId="0" fontId="24" fillId="9" borderId="38" xfId="0" applyFont="1" applyFill="1" applyBorder="1" applyAlignment="1">
      <alignment horizontal="right"/>
    </xf>
    <xf numFmtId="0" fontId="0" fillId="0" borderId="95" xfId="0" applyBorder="1"/>
    <xf numFmtId="165" fontId="0" fillId="0" borderId="8" xfId="0" applyNumberFormat="1" applyBorder="1"/>
    <xf numFmtId="0" fontId="0" fillId="0" borderId="96" xfId="0" applyBorder="1"/>
    <xf numFmtId="0" fontId="0" fillId="0" borderId="97" xfId="0" applyBorder="1"/>
    <xf numFmtId="0" fontId="24" fillId="9" borderId="75" xfId="0" applyFont="1" applyFill="1" applyBorder="1"/>
    <xf numFmtId="0" fontId="0" fillId="0" borderId="8" xfId="0" applyBorder="1"/>
    <xf numFmtId="0" fontId="24" fillId="9" borderId="9" xfId="0" applyFont="1" applyFill="1" applyBorder="1"/>
    <xf numFmtId="0" fontId="0" fillId="0" borderId="98" xfId="0" applyBorder="1"/>
    <xf numFmtId="0" fontId="0" fillId="0" borderId="3" xfId="0" applyBorder="1"/>
    <xf numFmtId="0" fontId="0" fillId="0" borderId="20" xfId="0" applyBorder="1"/>
    <xf numFmtId="0" fontId="0" fillId="0" borderId="99" xfId="0" applyBorder="1"/>
    <xf numFmtId="2" fontId="0" fillId="0" borderId="54" xfId="0" applyNumberFormat="1" applyBorder="1"/>
    <xf numFmtId="0" fontId="48" fillId="24" borderId="100" xfId="0" applyFont="1" applyFill="1" applyBorder="1"/>
    <xf numFmtId="0" fontId="24" fillId="9" borderId="65" xfId="0" applyFont="1" applyFill="1" applyBorder="1"/>
    <xf numFmtId="0" fontId="24" fillId="8" borderId="58" xfId="0" applyFont="1" applyFill="1" applyBorder="1"/>
    <xf numFmtId="0" fontId="0" fillId="0" borderId="101" xfId="0" applyBorder="1"/>
    <xf numFmtId="0" fontId="0" fillId="0" borderId="102" xfId="0" applyBorder="1"/>
    <xf numFmtId="0" fontId="0" fillId="0" borderId="24" xfId="0" applyBorder="1"/>
    <xf numFmtId="0" fontId="0" fillId="0" borderId="25" xfId="0" applyBorder="1"/>
    <xf numFmtId="0" fontId="0" fillId="0" borderId="26" xfId="0" applyBorder="1"/>
    <xf numFmtId="0" fontId="0" fillId="0" borderId="103" xfId="0" applyBorder="1"/>
    <xf numFmtId="165" fontId="0" fillId="0" borderId="104" xfId="0" applyNumberFormat="1" applyBorder="1"/>
    <xf numFmtId="0" fontId="0" fillId="0" borderId="105" xfId="0" applyBorder="1"/>
    <xf numFmtId="0" fontId="48" fillId="24" borderId="38" xfId="0" applyFont="1" applyFill="1" applyBorder="1"/>
    <xf numFmtId="0" fontId="50" fillId="24" borderId="1" xfId="0" applyFont="1" applyFill="1" applyBorder="1"/>
    <xf numFmtId="0" fontId="0" fillId="9" borderId="1" xfId="0" applyFill="1" applyBorder="1"/>
    <xf numFmtId="165" fontId="0" fillId="9" borderId="1" xfId="0" applyNumberFormat="1" applyFill="1" applyBorder="1"/>
    <xf numFmtId="164" fontId="0" fillId="0" borderId="1" xfId="0" applyNumberFormat="1" applyBorder="1"/>
    <xf numFmtId="0" fontId="0" fillId="0" borderId="10" xfId="0" applyBorder="1"/>
    <xf numFmtId="164" fontId="0" fillId="0" borderId="55" xfId="0" applyNumberFormat="1" applyBorder="1"/>
    <xf numFmtId="0" fontId="24" fillId="9" borderId="58" xfId="0" applyFont="1" applyFill="1" applyBorder="1"/>
    <xf numFmtId="0" fontId="24" fillId="9" borderId="66" xfId="0" applyFont="1" applyFill="1" applyBorder="1"/>
    <xf numFmtId="0" fontId="24" fillId="29" borderId="58" xfId="0" applyFont="1" applyFill="1" applyBorder="1"/>
    <xf numFmtId="2" fontId="0" fillId="0" borderId="49" xfId="0" applyNumberFormat="1" applyBorder="1"/>
    <xf numFmtId="2" fontId="0" fillId="0" borderId="0" xfId="0" applyNumberFormat="1"/>
    <xf numFmtId="0" fontId="0" fillId="9" borderId="54" xfId="0" applyFill="1" applyBorder="1"/>
    <xf numFmtId="165" fontId="0" fillId="9" borderId="55" xfId="0" applyNumberFormat="1" applyFill="1" applyBorder="1"/>
    <xf numFmtId="0" fontId="0" fillId="9" borderId="46" xfId="0" applyFill="1" applyBorder="1"/>
    <xf numFmtId="0" fontId="24" fillId="24" borderId="58" xfId="0" applyFont="1" applyFill="1" applyBorder="1"/>
    <xf numFmtId="1" fontId="0" fillId="0" borderId="1" xfId="0" applyNumberFormat="1" applyBorder="1"/>
    <xf numFmtId="0" fontId="24" fillId="0" borderId="0" xfId="0" applyFont="1"/>
    <xf numFmtId="0" fontId="48" fillId="24" borderId="1" xfId="0" applyFont="1" applyFill="1" applyBorder="1"/>
    <xf numFmtId="0" fontId="48" fillId="24" borderId="39" xfId="0" applyFont="1" applyFill="1" applyBorder="1"/>
    <xf numFmtId="0" fontId="0" fillId="0" borderId="39" xfId="0" quotePrefix="1" applyBorder="1"/>
    <xf numFmtId="165" fontId="0" fillId="0" borderId="1" xfId="0" applyNumberFormat="1" applyBorder="1"/>
    <xf numFmtId="164" fontId="0" fillId="0" borderId="0" xfId="0" applyNumberFormat="1"/>
    <xf numFmtId="11" fontId="0" fillId="0" borderId="0" xfId="0" applyNumberFormat="1"/>
    <xf numFmtId="0" fontId="0" fillId="0" borderId="0" xfId="0" quotePrefix="1"/>
    <xf numFmtId="0" fontId="38" fillId="26" borderId="49" xfId="0" applyFont="1" applyFill="1" applyBorder="1" applyAlignment="1">
      <alignment horizontal="center" vertical="center"/>
    </xf>
    <xf numFmtId="0" fontId="38" fillId="26" borderId="0" xfId="0" applyFont="1" applyFill="1" applyAlignment="1">
      <alignment horizontal="center" vertical="center"/>
    </xf>
    <xf numFmtId="0" fontId="38" fillId="26" borderId="37" xfId="0" applyFont="1" applyFill="1" applyBorder="1" applyAlignment="1">
      <alignment horizontal="center" vertical="center"/>
    </xf>
    <xf numFmtId="0" fontId="0" fillId="0" borderId="106" xfId="0" applyBorder="1"/>
    <xf numFmtId="0" fontId="0" fillId="0" borderId="107" xfId="0" applyBorder="1"/>
    <xf numFmtId="0" fontId="0" fillId="0" borderId="108" xfId="0" applyBorder="1"/>
    <xf numFmtId="0" fontId="0" fillId="0" borderId="15" xfId="0" applyBorder="1"/>
    <xf numFmtId="0" fontId="0" fillId="0" borderId="109" xfId="0" applyBorder="1"/>
    <xf numFmtId="0" fontId="0" fillId="0" borderId="110" xfId="0" applyBorder="1"/>
    <xf numFmtId="0" fontId="0" fillId="0" borderId="111" xfId="0" applyBorder="1"/>
    <xf numFmtId="0" fontId="0" fillId="0" borderId="1" xfId="0" applyBorder="1" applyAlignment="1">
      <alignment vertical="center"/>
    </xf>
    <xf numFmtId="0" fontId="0" fillId="0" borderId="39" xfId="0" applyBorder="1" applyAlignment="1">
      <alignment vertical="center"/>
    </xf>
    <xf numFmtId="0" fontId="0" fillId="29" borderId="1" xfId="0" applyFill="1" applyBorder="1" applyAlignment="1">
      <alignment vertical="center"/>
    </xf>
    <xf numFmtId="0" fontId="0" fillId="29" borderId="39" xfId="0" applyFill="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9" fillId="0" borderId="75" xfId="0" applyFont="1" applyBorder="1"/>
    <xf numFmtId="0" fontId="49" fillId="0" borderId="8" xfId="0" applyFont="1" applyBorder="1" applyAlignment="1">
      <alignment vertical="center"/>
    </xf>
    <xf numFmtId="0" fontId="49" fillId="0" borderId="9" xfId="0" applyFont="1" applyBorder="1" applyAlignment="1">
      <alignment vertical="center"/>
    </xf>
    <xf numFmtId="0" fontId="0" fillId="29" borderId="1" xfId="0" applyFill="1" applyBorder="1"/>
    <xf numFmtId="0" fontId="0" fillId="29" borderId="39" xfId="0" applyFill="1" applyBorder="1"/>
    <xf numFmtId="0" fontId="0" fillId="23" borderId="1" xfId="0" applyFill="1" applyBorder="1"/>
    <xf numFmtId="0" fontId="0" fillId="23" borderId="39" xfId="0" applyFill="1" applyBorder="1"/>
    <xf numFmtId="0" fontId="0" fillId="24" borderId="1" xfId="0" applyFill="1" applyBorder="1" applyAlignment="1">
      <alignment vertical="center"/>
    </xf>
    <xf numFmtId="0" fontId="0" fillId="24" borderId="39" xfId="0" applyFill="1" applyBorder="1" applyAlignment="1">
      <alignment vertical="center"/>
    </xf>
    <xf numFmtId="0" fontId="0" fillId="0" borderId="112" xfId="0" applyBorder="1"/>
    <xf numFmtId="0" fontId="0" fillId="0" borderId="113" xfId="0" applyBorder="1"/>
    <xf numFmtId="0" fontId="0" fillId="0" borderId="114" xfId="0" applyBorder="1"/>
    <xf numFmtId="0" fontId="0" fillId="0" borderId="115" xfId="0" applyBorder="1"/>
    <xf numFmtId="0" fontId="0" fillId="9" borderId="1" xfId="0" applyFill="1" applyBorder="1" applyAlignment="1">
      <alignment vertical="center"/>
    </xf>
    <xf numFmtId="0" fontId="0" fillId="9" borderId="39" xfId="0" applyFill="1" applyBorder="1" applyAlignment="1">
      <alignment vertical="center"/>
    </xf>
    <xf numFmtId="0" fontId="0" fillId="0" borderId="0" xfId="0" applyAlignment="1">
      <alignment horizontal="center" vertical="center" wrapText="1"/>
    </xf>
    <xf numFmtId="0" fontId="0" fillId="0" borderId="24" xfId="0" applyBorder="1" applyAlignment="1">
      <alignment vertical="center" wrapText="1"/>
    </xf>
    <xf numFmtId="0" fontId="18" fillId="0" borderId="45" xfId="2" applyBorder="1" applyAlignment="1" applyProtection="1">
      <alignment horizontal="center" vertical="center" wrapText="1"/>
    </xf>
    <xf numFmtId="0" fontId="36" fillId="0" borderId="45" xfId="1" applyBorder="1" applyAlignment="1" applyProtection="1">
      <alignment horizontal="center" vertical="center" wrapText="1"/>
    </xf>
    <xf numFmtId="0" fontId="36" fillId="0" borderId="45" xfId="0" applyFont="1" applyBorder="1" applyAlignment="1">
      <alignment horizontal="center" vertical="center" wrapText="1"/>
    </xf>
    <xf numFmtId="0" fontId="0" fillId="0" borderId="24" xfId="0" applyBorder="1" applyAlignment="1">
      <alignment horizontal="left" vertical="center" wrapText="1"/>
    </xf>
    <xf numFmtId="0" fontId="0" fillId="0" borderId="50" xfId="0" applyBorder="1" applyAlignment="1">
      <alignment horizontal="center" vertical="center" wrapText="1"/>
    </xf>
    <xf numFmtId="0" fontId="0" fillId="0" borderId="49" xfId="0" applyBorder="1" applyAlignment="1">
      <alignment horizontal="center" vertical="center" wrapText="1"/>
    </xf>
    <xf numFmtId="0" fontId="0" fillId="0" borderId="52" xfId="0" applyBorder="1" applyAlignment="1">
      <alignment horizontal="center" vertical="center" wrapText="1"/>
    </xf>
    <xf numFmtId="0" fontId="40" fillId="0" borderId="29" xfId="0" applyFont="1" applyBorder="1" applyAlignment="1">
      <alignment vertical="center" wrapText="1"/>
    </xf>
    <xf numFmtId="0" fontId="0" fillId="0" borderId="54" xfId="0" applyBorder="1" applyAlignment="1">
      <alignment horizontal="center" vertical="center" wrapText="1"/>
    </xf>
    <xf numFmtId="0" fontId="0" fillId="0" borderId="0" xfId="0" applyAlignment="1">
      <alignment horizontal="left" vertical="top" wrapText="1"/>
    </xf>
    <xf numFmtId="0" fontId="18" fillId="0" borderId="45" xfId="2" applyFill="1" applyBorder="1" applyAlignment="1" applyProtection="1">
      <alignment horizontal="center" vertical="center" wrapText="1"/>
    </xf>
    <xf numFmtId="0" fontId="18" fillId="0" borderId="7" xfId="2" applyBorder="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43" fillId="0" borderId="0" xfId="0" applyFont="1" applyAlignment="1">
      <alignment vertical="center"/>
    </xf>
    <xf numFmtId="0" fontId="52" fillId="0" borderId="0" xfId="0" applyFont="1" applyAlignment="1">
      <alignment horizontal="left" vertical="center"/>
    </xf>
    <xf numFmtId="0" fontId="53" fillId="0" borderId="0" xfId="2" applyFont="1" applyBorder="1" applyAlignment="1" applyProtection="1">
      <alignment vertical="center" wrapText="1"/>
    </xf>
    <xf numFmtId="0" fontId="53" fillId="0" borderId="0" xfId="2" applyFont="1"/>
    <xf numFmtId="0" fontId="16" fillId="0" borderId="0" xfId="4" applyFont="1"/>
    <xf numFmtId="0" fontId="18" fillId="0" borderId="43" xfId="2" applyBorder="1" applyAlignment="1" applyProtection="1">
      <alignment horizontal="center" vertical="center" wrapText="1"/>
    </xf>
    <xf numFmtId="0" fontId="18" fillId="0" borderId="44" xfId="2" applyBorder="1" applyAlignment="1" applyProtection="1">
      <alignment horizontal="center" vertical="center" wrapText="1"/>
    </xf>
    <xf numFmtId="0" fontId="18" fillId="0" borderId="47" xfId="2" applyBorder="1" applyAlignment="1" applyProtection="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37" fillId="0" borderId="43" xfId="0" applyFont="1" applyBorder="1" applyAlignment="1">
      <alignment horizontal="center" vertical="center" wrapText="1"/>
    </xf>
    <xf numFmtId="0" fontId="37" fillId="0" borderId="44" xfId="0" applyFont="1" applyBorder="1" applyAlignment="1">
      <alignment horizontal="center" vertical="center" wrapText="1"/>
    </xf>
    <xf numFmtId="0" fontId="37" fillId="0" borderId="47" xfId="0" applyFont="1" applyBorder="1" applyAlignment="1">
      <alignment horizontal="center" vertical="center" wrapText="1"/>
    </xf>
    <xf numFmtId="0" fontId="39" fillId="0" borderId="41" xfId="0" applyFont="1" applyBorder="1" applyAlignment="1">
      <alignment horizontal="left" vertical="center" wrapText="1"/>
    </xf>
    <xf numFmtId="0" fontId="39" fillId="0" borderId="51" xfId="0" applyFont="1" applyBorder="1" applyAlignment="1">
      <alignment horizontal="left" vertical="center" wrapText="1"/>
    </xf>
    <xf numFmtId="0" fontId="24" fillId="0" borderId="29" xfId="0" applyFont="1" applyBorder="1" applyAlignment="1">
      <alignment horizontal="center" vertical="center" wrapText="1"/>
    </xf>
    <xf numFmtId="0" fontId="24" fillId="0" borderId="53" xfId="0" applyFont="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55" xfId="0" applyBorder="1" applyAlignment="1">
      <alignment horizontal="left" vertical="top" wrapText="1"/>
    </xf>
    <xf numFmtId="0" fontId="0" fillId="0" borderId="12" xfId="0" applyBorder="1" applyAlignment="1">
      <alignment horizontal="left" vertical="top" wrapText="1"/>
    </xf>
    <xf numFmtId="0" fontId="37" fillId="0" borderId="36" xfId="0" applyFont="1" applyBorder="1" applyAlignment="1">
      <alignment horizontal="center" vertical="center" wrapText="1"/>
    </xf>
    <xf numFmtId="0" fontId="37" fillId="0" borderId="37" xfId="0" applyFont="1" applyBorder="1" applyAlignment="1">
      <alignment horizontal="center" vertical="center" wrapText="1"/>
    </xf>
    <xf numFmtId="0" fontId="37" fillId="0" borderId="12" xfId="0" applyFont="1" applyBorder="1" applyAlignment="1">
      <alignment horizontal="center" vertical="center" wrapText="1"/>
    </xf>
    <xf numFmtId="0" fontId="0" fillId="0" borderId="40" xfId="0" applyBorder="1" applyAlignment="1">
      <alignment horizontal="left" vertical="top" wrapText="1"/>
    </xf>
    <xf numFmtId="0" fontId="0" fillId="0" borderId="48" xfId="0" applyBorder="1" applyAlignment="1">
      <alignment horizontal="left" vertical="top" wrapText="1"/>
    </xf>
    <xf numFmtId="0" fontId="41" fillId="0" borderId="55" xfId="0" applyFont="1" applyBorder="1" applyAlignment="1">
      <alignment horizontal="left" vertical="top" wrapText="1"/>
    </xf>
    <xf numFmtId="0" fontId="0" fillId="9" borderId="24" xfId="0" applyFill="1" applyBorder="1" applyAlignment="1">
      <alignment horizontal="center"/>
    </xf>
    <xf numFmtId="0" fontId="0" fillId="9" borderId="25" xfId="0" applyFill="1" applyBorder="1" applyAlignment="1">
      <alignment horizontal="center"/>
    </xf>
    <xf numFmtId="0" fontId="0" fillId="9" borderId="26" xfId="0" applyFill="1" applyBorder="1" applyAlignment="1">
      <alignment horizontal="center"/>
    </xf>
    <xf numFmtId="0" fontId="0" fillId="0" borderId="0" xfId="0" applyAlignment="1">
      <alignment horizontal="center"/>
    </xf>
    <xf numFmtId="0" fontId="24" fillId="27" borderId="58" xfId="0" applyFont="1" applyFill="1" applyBorder="1" applyAlignment="1">
      <alignment horizontal="center"/>
    </xf>
    <xf numFmtId="0" fontId="24" fillId="27" borderId="65" xfId="0" applyFont="1" applyFill="1" applyBorder="1" applyAlignment="1">
      <alignment horizontal="center"/>
    </xf>
    <xf numFmtId="0" fontId="24" fillId="27" borderId="66" xfId="0" applyFont="1" applyFill="1" applyBorder="1" applyAlignment="1">
      <alignment horizontal="center"/>
    </xf>
    <xf numFmtId="0" fontId="0" fillId="25" borderId="32" xfId="0" applyFill="1" applyBorder="1" applyAlignment="1">
      <alignment horizontal="center" vertical="top"/>
    </xf>
    <xf numFmtId="0" fontId="0" fillId="25" borderId="15" xfId="0" applyFill="1" applyBorder="1" applyAlignment="1">
      <alignment horizontal="center" vertical="top"/>
    </xf>
    <xf numFmtId="0" fontId="0" fillId="25" borderId="22" xfId="0" applyFill="1" applyBorder="1" applyAlignment="1">
      <alignment horizontal="center" vertical="top"/>
    </xf>
    <xf numFmtId="0" fontId="0" fillId="28" borderId="58" xfId="0" applyFill="1" applyBorder="1" applyAlignment="1">
      <alignment horizontal="center"/>
    </xf>
    <xf numFmtId="0" fontId="0" fillId="28" borderId="65" xfId="0" applyFill="1" applyBorder="1" applyAlignment="1">
      <alignment horizontal="center"/>
    </xf>
    <xf numFmtId="0" fontId="0" fillId="28" borderId="66" xfId="0" applyFill="1" applyBorder="1" applyAlignment="1">
      <alignment horizontal="center"/>
    </xf>
    <xf numFmtId="0" fontId="24" fillId="27" borderId="46" xfId="0" applyFont="1" applyFill="1" applyBorder="1" applyAlignment="1">
      <alignment horizontal="center"/>
    </xf>
    <xf numFmtId="0" fontId="24" fillId="27" borderId="27" xfId="0" applyFont="1" applyFill="1" applyBorder="1" applyAlignment="1">
      <alignment horizontal="center"/>
    </xf>
    <xf numFmtId="0" fontId="24" fillId="27" borderId="36" xfId="0" applyFont="1" applyFill="1" applyBorder="1" applyAlignment="1">
      <alignment horizontal="center"/>
    </xf>
    <xf numFmtId="0" fontId="0" fillId="25" borderId="89" xfId="0" applyFill="1" applyBorder="1" applyAlignment="1">
      <alignment horizontal="center" vertical="top"/>
    </xf>
    <xf numFmtId="0" fontId="0" fillId="25" borderId="90" xfId="0" applyFill="1" applyBorder="1" applyAlignment="1">
      <alignment horizontal="center" vertical="top"/>
    </xf>
    <xf numFmtId="0" fontId="24" fillId="27" borderId="4" xfId="0" applyFont="1" applyFill="1" applyBorder="1" applyAlignment="1">
      <alignment horizontal="center"/>
    </xf>
    <xf numFmtId="0" fontId="24" fillId="27" borderId="85" xfId="0" applyFont="1" applyFill="1" applyBorder="1" applyAlignment="1">
      <alignment horizontal="center"/>
    </xf>
    <xf numFmtId="0" fontId="24" fillId="27" borderId="56" xfId="0" applyFont="1" applyFill="1" applyBorder="1" applyAlignment="1">
      <alignment horizontal="center"/>
    </xf>
    <xf numFmtId="0" fontId="24" fillId="27" borderId="57" xfId="0" applyFont="1" applyFill="1" applyBorder="1" applyAlignment="1">
      <alignment horizontal="center"/>
    </xf>
    <xf numFmtId="0" fontId="49" fillId="9" borderId="58" xfId="0" applyFont="1" applyFill="1" applyBorder="1" applyAlignment="1">
      <alignment horizontal="center" wrapText="1"/>
    </xf>
    <xf numFmtId="0" fontId="49" fillId="9" borderId="59" xfId="0" applyFont="1" applyFill="1" applyBorder="1" applyAlignment="1">
      <alignment horizontal="center" wrapText="1"/>
    </xf>
    <xf numFmtId="0" fontId="49" fillId="9" borderId="60" xfId="0" applyFont="1" applyFill="1" applyBorder="1" applyAlignment="1">
      <alignment horizontal="center" wrapText="1"/>
    </xf>
    <xf numFmtId="0" fontId="49" fillId="9" borderId="61" xfId="0" applyFont="1" applyFill="1" applyBorder="1" applyAlignment="1">
      <alignment horizontal="center" wrapText="1"/>
    </xf>
    <xf numFmtId="0" fontId="0" fillId="25" borderId="38" xfId="0" applyFill="1" applyBorder="1" applyAlignment="1">
      <alignment horizontal="center" vertical="top"/>
    </xf>
    <xf numFmtId="0" fontId="0" fillId="25" borderId="1" xfId="0" applyFill="1" applyBorder="1" applyAlignment="1">
      <alignment horizontal="center" vertical="top"/>
    </xf>
    <xf numFmtId="0" fontId="0" fillId="25" borderId="39" xfId="0" applyFill="1" applyBorder="1" applyAlignment="1">
      <alignment horizontal="center" vertical="top"/>
    </xf>
    <xf numFmtId="0" fontId="24" fillId="27" borderId="81" xfId="0" applyFont="1" applyFill="1" applyBorder="1" applyAlignment="1">
      <alignment horizontal="center"/>
    </xf>
    <xf numFmtId="0" fontId="24" fillId="27" borderId="82" xfId="0" applyFont="1" applyFill="1" applyBorder="1" applyAlignment="1">
      <alignment horizontal="center"/>
    </xf>
    <xf numFmtId="0" fontId="24" fillId="27" borderId="83" xfId="0" applyFont="1" applyFill="1" applyBorder="1" applyAlignment="1">
      <alignment horizontal="center"/>
    </xf>
    <xf numFmtId="0" fontId="0" fillId="25" borderId="85" xfId="0" applyFill="1" applyBorder="1" applyAlignment="1">
      <alignment horizontal="center"/>
    </xf>
    <xf numFmtId="0" fontId="0" fillId="25" borderId="56" xfId="0" applyFill="1" applyBorder="1" applyAlignment="1">
      <alignment horizontal="center"/>
    </xf>
    <xf numFmtId="0" fontId="0" fillId="25" borderId="57" xfId="0" applyFill="1" applyBorder="1" applyAlignment="1">
      <alignment horizontal="center"/>
    </xf>
    <xf numFmtId="0" fontId="0" fillId="25" borderId="58" xfId="0" applyFill="1" applyBorder="1" applyAlignment="1">
      <alignment horizontal="center"/>
    </xf>
    <xf numFmtId="0" fontId="0" fillId="25" borderId="65" xfId="0" applyFill="1" applyBorder="1" applyAlignment="1">
      <alignment horizontal="center"/>
    </xf>
    <xf numFmtId="0" fontId="0" fillId="25" borderId="66" xfId="0" applyFill="1" applyBorder="1" applyAlignment="1">
      <alignment horizontal="center"/>
    </xf>
    <xf numFmtId="0" fontId="0" fillId="30" borderId="46" xfId="0" applyFill="1" applyBorder="1" applyAlignment="1">
      <alignment horizontal="center"/>
    </xf>
    <xf numFmtId="0" fontId="0" fillId="30" borderId="27" xfId="0" applyFill="1" applyBorder="1" applyAlignment="1">
      <alignment horizontal="center"/>
    </xf>
    <xf numFmtId="0" fontId="0" fillId="30" borderId="36" xfId="0" applyFill="1" applyBorder="1" applyAlignment="1">
      <alignment horizontal="center"/>
    </xf>
    <xf numFmtId="0" fontId="24" fillId="9" borderId="0" xfId="0" applyFont="1" applyFill="1" applyAlignment="1">
      <alignment horizontal="center"/>
    </xf>
    <xf numFmtId="0" fontId="12" fillId="6" borderId="24" xfId="5" applyFont="1" applyFill="1" applyBorder="1" applyAlignment="1">
      <alignment horizontal="center"/>
    </xf>
    <xf numFmtId="0" fontId="12" fillId="6" borderId="25" xfId="5" applyFont="1" applyFill="1" applyBorder="1" applyAlignment="1">
      <alignment horizontal="center"/>
    </xf>
    <xf numFmtId="0" fontId="12" fillId="6" borderId="26" xfId="5" applyFont="1" applyFill="1" applyBorder="1" applyAlignment="1">
      <alignment horizontal="center"/>
    </xf>
    <xf numFmtId="0" fontId="19" fillId="0" borderId="27" xfId="5" applyFont="1" applyBorder="1" applyAlignment="1">
      <alignment horizontal="center"/>
    </xf>
    <xf numFmtId="0" fontId="20" fillId="6" borderId="28" xfId="5" applyFont="1" applyFill="1" applyBorder="1" applyAlignment="1">
      <alignment horizontal="center"/>
    </xf>
    <xf numFmtId="0" fontId="20" fillId="6" borderId="29" xfId="5" applyFont="1" applyFill="1" applyBorder="1" applyAlignment="1">
      <alignment horizontal="center"/>
    </xf>
    <xf numFmtId="0" fontId="20" fillId="6" borderId="30" xfId="5" applyFont="1" applyFill="1" applyBorder="1" applyAlignment="1">
      <alignment horizontal="center"/>
    </xf>
    <xf numFmtId="0" fontId="6" fillId="6" borderId="28" xfId="5" applyFont="1" applyFill="1" applyBorder="1" applyAlignment="1">
      <alignment horizontal="center"/>
    </xf>
    <xf numFmtId="0" fontId="6" fillId="6" borderId="29" xfId="5" applyFont="1" applyFill="1" applyBorder="1" applyAlignment="1">
      <alignment horizontal="center"/>
    </xf>
    <xf numFmtId="0" fontId="6" fillId="6" borderId="30" xfId="5" applyFont="1" applyFill="1" applyBorder="1" applyAlignment="1">
      <alignment horizontal="center"/>
    </xf>
    <xf numFmtId="0" fontId="5" fillId="0" borderId="28" xfId="5" applyFont="1" applyBorder="1" applyAlignment="1">
      <alignment horizontal="left" indent="1"/>
    </xf>
    <xf numFmtId="0" fontId="5" fillId="0" borderId="29" xfId="5" applyFont="1" applyBorder="1" applyAlignment="1">
      <alignment horizontal="left" indent="1"/>
    </xf>
    <xf numFmtId="0" fontId="5" fillId="0" borderId="30" xfId="5" applyFont="1" applyBorder="1" applyAlignment="1">
      <alignment horizontal="left" indent="1"/>
    </xf>
    <xf numFmtId="0" fontId="5" fillId="0" borderId="28" xfId="5" applyFont="1" applyBorder="1" applyAlignment="1">
      <alignment horizontal="center"/>
    </xf>
    <xf numFmtId="0" fontId="5" fillId="0" borderId="29" xfId="5" applyFont="1" applyBorder="1" applyAlignment="1">
      <alignment horizontal="center"/>
    </xf>
    <xf numFmtId="0" fontId="5" fillId="0" borderId="30" xfId="5" applyFont="1" applyBorder="1" applyAlignment="1">
      <alignment horizontal="center"/>
    </xf>
    <xf numFmtId="0" fontId="3" fillId="0" borderId="31" xfId="5" applyBorder="1" applyAlignment="1">
      <alignment horizontal="center"/>
    </xf>
    <xf numFmtId="0" fontId="3" fillId="0" borderId="0" xfId="5" applyAlignment="1">
      <alignment horizontal="center"/>
    </xf>
    <xf numFmtId="0" fontId="27" fillId="0" borderId="31" xfId="0" applyFont="1" applyBorder="1" applyAlignment="1">
      <alignment horizontal="center"/>
    </xf>
    <xf numFmtId="0" fontId="27" fillId="0" borderId="0" xfId="0" applyFont="1" applyAlignment="1">
      <alignment horizontal="center"/>
    </xf>
    <xf numFmtId="0" fontId="30" fillId="0" borderId="0" xfId="0" applyFont="1" applyAlignment="1">
      <alignment horizontal="center" vertical="center"/>
    </xf>
    <xf numFmtId="0" fontId="30" fillId="0" borderId="32" xfId="0" applyFont="1" applyBorder="1" applyAlignment="1">
      <alignment horizontal="center" vertical="top"/>
    </xf>
    <xf numFmtId="0" fontId="30" fillId="0" borderId="33" xfId="0" applyFont="1" applyBorder="1" applyAlignment="1">
      <alignment horizontal="center" vertical="top"/>
    </xf>
    <xf numFmtId="0" fontId="33" fillId="0" borderId="34" xfId="0" applyFont="1" applyBorder="1" applyAlignment="1">
      <alignment horizontal="center" vertical="center" wrapText="1"/>
    </xf>
    <xf numFmtId="0" fontId="33" fillId="0" borderId="35" xfId="0" applyFont="1" applyBorder="1" applyAlignment="1">
      <alignment horizontal="center" vertical="center" wrapText="1"/>
    </xf>
    <xf numFmtId="0" fontId="34" fillId="0" borderId="36" xfId="0" applyFont="1" applyBorder="1" applyAlignment="1">
      <alignment horizontal="center" vertical="center" wrapText="1"/>
    </xf>
    <xf numFmtId="0" fontId="34" fillId="0" borderId="37" xfId="0" applyFont="1" applyBorder="1" applyAlignment="1">
      <alignment horizontal="center" vertical="center" wrapText="1"/>
    </xf>
    <xf numFmtId="0" fontId="35" fillId="13" borderId="32" xfId="0" applyFont="1" applyFill="1" applyBorder="1" applyAlignment="1">
      <alignment vertical="top" wrapText="1"/>
    </xf>
    <xf numFmtId="0" fontId="35" fillId="13" borderId="33" xfId="0" applyFont="1" applyFill="1" applyBorder="1" applyAlignment="1">
      <alignment vertical="top" wrapText="1"/>
    </xf>
    <xf numFmtId="0" fontId="35" fillId="13" borderId="10" xfId="0" applyFont="1" applyFill="1" applyBorder="1" applyAlignment="1">
      <alignment vertical="top" wrapText="1"/>
    </xf>
    <xf numFmtId="0" fontId="25" fillId="0" borderId="15" xfId="0" applyFont="1" applyBorder="1" applyAlignment="1">
      <alignment vertical="top" wrapText="1"/>
    </xf>
    <xf numFmtId="0" fontId="25" fillId="0" borderId="5" xfId="0" applyFont="1" applyBorder="1" applyAlignment="1">
      <alignment vertical="top" wrapText="1"/>
    </xf>
    <xf numFmtId="0" fontId="25" fillId="0" borderId="17" xfId="0" applyFont="1" applyBorder="1" applyAlignment="1">
      <alignment vertical="top" wrapText="1"/>
    </xf>
    <xf numFmtId="0" fontId="26" fillId="0" borderId="27" xfId="0" applyFont="1" applyBorder="1" applyAlignment="1">
      <alignment vertical="top" wrapText="1"/>
    </xf>
    <xf numFmtId="0" fontId="26" fillId="0" borderId="0" xfId="0" applyFont="1" applyAlignment="1">
      <alignment vertical="top" wrapText="1"/>
    </xf>
    <xf numFmtId="0" fontId="26" fillId="7" borderId="3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6" fillId="7" borderId="39" xfId="0" applyFont="1" applyFill="1" applyBorder="1" applyAlignment="1">
      <alignment horizontal="center" vertical="center" wrapText="1"/>
    </xf>
    <xf numFmtId="0" fontId="16" fillId="0" borderId="16" xfId="0" applyFont="1" applyBorder="1" applyAlignment="1">
      <alignment vertical="top" wrapText="1"/>
    </xf>
    <xf numFmtId="0" fontId="32" fillId="0" borderId="18" xfId="0" applyFont="1" applyBorder="1" applyAlignment="1">
      <alignment vertical="top" wrapText="1"/>
    </xf>
    <xf numFmtId="0" fontId="26" fillId="14" borderId="32" xfId="0" applyFont="1" applyFill="1" applyBorder="1" applyAlignment="1">
      <alignment vertical="top" wrapText="1"/>
    </xf>
    <xf numFmtId="0" fontId="26" fillId="14" borderId="33" xfId="0" applyFont="1" applyFill="1" applyBorder="1" applyAlignment="1">
      <alignment vertical="top" wrapText="1"/>
    </xf>
    <xf numFmtId="0" fontId="26" fillId="14" borderId="10" xfId="0" applyFont="1" applyFill="1" applyBorder="1" applyAlignment="1">
      <alignment vertical="top" wrapText="1"/>
    </xf>
    <xf numFmtId="0" fontId="26" fillId="18" borderId="32" xfId="0" applyFont="1" applyFill="1" applyBorder="1" applyAlignment="1">
      <alignment vertical="top" wrapText="1"/>
    </xf>
    <xf numFmtId="0" fontId="26" fillId="18" borderId="33" xfId="0" applyFont="1" applyFill="1" applyBorder="1" applyAlignment="1">
      <alignment vertical="top" wrapText="1"/>
    </xf>
    <xf numFmtId="0" fontId="26" fillId="18" borderId="10" xfId="0" applyFont="1" applyFill="1" applyBorder="1" applyAlignment="1">
      <alignment vertical="top" wrapText="1"/>
    </xf>
    <xf numFmtId="0" fontId="35" fillId="19" borderId="32" xfId="0" applyFont="1" applyFill="1" applyBorder="1" applyAlignment="1">
      <alignment vertical="top" wrapText="1"/>
    </xf>
    <xf numFmtId="0" fontId="35" fillId="19" borderId="33" xfId="0" applyFont="1" applyFill="1" applyBorder="1" applyAlignment="1">
      <alignment vertical="top" wrapText="1"/>
    </xf>
    <xf numFmtId="0" fontId="35" fillId="19" borderId="10" xfId="0" applyFont="1" applyFill="1" applyBorder="1" applyAlignment="1">
      <alignment vertical="top" wrapText="1"/>
    </xf>
    <xf numFmtId="0" fontId="16" fillId="0" borderId="15" xfId="0" applyFont="1" applyBorder="1" applyAlignment="1">
      <alignment vertical="top" wrapText="1"/>
    </xf>
    <xf numFmtId="0" fontId="32" fillId="0" borderId="17" xfId="0" applyFont="1" applyBorder="1" applyAlignment="1">
      <alignment vertical="top" wrapText="1"/>
    </xf>
    <xf numFmtId="0" fontId="26" fillId="20" borderId="32" xfId="0" applyFont="1" applyFill="1" applyBorder="1" applyAlignment="1">
      <alignment vertical="top" wrapText="1"/>
    </xf>
    <xf numFmtId="0" fontId="26" fillId="20" borderId="33" xfId="0" applyFont="1" applyFill="1" applyBorder="1" applyAlignment="1">
      <alignment vertical="top" wrapText="1"/>
    </xf>
    <xf numFmtId="0" fontId="26" fillId="20" borderId="10" xfId="0" applyFont="1" applyFill="1" applyBorder="1" applyAlignment="1">
      <alignment vertical="top" wrapText="1"/>
    </xf>
    <xf numFmtId="0" fontId="26" fillId="11" borderId="32" xfId="0" applyFont="1" applyFill="1" applyBorder="1" applyAlignment="1">
      <alignment vertical="top" wrapText="1"/>
    </xf>
    <xf numFmtId="0" fontId="26" fillId="11" borderId="33" xfId="0" applyFont="1" applyFill="1" applyBorder="1" applyAlignment="1">
      <alignment vertical="top" wrapText="1"/>
    </xf>
    <xf numFmtId="0" fontId="26" fillId="11" borderId="10" xfId="0" applyFont="1" applyFill="1" applyBorder="1" applyAlignment="1">
      <alignment vertical="top" wrapText="1"/>
    </xf>
    <xf numFmtId="0" fontId="26" fillId="15" borderId="32" xfId="0" applyFont="1" applyFill="1" applyBorder="1" applyAlignment="1">
      <alignment vertical="top" wrapText="1"/>
    </xf>
    <xf numFmtId="0" fontId="26" fillId="15" borderId="33" xfId="0" applyFont="1" applyFill="1" applyBorder="1" applyAlignment="1">
      <alignment vertical="top" wrapText="1"/>
    </xf>
    <xf numFmtId="0" fontId="26" fillId="16" borderId="32" xfId="0" applyFont="1" applyFill="1" applyBorder="1" applyAlignment="1">
      <alignment vertical="top" wrapText="1"/>
    </xf>
    <xf numFmtId="0" fontId="26" fillId="16" borderId="33" xfId="0" applyFont="1" applyFill="1" applyBorder="1" applyAlignment="1">
      <alignment vertical="top" wrapText="1"/>
    </xf>
    <xf numFmtId="0" fontId="26" fillId="16" borderId="10" xfId="0" applyFont="1" applyFill="1" applyBorder="1" applyAlignment="1">
      <alignment vertical="top" wrapText="1"/>
    </xf>
    <xf numFmtId="0" fontId="35" fillId="17" borderId="32" xfId="0" applyFont="1" applyFill="1" applyBorder="1" applyAlignment="1">
      <alignment vertical="top" wrapText="1"/>
    </xf>
    <xf numFmtId="0" fontId="35" fillId="17" borderId="33" xfId="0" applyFont="1" applyFill="1" applyBorder="1" applyAlignment="1">
      <alignment vertical="top" wrapText="1"/>
    </xf>
    <xf numFmtId="0" fontId="35" fillId="17" borderId="10" xfId="0" applyFont="1" applyFill="1" applyBorder="1" applyAlignment="1">
      <alignment vertical="top" wrapText="1"/>
    </xf>
    <xf numFmtId="0" fontId="26" fillId="21" borderId="32" xfId="0" applyFont="1" applyFill="1" applyBorder="1" applyAlignment="1">
      <alignment vertical="top" wrapText="1"/>
    </xf>
    <xf numFmtId="0" fontId="26" fillId="21" borderId="33" xfId="0" applyFont="1" applyFill="1" applyBorder="1" applyAlignment="1">
      <alignment vertical="top" wrapText="1"/>
    </xf>
    <xf numFmtId="0" fontId="0" fillId="21" borderId="33" xfId="0" applyFill="1" applyBorder="1" applyAlignment="1">
      <alignment vertical="top" wrapText="1"/>
    </xf>
    <xf numFmtId="0" fontId="0" fillId="21" borderId="10" xfId="0" applyFill="1" applyBorder="1" applyAlignment="1">
      <alignment vertical="top" wrapText="1"/>
    </xf>
    <xf numFmtId="0" fontId="16" fillId="0" borderId="19" xfId="0" applyFont="1" applyBorder="1" applyAlignment="1">
      <alignment vertical="top" wrapText="1"/>
    </xf>
    <xf numFmtId="0" fontId="16" fillId="0" borderId="23" xfId="0" applyFont="1" applyBorder="1" applyAlignment="1">
      <alignment vertical="top" wrapText="1"/>
    </xf>
    <xf numFmtId="0" fontId="16" fillId="0" borderId="15" xfId="0" applyFont="1" applyBorder="1" applyAlignment="1">
      <alignment horizontal="center" vertical="top" wrapText="1"/>
    </xf>
    <xf numFmtId="0" fontId="32" fillId="0" borderId="17" xfId="0" applyFont="1" applyBorder="1" applyAlignment="1">
      <alignment horizontal="center" vertical="top" wrapText="1"/>
    </xf>
    <xf numFmtId="0" fontId="26" fillId="0" borderId="32" xfId="0" applyFont="1" applyBorder="1" applyAlignment="1">
      <alignment horizontal="left" vertical="top" wrapText="1"/>
    </xf>
    <xf numFmtId="0" fontId="0" fillId="0" borderId="10" xfId="0" applyBorder="1" applyAlignment="1">
      <alignment horizontal="left" vertical="top" wrapText="1"/>
    </xf>
    <xf numFmtId="0" fontId="26" fillId="0" borderId="15" xfId="0" applyFont="1" applyBorder="1" applyAlignment="1">
      <alignment vertical="top" wrapText="1"/>
    </xf>
    <xf numFmtId="0" fontId="0" fillId="0" borderId="17" xfId="0" applyBorder="1" applyAlignment="1">
      <alignment vertical="top" wrapText="1"/>
    </xf>
    <xf numFmtId="0" fontId="16" fillId="0" borderId="15" xfId="0" applyFont="1" applyBorder="1" applyAlignment="1">
      <alignment horizontal="left" vertical="top" wrapText="1"/>
    </xf>
    <xf numFmtId="0" fontId="32" fillId="0" borderId="17" xfId="0" applyFont="1" applyBorder="1" applyAlignment="1">
      <alignment horizontal="left" vertical="top" wrapText="1"/>
    </xf>
    <xf numFmtId="0" fontId="16" fillId="0" borderId="7" xfId="0" applyFont="1" applyBorder="1" applyAlignment="1">
      <alignment vertical="top" wrapText="1"/>
    </xf>
    <xf numFmtId="0" fontId="16" fillId="0" borderId="18" xfId="0" applyFont="1" applyBorder="1" applyAlignment="1">
      <alignment vertical="top" wrapText="1"/>
    </xf>
    <xf numFmtId="0" fontId="5" fillId="2" borderId="13" xfId="3" applyFont="1" applyFill="1" applyBorder="1" applyAlignment="1">
      <alignment horizontal="center" vertical="top" wrapText="1"/>
    </xf>
    <xf numFmtId="0" fontId="5" fillId="2" borderId="40" xfId="3" applyFont="1" applyFill="1" applyBorder="1" applyAlignment="1">
      <alignment horizontal="center" vertical="top" wrapText="1"/>
    </xf>
    <xf numFmtId="0" fontId="5" fillId="2" borderId="6" xfId="3" applyFont="1" applyFill="1" applyBorder="1" applyAlignment="1">
      <alignment horizontal="center" vertical="top" wrapText="1"/>
    </xf>
    <xf numFmtId="0" fontId="5" fillId="2" borderId="7" xfId="3" applyFont="1" applyFill="1" applyBorder="1" applyAlignment="1">
      <alignment horizontal="center" vertical="top" wrapText="1"/>
    </xf>
    <xf numFmtId="0" fontId="5" fillId="2" borderId="0" xfId="3" applyFont="1" applyFill="1" applyAlignment="1">
      <alignment horizontal="center" vertical="top" wrapText="1"/>
    </xf>
    <xf numFmtId="0" fontId="5" fillId="2" borderId="35" xfId="3" applyFont="1" applyFill="1" applyBorder="1" applyAlignment="1">
      <alignment horizontal="center" vertical="top" wrapText="1"/>
    </xf>
    <xf numFmtId="0" fontId="5" fillId="2" borderId="14" xfId="3" applyFont="1" applyFill="1" applyBorder="1" applyAlignment="1">
      <alignment horizontal="center" vertical="top" wrapText="1"/>
    </xf>
    <xf numFmtId="0" fontId="5" fillId="2" borderId="41" xfId="3" applyFont="1" applyFill="1" applyBorder="1" applyAlignment="1">
      <alignment horizontal="center" vertical="top" wrapText="1"/>
    </xf>
    <xf numFmtId="0" fontId="5" fillId="2" borderId="42" xfId="3" applyFont="1" applyFill="1" applyBorder="1" applyAlignment="1">
      <alignment horizontal="center" vertical="top" wrapText="1"/>
    </xf>
    <xf numFmtId="0" fontId="5" fillId="2" borderId="28" xfId="3" applyFont="1" applyFill="1" applyBorder="1" applyAlignment="1">
      <alignment horizontal="center" vertical="top" wrapText="1"/>
    </xf>
    <xf numFmtId="0" fontId="5" fillId="2" borderId="29" xfId="3" applyFont="1" applyFill="1" applyBorder="1" applyAlignment="1">
      <alignment horizontal="center" vertical="top" wrapText="1"/>
    </xf>
    <xf numFmtId="0" fontId="5" fillId="2" borderId="2" xfId="3" applyFont="1" applyFill="1" applyBorder="1" applyAlignment="1">
      <alignment horizontal="center" vertical="top" wrapText="1"/>
    </xf>
    <xf numFmtId="0" fontId="5" fillId="0" borderId="3" xfId="3" applyFont="1" applyBorder="1" applyAlignment="1">
      <alignment horizontal="left" vertical="top" wrapText="1"/>
    </xf>
    <xf numFmtId="0" fontId="5" fillId="0" borderId="5" xfId="3" applyFont="1" applyBorder="1" applyAlignment="1">
      <alignment horizontal="left" vertical="top" wrapText="1"/>
    </xf>
    <xf numFmtId="0" fontId="5" fillId="0" borderId="4" xfId="3" applyFont="1" applyBorder="1" applyAlignment="1">
      <alignment horizontal="left" vertical="top" wrapText="1"/>
    </xf>
    <xf numFmtId="0" fontId="3" fillId="2" borderId="28" xfId="3" applyFill="1" applyBorder="1" applyAlignment="1">
      <alignment horizontal="center" vertical="top" wrapText="1"/>
    </xf>
    <xf numFmtId="0" fontId="3" fillId="2" borderId="29" xfId="3" applyFill="1" applyBorder="1" applyAlignment="1">
      <alignment horizontal="center" vertical="top" wrapText="1"/>
    </xf>
    <xf numFmtId="0" fontId="3" fillId="2" borderId="2" xfId="3" applyFill="1" applyBorder="1" applyAlignment="1">
      <alignment horizontal="center" vertical="top" wrapText="1"/>
    </xf>
    <xf numFmtId="0" fontId="3" fillId="0" borderId="5" xfId="3" applyBorder="1" applyAlignment="1">
      <alignment horizontal="left" vertical="top" wrapText="1"/>
    </xf>
    <xf numFmtId="0" fontId="3" fillId="0" borderId="4" xfId="3" applyBorder="1" applyAlignment="1">
      <alignment horizontal="left" vertical="top" wrapText="1"/>
    </xf>
    <xf numFmtId="0" fontId="3" fillId="2" borderId="29" xfId="3" applyFill="1" applyBorder="1" applyAlignment="1">
      <alignment horizontal="left" vertical="top" wrapText="1"/>
    </xf>
    <xf numFmtId="0" fontId="3" fillId="2" borderId="2" xfId="3" applyFill="1" applyBorder="1" applyAlignment="1">
      <alignment horizontal="left" vertical="top" wrapText="1"/>
    </xf>
    <xf numFmtId="0" fontId="2" fillId="0" borderId="41" xfId="3" applyFont="1" applyBorder="1" applyAlignment="1">
      <alignment horizontal="center" vertical="top" wrapText="1"/>
    </xf>
    <xf numFmtId="0" fontId="6" fillId="0" borderId="3" xfId="3" applyFont="1" applyBorder="1" applyAlignment="1">
      <alignment horizontal="left" vertical="top" wrapText="1"/>
    </xf>
    <xf numFmtId="0" fontId="6" fillId="0" borderId="5" xfId="3" applyFont="1" applyBorder="1" applyAlignment="1">
      <alignment horizontal="left" vertical="top" wrapText="1"/>
    </xf>
    <xf numFmtId="0" fontId="6" fillId="0" borderId="4" xfId="3" applyFont="1" applyBorder="1" applyAlignment="1">
      <alignment horizontal="left" vertical="top" wrapText="1"/>
    </xf>
    <xf numFmtId="0" fontId="4" fillId="2" borderId="28" xfId="3" applyFont="1" applyFill="1" applyBorder="1" applyAlignment="1">
      <alignment horizontal="center" vertical="top" wrapText="1"/>
    </xf>
    <xf numFmtId="0" fontId="4" fillId="2" borderId="29" xfId="3" applyFont="1" applyFill="1" applyBorder="1" applyAlignment="1">
      <alignment horizontal="center" vertical="top" wrapText="1"/>
    </xf>
    <xf numFmtId="0" fontId="4" fillId="2" borderId="2" xfId="3" applyFont="1" applyFill="1" applyBorder="1" applyAlignment="1">
      <alignment horizontal="center" vertical="top" wrapText="1"/>
    </xf>
    <xf numFmtId="0" fontId="12" fillId="6" borderId="28" xfId="4" applyFont="1" applyFill="1" applyBorder="1" applyAlignment="1">
      <alignment horizontal="center"/>
    </xf>
    <xf numFmtId="0" fontId="12" fillId="6" borderId="29" xfId="4" applyFont="1" applyFill="1" applyBorder="1" applyAlignment="1">
      <alignment horizontal="center"/>
    </xf>
    <xf numFmtId="0" fontId="12" fillId="6" borderId="30" xfId="4" applyFont="1" applyFill="1" applyBorder="1" applyAlignment="1">
      <alignment horizontal="center"/>
    </xf>
    <xf numFmtId="0" fontId="20" fillId="6" borderId="28" xfId="4" applyFont="1" applyFill="1" applyBorder="1" applyAlignment="1">
      <alignment horizontal="center"/>
    </xf>
    <xf numFmtId="0" fontId="20" fillId="6" borderId="29" xfId="4" applyFont="1" applyFill="1" applyBorder="1" applyAlignment="1">
      <alignment horizontal="center"/>
    </xf>
    <xf numFmtId="0" fontId="20" fillId="6" borderId="30" xfId="4" applyFont="1" applyFill="1" applyBorder="1" applyAlignment="1">
      <alignment horizontal="center"/>
    </xf>
    <xf numFmtId="0" fontId="19" fillId="0" borderId="28" xfId="4" applyFont="1" applyBorder="1" applyAlignment="1">
      <alignment horizontal="left" indent="1"/>
    </xf>
    <xf numFmtId="0" fontId="19" fillId="0" borderId="29" xfId="4" applyFont="1" applyBorder="1" applyAlignment="1">
      <alignment horizontal="left" indent="1"/>
    </xf>
    <xf numFmtId="0" fontId="19" fillId="0" borderId="30" xfId="4" applyFont="1" applyBorder="1" applyAlignment="1">
      <alignment horizontal="left" indent="1"/>
    </xf>
    <xf numFmtId="0" fontId="6" fillId="6" borderId="28" xfId="4" applyFont="1" applyFill="1" applyBorder="1" applyAlignment="1">
      <alignment horizontal="center"/>
    </xf>
    <xf numFmtId="0" fontId="6" fillId="6" borderId="29" xfId="4" applyFont="1" applyFill="1" applyBorder="1" applyAlignment="1">
      <alignment horizontal="center"/>
    </xf>
    <xf numFmtId="0" fontId="6" fillId="6" borderId="30" xfId="4" applyFont="1" applyFill="1" applyBorder="1" applyAlignment="1">
      <alignment horizontal="center"/>
    </xf>
    <xf numFmtId="0" fontId="19" fillId="0" borderId="28" xfId="4" applyFont="1" applyBorder="1" applyAlignment="1">
      <alignment horizontal="center"/>
    </xf>
    <xf numFmtId="0" fontId="19" fillId="0" borderId="29" xfId="4" applyFont="1" applyBorder="1" applyAlignment="1">
      <alignment horizontal="center"/>
    </xf>
    <xf numFmtId="0" fontId="19" fillId="0" borderId="30" xfId="4" applyFont="1" applyBorder="1" applyAlignment="1">
      <alignment horizontal="center"/>
    </xf>
    <xf numFmtId="0" fontId="3" fillId="0" borderId="5" xfId="3" applyBorder="1" applyAlignment="1"/>
    <xf numFmtId="0" fontId="3" fillId="0" borderId="4" xfId="3" applyBorder="1" applyAlignment="1"/>
  </cellXfs>
  <cellStyles count="6">
    <cellStyle name="Hyperlink" xfId="1" xr:uid="{02B86591-604E-46E4-B1A0-53372B15B0BF}"/>
    <cellStyle name="Lien hypertexte" xfId="2" builtinId="8"/>
    <cellStyle name="Normal" xfId="0" builtinId="0"/>
    <cellStyle name="Normal 2" xfId="3" xr:uid="{4B9F67B7-28F0-4426-B0B3-E18A3CC5AD8E}"/>
    <cellStyle name="Normal_Analyse des risques Test" xfId="4" xr:uid="{85A7EF70-8F77-42A4-8504-3FBBF39023AB}"/>
    <cellStyle name="Normal_Analyse des risques Test 2" xfId="5" xr:uid="{2736A3EC-0C76-45D8-A900-595B5559A7A6}"/>
  </cellStyles>
  <dxfs count="50">
    <dxf>
      <fill>
        <patternFill>
          <bgColor rgb="FFC00000"/>
        </patternFill>
      </fill>
    </dxf>
    <dxf>
      <fill>
        <patternFill>
          <bgColor rgb="FFFF0000"/>
        </patternFill>
      </fill>
    </dxf>
    <dxf>
      <fill>
        <patternFill>
          <bgColor indexed="52"/>
        </patternFill>
      </fill>
    </dxf>
    <dxf>
      <fill>
        <patternFill>
          <bgColor indexed="13"/>
        </patternFill>
      </fill>
    </dxf>
    <dxf>
      <fill>
        <patternFill>
          <bgColor indexed="11"/>
        </patternFill>
      </fill>
    </dxf>
    <dxf>
      <fill>
        <patternFill>
          <bgColor theme="0" tint="-0.14996795556505021"/>
        </patternFill>
      </fill>
    </dxf>
    <dxf>
      <fill>
        <patternFill>
          <bgColor rgb="FFC00000"/>
        </patternFill>
      </fill>
    </dxf>
    <dxf>
      <fill>
        <patternFill>
          <bgColor rgb="FFFF0000"/>
        </patternFill>
      </fill>
    </dxf>
    <dxf>
      <fill>
        <patternFill>
          <bgColor indexed="52"/>
        </patternFill>
      </fill>
    </dxf>
    <dxf>
      <fill>
        <patternFill>
          <bgColor indexed="13"/>
        </patternFill>
      </fill>
    </dxf>
    <dxf>
      <fill>
        <patternFill>
          <bgColor indexed="11"/>
        </patternFill>
      </fill>
    </dxf>
    <dxf>
      <fill>
        <patternFill>
          <bgColor theme="0" tint="-0.14996795556505021"/>
        </patternFill>
      </fill>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alignment horizontal="general" vertical="top" textRotation="0" wrapText="1" indent="0" justifyLastLine="0" shrinkToFit="0" readingOrder="0"/>
      <protection locked="1" hidden="0"/>
    </dxf>
    <dxf>
      <fill>
        <patternFill>
          <bgColor rgb="FFFF0000"/>
        </patternFill>
      </fill>
    </dxf>
    <dxf>
      <fill>
        <patternFill>
          <bgColor rgb="FF00B0F0"/>
        </patternFill>
      </fill>
    </dxf>
    <dxf>
      <fill>
        <patternFill>
          <bgColor rgb="FF00B050"/>
        </patternFill>
      </fill>
    </dxf>
    <dxf>
      <fill>
        <patternFill patternType="none">
          <bgColor auto="1"/>
        </patternFill>
      </fill>
      <border>
        <left style="thin">
          <color auto="1"/>
        </left>
        <right/>
        <top/>
        <bottom/>
        <vertical/>
        <horizontal/>
      </border>
    </dxf>
    <dxf>
      <fill>
        <patternFill patternType="none">
          <bgColor auto="1"/>
        </patternFill>
      </fill>
      <border>
        <left style="thin">
          <color auto="1"/>
        </left>
        <right/>
        <top/>
        <bottom style="thin">
          <color auto="1"/>
        </bottom>
        <vertical/>
        <horizontal/>
      </border>
    </dxf>
    <dxf>
      <fill>
        <patternFill patternType="none">
          <bgColor auto="1"/>
        </patternFill>
      </fill>
      <border>
        <left style="thin">
          <color auto="1"/>
        </left>
        <right/>
        <top/>
        <bottom/>
        <vertical/>
        <horizontal/>
      </border>
    </dxf>
    <dxf>
      <fill>
        <patternFill patternType="none">
          <bgColor auto="1"/>
        </patternFill>
      </fill>
      <border>
        <left style="thin">
          <color auto="1"/>
        </left>
        <right/>
        <top/>
        <bottom style="thin">
          <color auto="1"/>
        </bottom>
        <vertical/>
        <horizontal/>
      </border>
    </dxf>
    <dxf>
      <fill>
        <patternFill patternType="none">
          <bgColor auto="1"/>
        </patternFill>
      </fill>
      <border>
        <left style="thin">
          <color auto="1"/>
        </left>
        <right/>
        <top/>
        <bottom/>
        <vertical/>
        <horizontal/>
      </border>
    </dxf>
    <dxf>
      <fill>
        <patternFill patternType="none">
          <bgColor auto="1"/>
        </patternFill>
      </fill>
      <border>
        <left style="thin">
          <color auto="1"/>
        </left>
        <right/>
        <top/>
        <bottom style="thin">
          <color auto="1"/>
        </bottom>
        <vertical/>
        <horizontal/>
      </border>
    </dxf>
    <dxf>
      <fill>
        <patternFill patternType="none">
          <bgColor auto="1"/>
        </patternFill>
      </fill>
      <border>
        <left style="thin">
          <color auto="1"/>
        </left>
        <right/>
        <top/>
        <bottom/>
        <vertical/>
        <horizontal/>
      </border>
    </dxf>
    <dxf>
      <fill>
        <patternFill patternType="none">
          <bgColor auto="1"/>
        </patternFill>
      </fill>
      <border>
        <left style="thin">
          <color auto="1"/>
        </left>
        <right/>
        <top/>
        <bottom style="thin">
          <color auto="1"/>
        </bottom>
        <vertical/>
        <horizontal/>
      </border>
    </dxf>
    <dxf>
      <fill>
        <patternFill patternType="none">
          <bgColor auto="1"/>
        </patternFill>
      </fill>
      <border>
        <left/>
        <right/>
        <top/>
        <bottom style="thin">
          <color auto="1"/>
        </bottom>
        <vertical/>
        <horizontal/>
      </border>
    </dxf>
    <dxf>
      <fill>
        <patternFill patternType="none">
          <bgColor auto="1"/>
        </patternFill>
      </fill>
      <border>
        <left/>
        <right/>
        <top/>
        <bottom style="thin">
          <color auto="1"/>
        </bottom>
        <vertical/>
        <horizontal/>
      </border>
    </dxf>
    <dxf>
      <fill>
        <patternFill patternType="none">
          <bgColor auto="1"/>
        </patternFill>
      </fill>
      <border>
        <left/>
        <right/>
        <top/>
        <bottom style="thin">
          <color auto="1"/>
        </bottom>
        <vertical/>
        <horizontal/>
      </border>
    </dxf>
    <dxf>
      <fill>
        <patternFill patternType="none">
          <bgColor auto="1"/>
        </patternFill>
      </fill>
      <border>
        <left style="thin">
          <color auto="1"/>
        </left>
        <right style="thin">
          <color auto="1"/>
        </right>
        <top style="thin">
          <color auto="1"/>
        </top>
        <bottom style="thin">
          <color auto="1"/>
        </bottom>
        <vertical/>
        <horizontal/>
      </border>
    </dxf>
    <dxf>
      <fill>
        <patternFill patternType="none">
          <bgColor auto="1"/>
        </patternFill>
      </fill>
      <border>
        <left style="thin">
          <color auto="1"/>
        </left>
        <right/>
        <top/>
        <bottom/>
        <vertical/>
        <horizontal/>
      </border>
    </dxf>
    <dxf>
      <fill>
        <patternFill patternType="none">
          <bgColor auto="1"/>
        </patternFill>
      </fill>
      <border>
        <left style="thin">
          <color auto="1"/>
        </left>
        <right/>
        <top/>
        <bottom style="thin">
          <color auto="1"/>
        </bottom>
        <vertical/>
        <horizontal/>
      </border>
    </dxf>
    <dxf>
      <font>
        <strike val="0"/>
        <outline val="0"/>
        <shadow val="0"/>
        <u val="none"/>
        <vertAlign val="baseline"/>
        <name val="Corbel"/>
        <family val="2"/>
        <scheme val="none"/>
      </font>
    </dxf>
    <dxf>
      <font>
        <strike val="0"/>
        <outline val="0"/>
        <shadow val="0"/>
        <u val="none"/>
        <vertAlign val="baseline"/>
        <name val="Corbel"/>
        <family val="2"/>
        <scheme val="none"/>
      </font>
      <alignment horizontal="left" vertical="bottom" textRotation="0" wrapText="0" indent="0" justifyLastLine="0" shrinkToFit="0" readingOrder="0"/>
    </dxf>
    <dxf>
      <font>
        <strike val="0"/>
        <outline val="0"/>
        <shadow val="0"/>
        <u val="none"/>
        <vertAlign val="baseline"/>
        <name val="Corbel"/>
        <family val="2"/>
        <scheme val="none"/>
      </font>
    </dxf>
    <dxf>
      <font>
        <strike val="0"/>
        <outline val="0"/>
        <shadow val="0"/>
        <u val="none"/>
        <vertAlign val="baseline"/>
        <name val="Corbel"/>
        <family val="2"/>
        <scheme val="none"/>
      </font>
    </dxf>
    <dxf>
      <font>
        <strike val="0"/>
        <outline val="0"/>
        <shadow val="0"/>
        <u val="none"/>
        <vertAlign val="baseline"/>
        <name val="Corbel"/>
        <family val="2"/>
        <scheme val="none"/>
      </font>
    </dxf>
    <dxf>
      <font>
        <strike val="0"/>
        <outline val="0"/>
        <shadow val="0"/>
        <u val="none"/>
        <vertAlign val="baseline"/>
        <name val="Corbel"/>
        <family val="2"/>
        <scheme val="none"/>
      </font>
    </dxf>
    <dxf>
      <font>
        <strike val="0"/>
        <outline val="0"/>
        <shadow val="0"/>
        <u val="none"/>
        <vertAlign val="baseline"/>
        <name val="Corbel"/>
        <family val="2"/>
        <scheme val="none"/>
      </font>
    </dxf>
    <dxf>
      <font>
        <strike val="0"/>
        <outline val="0"/>
        <shadow val="0"/>
        <u val="none"/>
        <vertAlign val="baseline"/>
        <name val="Corbel"/>
        <family val="2"/>
        <scheme val="none"/>
      </font>
    </dxf>
    <dxf>
      <font>
        <b val="0"/>
        <i val="0"/>
        <strike val="0"/>
        <condense val="0"/>
        <extend val="0"/>
        <outline val="0"/>
        <shadow val="0"/>
        <u val="none"/>
        <vertAlign val="baseline"/>
        <sz val="11"/>
        <color theme="1"/>
        <name val="Corbel"/>
        <family val="2"/>
        <scheme val="none"/>
      </font>
    </dxf>
    <dxf>
      <font>
        <strike val="0"/>
        <outline val="0"/>
        <shadow val="0"/>
        <u val="none"/>
        <vertAlign val="baseline"/>
        <name val="Corbel"/>
        <family val="2"/>
        <scheme val="none"/>
      </font>
    </dxf>
    <dxf>
      <font>
        <b val="0"/>
        <i val="0"/>
        <strike val="0"/>
        <condense val="0"/>
        <extend val="0"/>
        <outline val="0"/>
        <shadow val="0"/>
        <u val="none"/>
        <vertAlign val="baseline"/>
        <sz val="11"/>
        <color theme="1"/>
        <name val="Corbel"/>
        <family val="2"/>
        <scheme val="none"/>
      </font>
    </dxf>
    <dxf>
      <font>
        <strike val="0"/>
        <outline val="0"/>
        <shadow val="0"/>
        <u val="none"/>
        <vertAlign val="baseline"/>
        <name val="Corbel"/>
        <family val="2"/>
        <scheme val="none"/>
      </font>
    </dxf>
    <dxf>
      <font>
        <strike val="0"/>
        <outline val="0"/>
        <shadow val="0"/>
        <u val="none"/>
        <vertAlign val="baseline"/>
        <name val="Corbe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262127</xdr:colOff>
      <xdr:row>88</xdr:row>
      <xdr:rowOff>492429</xdr:rowOff>
    </xdr:from>
    <xdr:to>
      <xdr:col>4</xdr:col>
      <xdr:colOff>2058591</xdr:colOff>
      <xdr:row>88</xdr:row>
      <xdr:rowOff>1121109</xdr:rowOff>
    </xdr:to>
    <xdr:pic>
      <xdr:nvPicPr>
        <xdr:cNvPr id="2" name="Image 124">
          <a:extLst>
            <a:ext uri="{FF2B5EF4-FFF2-40B4-BE49-F238E27FC236}">
              <a16:creationId xmlns:a16="http://schemas.microsoft.com/office/drawing/2014/main" id="{842CFC7D-9A86-4345-B3B3-1EBDD31827DB}"/>
            </a:ext>
          </a:extLst>
        </xdr:cNvPr>
        <xdr:cNvPicPr>
          <a:picLocks noChangeAspect="1"/>
        </xdr:cNvPicPr>
      </xdr:nvPicPr>
      <xdr:blipFill>
        <a:blip xmlns:r="http://schemas.openxmlformats.org/officeDocument/2006/relationships" r:embed="rId1"/>
        <a:stretch>
          <a:fillRect/>
        </a:stretch>
      </xdr:blipFill>
      <xdr:spPr>
        <a:xfrm rot="4311896">
          <a:off x="7178239" y="25732717"/>
          <a:ext cx="628680" cy="17964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47625</xdr:colOff>
      <xdr:row>2</xdr:row>
      <xdr:rowOff>66676</xdr:rowOff>
    </xdr:from>
    <xdr:ext cx="2543175" cy="1188025"/>
    <xdr:pic>
      <xdr:nvPicPr>
        <xdr:cNvPr id="2" name="Image 1">
          <a:extLst>
            <a:ext uri="{FF2B5EF4-FFF2-40B4-BE49-F238E27FC236}">
              <a16:creationId xmlns:a16="http://schemas.microsoft.com/office/drawing/2014/main" id="{1F0BD9E6-A034-49E6-A44D-FFFB43672819}"/>
            </a:ext>
          </a:extLst>
        </xdr:cNvPr>
        <xdr:cNvPicPr>
          <a:picLocks noChangeAspect="1"/>
        </xdr:cNvPicPr>
      </xdr:nvPicPr>
      <xdr:blipFill rotWithShape="1">
        <a:blip xmlns:r="http://schemas.openxmlformats.org/officeDocument/2006/relationships" r:embed="rId1"/>
        <a:srcRect r="50660"/>
        <a:stretch/>
      </xdr:blipFill>
      <xdr:spPr>
        <a:xfrm>
          <a:off x="9153525" y="257176"/>
          <a:ext cx="2543175" cy="1188025"/>
        </a:xfrm>
        <a:prstGeom prst="rect">
          <a:avLst/>
        </a:prstGeom>
      </xdr:spPr>
    </xdr:pic>
    <xdr:clientData/>
  </xdr:oneCellAnchor>
  <xdr:oneCellAnchor>
    <xdr:from>
      <xdr:col>8</xdr:col>
      <xdr:colOff>38101</xdr:colOff>
      <xdr:row>7</xdr:row>
      <xdr:rowOff>95250</xdr:rowOff>
    </xdr:from>
    <xdr:ext cx="2590800" cy="866267"/>
    <xdr:pic>
      <xdr:nvPicPr>
        <xdr:cNvPr id="3" name="Image 2">
          <a:extLst>
            <a:ext uri="{FF2B5EF4-FFF2-40B4-BE49-F238E27FC236}">
              <a16:creationId xmlns:a16="http://schemas.microsoft.com/office/drawing/2014/main" id="{03F8702B-1C91-441A-896C-8139CCFC0892}"/>
            </a:ext>
          </a:extLst>
        </xdr:cNvPr>
        <xdr:cNvPicPr>
          <a:picLocks noChangeAspect="1"/>
        </xdr:cNvPicPr>
      </xdr:nvPicPr>
      <xdr:blipFill>
        <a:blip xmlns:r="http://schemas.openxmlformats.org/officeDocument/2006/relationships" r:embed="rId2"/>
        <a:stretch>
          <a:fillRect/>
        </a:stretch>
      </xdr:blipFill>
      <xdr:spPr>
        <a:xfrm>
          <a:off x="9144001" y="1390650"/>
          <a:ext cx="2590800" cy="866267"/>
        </a:xfrm>
        <a:prstGeom prst="rect">
          <a:avLst/>
        </a:prstGeom>
      </xdr:spPr>
    </xdr:pic>
    <xdr:clientData/>
  </xdr:oneCellAnchor>
  <xdr:oneCellAnchor>
    <xdr:from>
      <xdr:col>12</xdr:col>
      <xdr:colOff>175076</xdr:colOff>
      <xdr:row>32</xdr:row>
      <xdr:rowOff>149678</xdr:rowOff>
    </xdr:from>
    <xdr:ext cx="3583259" cy="2995814"/>
    <xdr:pic>
      <xdr:nvPicPr>
        <xdr:cNvPr id="4" name="Image 3">
          <a:extLst>
            <a:ext uri="{FF2B5EF4-FFF2-40B4-BE49-F238E27FC236}">
              <a16:creationId xmlns:a16="http://schemas.microsoft.com/office/drawing/2014/main" id="{027F9087-06FE-4DB5-9B1B-3D9AB11A400F}"/>
            </a:ext>
          </a:extLst>
        </xdr:cNvPr>
        <xdr:cNvPicPr>
          <a:picLocks noChangeAspect="1"/>
        </xdr:cNvPicPr>
      </xdr:nvPicPr>
      <xdr:blipFill>
        <a:blip xmlns:r="http://schemas.openxmlformats.org/officeDocument/2006/relationships" r:embed="rId3"/>
        <a:stretch>
          <a:fillRect/>
        </a:stretch>
      </xdr:blipFill>
      <xdr:spPr>
        <a:xfrm>
          <a:off x="12184196" y="6199958"/>
          <a:ext cx="3583259" cy="2995814"/>
        </a:xfrm>
        <a:prstGeom prst="rect">
          <a:avLst/>
        </a:prstGeom>
      </xdr:spPr>
    </xdr:pic>
    <xdr:clientData/>
  </xdr:oneCellAnchor>
  <xdr:oneCellAnchor>
    <xdr:from>
      <xdr:col>3</xdr:col>
      <xdr:colOff>95251</xdr:colOff>
      <xdr:row>28</xdr:row>
      <xdr:rowOff>136071</xdr:rowOff>
    </xdr:from>
    <xdr:ext cx="1310695" cy="2369120"/>
    <xdr:pic>
      <xdr:nvPicPr>
        <xdr:cNvPr id="5" name="Image 4">
          <a:extLst>
            <a:ext uri="{FF2B5EF4-FFF2-40B4-BE49-F238E27FC236}">
              <a16:creationId xmlns:a16="http://schemas.microsoft.com/office/drawing/2014/main" id="{8669CF33-CB1E-4466-9A60-05E44CF899D1}"/>
            </a:ext>
          </a:extLst>
        </xdr:cNvPr>
        <xdr:cNvPicPr>
          <a:picLocks noChangeAspect="1"/>
        </xdr:cNvPicPr>
      </xdr:nvPicPr>
      <xdr:blipFill>
        <a:blip xmlns:r="http://schemas.openxmlformats.org/officeDocument/2006/relationships" r:embed="rId4"/>
        <a:stretch>
          <a:fillRect/>
        </a:stretch>
      </xdr:blipFill>
      <xdr:spPr>
        <a:xfrm>
          <a:off x="4034791" y="5424351"/>
          <a:ext cx="1310695" cy="2369120"/>
        </a:xfrm>
        <a:prstGeom prst="rect">
          <a:avLst/>
        </a:prstGeom>
      </xdr:spPr>
    </xdr:pic>
    <xdr:clientData/>
  </xdr:oneCellAnchor>
  <xdr:oneCellAnchor>
    <xdr:from>
      <xdr:col>21</xdr:col>
      <xdr:colOff>467377</xdr:colOff>
      <xdr:row>22</xdr:row>
      <xdr:rowOff>190244</xdr:rowOff>
    </xdr:from>
    <xdr:ext cx="2275363" cy="2039524"/>
    <xdr:pic>
      <xdr:nvPicPr>
        <xdr:cNvPr id="6" name="Image 5">
          <a:extLst>
            <a:ext uri="{FF2B5EF4-FFF2-40B4-BE49-F238E27FC236}">
              <a16:creationId xmlns:a16="http://schemas.microsoft.com/office/drawing/2014/main" id="{09CBE46B-EA5A-4FEA-A747-AF9C4905436F}"/>
            </a:ext>
          </a:extLst>
        </xdr:cNvPr>
        <xdr:cNvPicPr>
          <a:picLocks noChangeAspect="1"/>
        </xdr:cNvPicPr>
      </xdr:nvPicPr>
      <xdr:blipFill>
        <a:blip xmlns:r="http://schemas.openxmlformats.org/officeDocument/2006/relationships" r:embed="rId5"/>
        <a:stretch>
          <a:fillRect/>
        </a:stretch>
      </xdr:blipFill>
      <xdr:spPr>
        <a:xfrm>
          <a:off x="20866117" y="4335524"/>
          <a:ext cx="2275363" cy="203952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308626</xdr:colOff>
      <xdr:row>62</xdr:row>
      <xdr:rowOff>22862</xdr:rowOff>
    </xdr:to>
    <xdr:sp macro="" textlink="">
      <xdr:nvSpPr>
        <xdr:cNvPr id="2" name="TextBox 1">
          <a:extLst>
            <a:ext uri="{FF2B5EF4-FFF2-40B4-BE49-F238E27FC236}">
              <a16:creationId xmlns:a16="http://schemas.microsoft.com/office/drawing/2014/main" id="{46D10FD6-385D-1B44-0E14-43498E50DBA5}"/>
            </a:ext>
          </a:extLst>
        </xdr:cNvPr>
        <xdr:cNvSpPr txBox="1"/>
      </xdr:nvSpPr>
      <xdr:spPr>
        <a:xfrm>
          <a:off x="0" y="0"/>
          <a:ext cx="8772525" cy="11839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fr-BE" sz="1100" b="1" u="sng" cap="all">
              <a:solidFill>
                <a:schemeClr val="dk1"/>
              </a:solidFill>
              <a:effectLst/>
              <a:latin typeface="+mn-lt"/>
              <a:ea typeface="+mn-ea"/>
              <a:cs typeface="+mn-cs"/>
            </a:rPr>
            <a:t>Principe de l’analyse de risque</a:t>
          </a:r>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BE" sz="1100">
              <a:solidFill>
                <a:schemeClr val="dk1"/>
              </a:solidFill>
              <a:effectLst/>
              <a:latin typeface="+mn-lt"/>
              <a:ea typeface="+mn-ea"/>
              <a:cs typeface="+mn-cs"/>
            </a:rPr>
            <a:t>Les principes utilisés pour l’élaboration de l’analyse de risque sont basés sur la norme EN ISO 12100 : 2010 – Sécurité des machines – Principes généraux de conception – Appréciation du risque et réduction du risque. </a:t>
          </a:r>
        </a:p>
        <a:p>
          <a:endParaRPr lang="fr-FR" sz="1100">
            <a:solidFill>
              <a:schemeClr val="dk1"/>
            </a:solidFill>
            <a:effectLst/>
            <a:latin typeface="+mn-lt"/>
            <a:ea typeface="+mn-ea"/>
            <a:cs typeface="+mn-cs"/>
          </a:endParaRPr>
        </a:p>
        <a:p>
          <a:r>
            <a:rPr lang="fr-BE" sz="1100">
              <a:solidFill>
                <a:schemeClr val="dk1"/>
              </a:solidFill>
              <a:effectLst/>
              <a:latin typeface="+mn-lt"/>
              <a:ea typeface="+mn-ea"/>
              <a:cs typeface="+mn-cs"/>
            </a:rPr>
            <a:t>Le processus d’appréciation du risque décrit dans la norme consiste essentiellement en deux phases : l’analyse du risque et l’évaluation du risque.</a:t>
          </a:r>
          <a:endParaRPr lang="fr-FR" sz="1100">
            <a:solidFill>
              <a:schemeClr val="dk1"/>
            </a:solidFill>
            <a:effectLst/>
            <a:latin typeface="+mn-lt"/>
            <a:ea typeface="+mn-ea"/>
            <a:cs typeface="+mn-cs"/>
          </a:endParaRPr>
        </a:p>
        <a:p>
          <a:pPr lvl="0"/>
          <a:r>
            <a:rPr lang="fr-BE" sz="1100">
              <a:solidFill>
                <a:schemeClr val="dk1"/>
              </a:solidFill>
              <a:effectLst/>
              <a:latin typeface="+mn-lt"/>
              <a:ea typeface="+mn-ea"/>
              <a:cs typeface="+mn-cs"/>
            </a:rPr>
            <a:t>L’</a:t>
          </a:r>
          <a:r>
            <a:rPr lang="fr-BE" sz="1100" u="sng">
              <a:solidFill>
                <a:schemeClr val="dk1"/>
              </a:solidFill>
              <a:effectLst/>
              <a:latin typeface="+mn-lt"/>
              <a:ea typeface="+mn-ea"/>
              <a:cs typeface="+mn-cs"/>
            </a:rPr>
            <a:t>analyse du risque</a:t>
          </a:r>
          <a:r>
            <a:rPr lang="fr-BE" sz="1100">
              <a:solidFill>
                <a:schemeClr val="dk1"/>
              </a:solidFill>
              <a:effectLst/>
              <a:latin typeface="+mn-lt"/>
              <a:ea typeface="+mn-ea"/>
              <a:cs typeface="+mn-cs"/>
            </a:rPr>
            <a:t> se décompose en différentes actions : </a:t>
          </a:r>
        </a:p>
        <a:p>
          <a:pPr lvl="0"/>
          <a:r>
            <a:rPr lang="fr-BE" sz="1100">
              <a:solidFill>
                <a:schemeClr val="dk1"/>
              </a:solidFill>
              <a:effectLst/>
              <a:latin typeface="+mn-lt"/>
              <a:ea typeface="+mn-ea"/>
              <a:cs typeface="+mn-cs"/>
            </a:rPr>
            <a:t>- la détermination des limites de la machine</a:t>
          </a:r>
        </a:p>
        <a:p>
          <a:pPr lvl="0"/>
          <a:r>
            <a:rPr lang="fr-BE" sz="1100">
              <a:solidFill>
                <a:schemeClr val="dk1"/>
              </a:solidFill>
              <a:effectLst/>
              <a:latin typeface="+mn-lt"/>
              <a:ea typeface="+mn-ea"/>
              <a:cs typeface="+mn-cs"/>
            </a:rPr>
            <a:t>- l’identification des phénomènes dangereux</a:t>
          </a:r>
        </a:p>
        <a:p>
          <a:pPr lvl="0"/>
          <a:r>
            <a:rPr lang="fr-BE" sz="1100">
              <a:solidFill>
                <a:schemeClr val="dk1"/>
              </a:solidFill>
              <a:effectLst/>
              <a:latin typeface="+mn-lt"/>
              <a:ea typeface="+mn-ea"/>
              <a:cs typeface="+mn-cs"/>
            </a:rPr>
            <a:t>- l’estimation du risque (dans lequel, pour ce dernier point, on prendra en compte la gravité du risque et la probabilité d’occurrence d’un dommage). </a:t>
          </a:r>
          <a:endParaRPr lang="fr-FR" sz="1100">
            <a:solidFill>
              <a:schemeClr val="dk1"/>
            </a:solidFill>
            <a:effectLst/>
            <a:latin typeface="+mn-lt"/>
            <a:ea typeface="+mn-ea"/>
            <a:cs typeface="+mn-cs"/>
          </a:endParaRPr>
        </a:p>
        <a:p>
          <a:pPr lvl="0"/>
          <a:r>
            <a:rPr lang="fr-BE" sz="1100">
              <a:solidFill>
                <a:schemeClr val="dk1"/>
              </a:solidFill>
              <a:effectLst/>
              <a:latin typeface="+mn-lt"/>
              <a:ea typeface="+mn-ea"/>
              <a:cs typeface="+mn-cs"/>
            </a:rPr>
            <a:t>Après l'estimation du risque, une </a:t>
          </a:r>
          <a:r>
            <a:rPr lang="fr-BE" sz="1100" u="sng">
              <a:solidFill>
                <a:schemeClr val="dk1"/>
              </a:solidFill>
              <a:effectLst/>
              <a:latin typeface="+mn-lt"/>
              <a:ea typeface="+mn-ea"/>
              <a:cs typeface="+mn-cs"/>
            </a:rPr>
            <a:t>évaluation du risque</a:t>
          </a:r>
          <a:r>
            <a:rPr lang="fr-BE" sz="1100">
              <a:solidFill>
                <a:schemeClr val="dk1"/>
              </a:solidFill>
              <a:effectLst/>
              <a:latin typeface="+mn-lt"/>
              <a:ea typeface="+mn-ea"/>
              <a:cs typeface="+mn-cs"/>
            </a:rPr>
            <a:t> doit être menée pour déterminer si une réduction du risque est nécessaire.</a:t>
          </a:r>
          <a:endParaRPr lang="fr-FR"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r>
            <a:rPr lang="fr-BE" sz="1100">
              <a:solidFill>
                <a:schemeClr val="dk1"/>
              </a:solidFill>
              <a:effectLst/>
              <a:latin typeface="+mn-lt"/>
              <a:ea typeface="+mn-ea"/>
              <a:cs typeface="+mn-cs"/>
            </a:rPr>
            <a:t>Le processus d’appréciation du risque est illustré par la figure 1 ci-dessous extraite de la norme</a:t>
          </a:r>
          <a:endParaRPr lang="fr-FR"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r>
            <a:rPr lang="fr-BE" sz="1100">
              <a:solidFill>
                <a:schemeClr val="dk1"/>
              </a:solidFill>
              <a:effectLst/>
              <a:latin typeface="+mn-lt"/>
              <a:ea typeface="+mn-ea"/>
              <a:cs typeface="+mn-cs"/>
            </a:rPr>
            <a:t> </a:t>
          </a:r>
          <a:endParaRPr lang="fr-FR"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pPr>
            <a:lnSpc>
              <a:spcPts val="1200"/>
            </a:lnSpc>
          </a:pPr>
          <a:endParaRPr lang="fr-BE" sz="1100" b="1">
            <a:solidFill>
              <a:schemeClr val="dk1"/>
            </a:solidFill>
            <a:effectLst/>
            <a:latin typeface="+mn-lt"/>
            <a:ea typeface="+mn-ea"/>
            <a:cs typeface="+mn-cs"/>
          </a:endParaRPr>
        </a:p>
        <a:p>
          <a:endParaRPr lang="fr-BE" sz="1100" b="1">
            <a:solidFill>
              <a:schemeClr val="dk1"/>
            </a:solidFill>
            <a:effectLst/>
            <a:latin typeface="+mn-lt"/>
            <a:ea typeface="+mn-ea"/>
            <a:cs typeface="+mn-cs"/>
          </a:endParaRPr>
        </a:p>
        <a:p>
          <a:pPr>
            <a:lnSpc>
              <a:spcPts val="1200"/>
            </a:lnSpc>
          </a:pPr>
          <a:r>
            <a:rPr lang="fr-BE" sz="1100" b="1">
              <a:solidFill>
                <a:schemeClr val="dk1"/>
              </a:solidFill>
              <a:effectLst/>
              <a:latin typeface="+mn-lt"/>
              <a:ea typeface="+mn-ea"/>
              <a:cs typeface="+mn-cs"/>
            </a:rPr>
            <a:t>1/ Détermination des limites de la machine :</a:t>
          </a:r>
        </a:p>
        <a:p>
          <a:pPr>
            <a:lnSpc>
              <a:spcPts val="1200"/>
            </a:lnSpc>
          </a:pPr>
          <a:r>
            <a:rPr lang="fr-BE" sz="1100">
              <a:solidFill>
                <a:schemeClr val="dk1"/>
              </a:solidFill>
              <a:effectLst/>
              <a:latin typeface="+mn-lt"/>
              <a:ea typeface="+mn-ea"/>
              <a:cs typeface="+mn-cs"/>
            </a:rPr>
            <a:t>L'appréciation du risque commence</a:t>
          </a:r>
          <a:r>
            <a:rPr lang="fr-BE" sz="1100" baseline="0">
              <a:solidFill>
                <a:schemeClr val="dk1"/>
              </a:solidFill>
              <a:effectLst/>
              <a:latin typeface="+mn-lt"/>
              <a:ea typeface="+mn-ea"/>
              <a:cs typeface="+mn-cs"/>
            </a:rPr>
            <a:t> par la détermination des limites de la machine, en prenant en compte toutes les phases de vie de la machine. Cela signifie qu'il convient d'identifier les caractéristiques et les performances de la machine, des opérateurs, de l'environnement et des produits associés. Ceux-ci peuvent être repris suivant :</a:t>
          </a:r>
        </a:p>
        <a:p>
          <a:r>
            <a:rPr lang="fr-BE" sz="1100" baseline="0">
              <a:solidFill>
                <a:schemeClr val="dk1"/>
              </a:solidFill>
              <a:effectLst/>
              <a:latin typeface="+mn-lt"/>
              <a:ea typeface="+mn-ea"/>
              <a:cs typeface="+mn-cs"/>
            </a:rPr>
            <a:t>- les limites d'utilisation (utilisation normal, mauvais usage raisonnablement prévisible, différents modes de fonctionnement, les niveaux attendus de formation des personnes exposées, ... )</a:t>
          </a:r>
        </a:p>
        <a:p>
          <a:pPr>
            <a:lnSpc>
              <a:spcPts val="1200"/>
            </a:lnSpc>
          </a:pPr>
          <a:r>
            <a:rPr lang="fr-BE" sz="1100">
              <a:solidFill>
                <a:schemeClr val="dk1"/>
              </a:solidFill>
              <a:effectLst/>
              <a:latin typeface="+mn-lt"/>
              <a:ea typeface="+mn-ea"/>
              <a:cs typeface="+mn-cs"/>
            </a:rPr>
            <a:t>- les limites dans l'espace</a:t>
          </a:r>
        </a:p>
        <a:p>
          <a:pPr>
            <a:lnSpc>
              <a:spcPts val="1200"/>
            </a:lnSpc>
          </a:pPr>
          <a:r>
            <a:rPr lang="fr-BE" sz="1100">
              <a:solidFill>
                <a:schemeClr val="dk1"/>
              </a:solidFill>
              <a:effectLst/>
              <a:latin typeface="+mn-lt"/>
              <a:ea typeface="+mn-ea"/>
              <a:cs typeface="+mn-cs"/>
            </a:rPr>
            <a:t>- les limites dans</a:t>
          </a:r>
          <a:r>
            <a:rPr lang="fr-BE" sz="1100" baseline="0">
              <a:solidFill>
                <a:schemeClr val="dk1"/>
              </a:solidFill>
              <a:effectLst/>
              <a:latin typeface="+mn-lt"/>
              <a:ea typeface="+mn-ea"/>
              <a:cs typeface="+mn-cs"/>
            </a:rPr>
            <a:t> le temps (durée de vie de la machine ou de certains composants, les fréquences d'entretien recommandées, ...)</a:t>
          </a:r>
        </a:p>
        <a:p>
          <a:r>
            <a:rPr lang="fr-BE" sz="1100" baseline="0">
              <a:solidFill>
                <a:schemeClr val="dk1"/>
              </a:solidFill>
              <a:effectLst/>
              <a:latin typeface="+mn-lt"/>
              <a:ea typeface="+mn-ea"/>
              <a:cs typeface="+mn-cs"/>
            </a:rPr>
            <a:t>- autres limites comme les propriétés des matériaux traités, les conditions d'environnement (T°, poussières, humidité, exposition au soleil, ...).</a:t>
          </a:r>
          <a:endParaRPr lang="fr-BE" sz="1100">
            <a:solidFill>
              <a:schemeClr val="dk1"/>
            </a:solidFill>
            <a:effectLst/>
            <a:latin typeface="+mn-lt"/>
            <a:ea typeface="+mn-ea"/>
            <a:cs typeface="+mn-cs"/>
          </a:endParaRPr>
        </a:p>
        <a:p>
          <a:pPr>
            <a:lnSpc>
              <a:spcPts val="1200"/>
            </a:lnSpc>
          </a:pPr>
          <a:endParaRPr lang="fr-BE" sz="1100">
            <a:solidFill>
              <a:schemeClr val="dk1"/>
            </a:solidFill>
            <a:effectLst/>
            <a:latin typeface="+mn-lt"/>
            <a:ea typeface="+mn-ea"/>
            <a:cs typeface="+mn-cs"/>
          </a:endParaRPr>
        </a:p>
        <a:p>
          <a:r>
            <a:rPr lang="fr-BE" sz="1100" b="1">
              <a:solidFill>
                <a:schemeClr val="dk1"/>
              </a:solidFill>
              <a:effectLst/>
              <a:latin typeface="+mn-lt"/>
              <a:ea typeface="+mn-ea"/>
              <a:cs typeface="+mn-cs"/>
            </a:rPr>
            <a:t>2/ Identification des phénomènes dangereux :</a:t>
          </a:r>
        </a:p>
        <a:p>
          <a:pPr>
            <a:lnSpc>
              <a:spcPts val="1200"/>
            </a:lnSpc>
          </a:pPr>
          <a:r>
            <a:rPr lang="fr-BE" sz="1100">
              <a:solidFill>
                <a:schemeClr val="dk1"/>
              </a:solidFill>
              <a:effectLst/>
              <a:latin typeface="+mn-lt"/>
              <a:ea typeface="+mn-ea"/>
              <a:cs typeface="+mn-cs"/>
            </a:rPr>
            <a:t>Pour nous permettre d’identifier les phénomènes dangereux, nous avons utilisés comme outil l’annexe B.1 de la norme EN 12100, qui classifie des phénomènes dangereux pouvant être présent sur une machine ou une quasi-machine (reprise dans les colonnes A, B et C du tableau d’analyse de risque). Dans ce tableau, les phénomènes dangereux ont été regroupés en fonction de leur type (phénomènes mécaniques, phénomènes électriques, etc).</a:t>
          </a:r>
        </a:p>
        <a:p>
          <a:endParaRPr lang="fr-BE" sz="1100">
            <a:solidFill>
              <a:schemeClr val="dk1"/>
            </a:solidFill>
            <a:effectLst/>
            <a:latin typeface="+mn-lt"/>
            <a:ea typeface="+mn-ea"/>
            <a:cs typeface="+mn-cs"/>
          </a:endParaRPr>
        </a:p>
        <a:p>
          <a:r>
            <a:rPr lang="fr-BE" sz="1100" b="1">
              <a:solidFill>
                <a:schemeClr val="dk1"/>
              </a:solidFill>
              <a:effectLst/>
              <a:latin typeface="+mn-lt"/>
              <a:ea typeface="+mn-ea"/>
              <a:cs typeface="+mn-cs"/>
            </a:rPr>
            <a:t>3/ Estimation et évaluation des risques :</a:t>
          </a:r>
        </a:p>
        <a:p>
          <a:pPr>
            <a:lnSpc>
              <a:spcPts val="1200"/>
            </a:lnSpc>
          </a:pPr>
          <a:r>
            <a:rPr lang="fr-BE" sz="1100">
              <a:solidFill>
                <a:schemeClr val="dk1"/>
              </a:solidFill>
              <a:effectLst/>
              <a:latin typeface="+mn-lt"/>
              <a:ea typeface="+mn-ea"/>
              <a:cs typeface="+mn-cs"/>
            </a:rPr>
            <a:t>Pour l’estimation et l’évaluation du risque, nous avons utilisé une méthode inspirée de la méthode de kinney. L’estimation du risque y est décomposée en trois facteurs : la probabilité d’occurrence de l’évènement dangereux, l’exposition au danger et la conséquence possible. Dans le cadre de l’évaluation du risque, les trois facteurs sont multipliés de manière à obtenir un résultat chiffré qui permettra d’émettre un jugement et de choisir de mettre en place un moyen de réduction du risque.</a:t>
          </a:r>
          <a:endParaRPr lang="fr-FR" sz="1100">
            <a:solidFill>
              <a:schemeClr val="dk1"/>
            </a:solidFill>
            <a:effectLst/>
            <a:latin typeface="+mn-lt"/>
            <a:ea typeface="+mn-ea"/>
            <a:cs typeface="+mn-cs"/>
          </a:endParaRPr>
        </a:p>
        <a:p>
          <a:r>
            <a:rPr lang="fr-BE" sz="1100">
              <a:solidFill>
                <a:schemeClr val="dk1"/>
              </a:solidFill>
              <a:effectLst/>
              <a:latin typeface="+mn-lt"/>
              <a:ea typeface="+mn-ea"/>
              <a:cs typeface="+mn-cs"/>
            </a:rPr>
            <a:t>Les tableaux ci-dessous fournissent une explication des valeurs utilisées et de leur signification.</a:t>
          </a:r>
          <a:endParaRPr lang="fr-FR" sz="1100">
            <a:solidFill>
              <a:schemeClr val="dk1"/>
            </a:solidFill>
            <a:effectLst/>
            <a:latin typeface="+mn-lt"/>
            <a:ea typeface="+mn-ea"/>
            <a:cs typeface="+mn-cs"/>
          </a:endParaRPr>
        </a:p>
        <a:p>
          <a:endParaRPr lang="fr-FR" sz="1100"/>
        </a:p>
        <a:p>
          <a:pPr>
            <a:lnSpc>
              <a:spcPts val="1100"/>
            </a:lnSpc>
          </a:pPr>
          <a:endParaRPr lang="fr-FR" sz="1100"/>
        </a:p>
      </xdr:txBody>
    </xdr:sp>
    <xdr:clientData/>
  </xdr:twoCellAnchor>
  <xdr:twoCellAnchor>
    <xdr:from>
      <xdr:col>2</xdr:col>
      <xdr:colOff>144780</xdr:colOff>
      <xdr:row>14</xdr:row>
      <xdr:rowOff>7620</xdr:rowOff>
    </xdr:from>
    <xdr:to>
      <xdr:col>11</xdr:col>
      <xdr:colOff>190500</xdr:colOff>
      <xdr:row>40</xdr:row>
      <xdr:rowOff>68580</xdr:rowOff>
    </xdr:to>
    <xdr:pic>
      <xdr:nvPicPr>
        <xdr:cNvPr id="4122" name="Picture 7">
          <a:extLst>
            <a:ext uri="{FF2B5EF4-FFF2-40B4-BE49-F238E27FC236}">
              <a16:creationId xmlns:a16="http://schemas.microsoft.com/office/drawing/2014/main" id="{5A0BC56E-DF6A-EABC-EDC2-69A7B607B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4887"/>
        <a:stretch>
          <a:fillRect/>
        </a:stretch>
      </xdr:blipFill>
      <xdr:spPr bwMode="auto">
        <a:xfrm>
          <a:off x="1143000" y="2567940"/>
          <a:ext cx="3733800" cy="4815840"/>
        </a:xfrm>
        <a:prstGeom prst="rect">
          <a:avLst/>
        </a:prstGeom>
        <a:noFill/>
        <a:ln>
          <a:noFill/>
        </a:ln>
        <a:effectLst/>
        <a:extLst>
          <a:ext uri="{909E8E84-426E-40DD-AFC4-6F175D3DCCD1}">
            <a14:hiddenFill xmlns:a14="http://schemas.microsoft.com/office/drawing/2010/main">
              <a:gradFill rotWithShape="0">
                <a:gsLst>
                  <a:gs pos="0">
                    <a:srgbClr val="4F81BD"/>
                  </a:gs>
                  <a:gs pos="100000">
                    <a:srgbClr val="FFFFFF"/>
                  </a:gs>
                </a:gsLst>
                <a:path path="shape">
                  <a:fillToRect l="50000" t="50000" r="50000" b="50000"/>
                </a:path>
              </a:gra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twoCellAnchor>
    <xdr:from>
      <xdr:col>0</xdr:col>
      <xdr:colOff>0</xdr:colOff>
      <xdr:row>72</xdr:row>
      <xdr:rowOff>30480</xdr:rowOff>
    </xdr:from>
    <xdr:to>
      <xdr:col>19</xdr:col>
      <xdr:colOff>0</xdr:colOff>
      <xdr:row>100</xdr:row>
      <xdr:rowOff>0</xdr:rowOff>
    </xdr:to>
    <xdr:sp macro="" textlink="">
      <xdr:nvSpPr>
        <xdr:cNvPr id="4" name="TextBox 3">
          <a:extLst>
            <a:ext uri="{FF2B5EF4-FFF2-40B4-BE49-F238E27FC236}">
              <a16:creationId xmlns:a16="http://schemas.microsoft.com/office/drawing/2014/main" id="{2D28C781-6640-26E4-49E6-E3B993AF67A9}"/>
            </a:ext>
          </a:extLst>
        </xdr:cNvPr>
        <xdr:cNvSpPr txBox="1"/>
      </xdr:nvSpPr>
      <xdr:spPr>
        <a:xfrm>
          <a:off x="0" y="13763625"/>
          <a:ext cx="8782050" cy="531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BE" sz="1100" b="1">
            <a:solidFill>
              <a:schemeClr val="dk1"/>
            </a:solidFill>
            <a:effectLst/>
            <a:latin typeface="+mn-lt"/>
            <a:ea typeface="+mn-ea"/>
            <a:cs typeface="+mn-cs"/>
          </a:endParaRPr>
        </a:p>
        <a:p>
          <a:r>
            <a:rPr lang="fr-BE" sz="1100" b="1">
              <a:solidFill>
                <a:schemeClr val="dk1"/>
              </a:solidFill>
              <a:effectLst/>
              <a:latin typeface="+mn-lt"/>
              <a:ea typeface="+mn-ea"/>
              <a:cs typeface="+mn-cs"/>
            </a:rPr>
            <a:t>4/ Réduction du risque :</a:t>
          </a:r>
        </a:p>
        <a:p>
          <a:r>
            <a:rPr lang="fr-FR" sz="1100">
              <a:solidFill>
                <a:schemeClr val="dk1"/>
              </a:solidFill>
              <a:latin typeface="+mn-lt"/>
              <a:ea typeface="+mn-ea"/>
              <a:cs typeface="+mn-cs"/>
            </a:rPr>
            <a:t>L'objectif de réduction du risque peut être atteint en supprimant les phénomènes dangereux ou en réduisant, séparément ou simultanément, chacun des deux facteurs qui déterminent le risque associé : </a:t>
          </a:r>
        </a:p>
        <a:p>
          <a:r>
            <a:rPr lang="fr-FR" sz="1100">
              <a:solidFill>
                <a:schemeClr val="dk1"/>
              </a:solidFill>
              <a:latin typeface="+mn-lt"/>
              <a:ea typeface="+mn-ea"/>
              <a:cs typeface="+mn-cs"/>
            </a:rPr>
            <a:t>⎯ la gravité du dommage pouvant résulter du phénomène dangereux considéré; </a:t>
          </a:r>
        </a:p>
        <a:p>
          <a:r>
            <a:rPr lang="fr-FR" sz="1100">
              <a:solidFill>
                <a:schemeClr val="dk1"/>
              </a:solidFill>
              <a:latin typeface="+mn-lt"/>
              <a:ea typeface="+mn-ea"/>
              <a:cs typeface="+mn-cs"/>
            </a:rPr>
            <a:t>⎯ la probabilité de survenue de ce dommage. </a:t>
          </a:r>
        </a:p>
        <a:p>
          <a:r>
            <a:rPr lang="fr-FR" sz="1100">
              <a:solidFill>
                <a:schemeClr val="dk1"/>
              </a:solidFill>
              <a:latin typeface="+mn-lt"/>
              <a:ea typeface="+mn-ea"/>
              <a:cs typeface="+mn-cs"/>
            </a:rPr>
            <a:t>Toutes les mesures de prévention employées pour atteindre cet objectif doivent être appliquées en respectant la séquence suivante. </a:t>
          </a:r>
        </a:p>
        <a:p>
          <a:endParaRPr lang="fr-FR" sz="1100" b="1">
            <a:solidFill>
              <a:schemeClr val="dk1"/>
            </a:solidFill>
            <a:latin typeface="+mn-lt"/>
            <a:ea typeface="+mn-ea"/>
            <a:cs typeface="+mn-cs"/>
          </a:endParaRPr>
        </a:p>
        <a:p>
          <a:pPr lvl="1"/>
          <a:r>
            <a:rPr lang="fr-FR" sz="1100" b="1">
              <a:solidFill>
                <a:schemeClr val="dk1"/>
              </a:solidFill>
              <a:latin typeface="+mn-lt"/>
              <a:ea typeface="+mn-ea"/>
              <a:cs typeface="+mn-cs"/>
            </a:rPr>
            <a:t>Étape 1: Mesures de prévention intrinsèque </a:t>
          </a:r>
        </a:p>
        <a:p>
          <a:pPr lvl="1"/>
          <a:r>
            <a:rPr lang="fr-FR" sz="1100">
              <a:solidFill>
                <a:schemeClr val="dk1"/>
              </a:solidFill>
              <a:latin typeface="+mn-lt"/>
              <a:ea typeface="+mn-ea"/>
              <a:cs typeface="+mn-cs"/>
            </a:rPr>
            <a:t>La prévention intrinsèque élimine les phénomènes dangereux ou réduit les risques associés par un choix judicieux des caractéristiques de conception de la machine proprement dite et/ou du mode d'interaction entre les personnes exposées et la machine. </a:t>
          </a:r>
        </a:p>
        <a:p>
          <a:pPr lvl="1"/>
          <a:r>
            <a:rPr lang="fr-FR" sz="1100">
              <a:solidFill>
                <a:schemeClr val="dk1"/>
              </a:solidFill>
              <a:latin typeface="+mn-lt"/>
              <a:ea typeface="+mn-ea"/>
              <a:cs typeface="+mn-cs"/>
            </a:rPr>
            <a:t>C'est à cette étape seulement que des phénomènes dangereux peuvent être éliminés, ce qui évite d'avoir à recourir à des mesures de prévention additionnelles, telles qu'une protection ou des mesures de prévention complémentaires. </a:t>
          </a:r>
        </a:p>
        <a:p>
          <a:pPr lvl="1"/>
          <a:endParaRPr lang="fr-FR" sz="1100" b="1">
            <a:solidFill>
              <a:schemeClr val="dk1"/>
            </a:solidFill>
            <a:latin typeface="+mn-lt"/>
            <a:ea typeface="+mn-ea"/>
            <a:cs typeface="+mn-cs"/>
          </a:endParaRPr>
        </a:p>
        <a:p>
          <a:pPr lvl="1"/>
          <a:r>
            <a:rPr lang="fr-FR" sz="1100" b="1">
              <a:solidFill>
                <a:schemeClr val="dk1"/>
              </a:solidFill>
              <a:latin typeface="+mn-lt"/>
              <a:ea typeface="+mn-ea"/>
              <a:cs typeface="+mn-cs"/>
            </a:rPr>
            <a:t>Étape 2: Protection et/ou mesures de prévention complémentaires </a:t>
          </a:r>
        </a:p>
        <a:p>
          <a:pPr lvl="1"/>
          <a:r>
            <a:rPr lang="fr-FR" sz="1100">
              <a:solidFill>
                <a:schemeClr val="dk1"/>
              </a:solidFill>
              <a:latin typeface="+mn-lt"/>
              <a:ea typeface="+mn-ea"/>
              <a:cs typeface="+mn-cs"/>
            </a:rPr>
            <a:t>En tenant compte de l'utilisation normale et du mauvais usage raisonnablement prévisible, une protection et des mesures de prévention complémentaires choisies de manière appropriée peuvent être utilisées pour réduire le risque lorsqu'il n'est pas faisable d'éliminer un phénomène dangereux, ou de réduire suffisamment le risque associé en utilisant des mesures de prévention intrinsèque. </a:t>
          </a:r>
        </a:p>
        <a:p>
          <a:pPr lvl="1"/>
          <a:endParaRPr lang="fr-FR" sz="1100" b="1">
            <a:solidFill>
              <a:schemeClr val="dk1"/>
            </a:solidFill>
            <a:latin typeface="+mn-lt"/>
            <a:ea typeface="+mn-ea"/>
            <a:cs typeface="+mn-cs"/>
          </a:endParaRPr>
        </a:p>
        <a:p>
          <a:pPr lvl="1"/>
          <a:r>
            <a:rPr lang="fr-FR" sz="1100" b="1">
              <a:solidFill>
                <a:schemeClr val="dk1"/>
              </a:solidFill>
              <a:latin typeface="+mn-lt"/>
              <a:ea typeface="+mn-ea"/>
              <a:cs typeface="+mn-cs"/>
            </a:rPr>
            <a:t>Étape 3: Informations pour l'utilisation </a:t>
          </a:r>
        </a:p>
        <a:p>
          <a:pPr lvl="1">
            <a:lnSpc>
              <a:spcPts val="1200"/>
            </a:lnSpc>
          </a:pPr>
          <a:r>
            <a:rPr lang="fr-FR" sz="1100">
              <a:solidFill>
                <a:schemeClr val="dk1"/>
              </a:solidFill>
              <a:latin typeface="+mn-lt"/>
              <a:ea typeface="+mn-ea"/>
              <a:cs typeface="+mn-cs"/>
            </a:rPr>
            <a:t>Lorsque des risques persistent malgré les mesures de prévention intrinsèque, la protection et les mesures de prévention complémentaires adoptées, le risque résiduel doit être identifié dans les informations pour l'utilisation. Ces informations doivent comprendre, sans toutefois s'y limiter, les éléments suivants: </a:t>
          </a:r>
        </a:p>
        <a:p>
          <a:pPr lvl="1"/>
          <a:r>
            <a:rPr lang="fr-FR" sz="1100">
              <a:solidFill>
                <a:schemeClr val="dk1"/>
              </a:solidFill>
              <a:latin typeface="+mn-lt"/>
              <a:ea typeface="+mn-ea"/>
              <a:cs typeface="+mn-cs"/>
            </a:rPr>
            <a:t>⎯ des procédures de travail pour l'utilisation de la machine cohérentes avec l'aptitude attendue du personnel qui utilise la machine ou bien des autres personnes qui peuvent être exposées aux phénomènes dangereux associés à la machine; </a:t>
          </a:r>
        </a:p>
        <a:p>
          <a:pPr lvl="1">
            <a:lnSpc>
              <a:spcPts val="1200"/>
            </a:lnSpc>
          </a:pPr>
          <a:r>
            <a:rPr lang="fr-FR" sz="1100">
              <a:solidFill>
                <a:schemeClr val="dk1"/>
              </a:solidFill>
              <a:latin typeface="+mn-lt"/>
              <a:ea typeface="+mn-ea"/>
              <a:cs typeface="+mn-cs"/>
            </a:rPr>
            <a:t>⎯ des pratiques de travail sûres recommandées pour l'utilisation de la machine et les prescriptions de formation correspondantes correctement décrites; </a:t>
          </a:r>
        </a:p>
        <a:p>
          <a:pPr lvl="1"/>
          <a:r>
            <a:rPr lang="fr-FR" sz="1100">
              <a:solidFill>
                <a:schemeClr val="dk1"/>
              </a:solidFill>
              <a:latin typeface="+mn-lt"/>
              <a:ea typeface="+mn-ea"/>
              <a:cs typeface="+mn-cs"/>
            </a:rPr>
            <a:t>⎯ une information suffisante, incluant des avertissements, sur les risques résiduels dans les différentes phases de la vie de la machine; </a:t>
          </a:r>
        </a:p>
        <a:p>
          <a:pPr lvl="1">
            <a:lnSpc>
              <a:spcPts val="1200"/>
            </a:lnSpc>
          </a:pPr>
          <a:r>
            <a:rPr lang="fr-FR" sz="1100">
              <a:solidFill>
                <a:schemeClr val="dk1"/>
              </a:solidFill>
              <a:latin typeface="+mn-lt"/>
              <a:ea typeface="+mn-ea"/>
              <a:cs typeface="+mn-cs"/>
            </a:rPr>
            <a:t>⎯ la description de tout équipement de protection individuelle recommandé, y compris des détails sur le besoin d'un tel équipement et sur les besoins de formation pour son utilisation. </a:t>
          </a:r>
        </a:p>
        <a:p>
          <a:pPr>
            <a:lnSpc>
              <a:spcPts val="1000"/>
            </a:lnSpc>
          </a:pPr>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617220</xdr:colOff>
      <xdr:row>14</xdr:row>
      <xdr:rowOff>525780</xdr:rowOff>
    </xdr:to>
    <xdr:pic>
      <xdr:nvPicPr>
        <xdr:cNvPr id="5145" name="Picture 7">
          <a:extLst>
            <a:ext uri="{FF2B5EF4-FFF2-40B4-BE49-F238E27FC236}">
              <a16:creationId xmlns:a16="http://schemas.microsoft.com/office/drawing/2014/main" id="{B36AFC18-7085-0E64-23D2-02C04B59A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4887"/>
        <a:stretch>
          <a:fillRect/>
        </a:stretch>
      </xdr:blipFill>
      <xdr:spPr bwMode="auto">
        <a:xfrm>
          <a:off x="0" y="0"/>
          <a:ext cx="3741420" cy="5044440"/>
        </a:xfrm>
        <a:prstGeom prst="rect">
          <a:avLst/>
        </a:prstGeom>
        <a:noFill/>
        <a:ln>
          <a:noFill/>
        </a:ln>
        <a:effectLst/>
        <a:extLst>
          <a:ext uri="{909E8E84-426E-40DD-AFC4-6F175D3DCCD1}">
            <a14:hiddenFill xmlns:a14="http://schemas.microsoft.com/office/drawing/2010/main">
              <a:gradFill rotWithShape="0">
                <a:gsLst>
                  <a:gs pos="0">
                    <a:srgbClr val="4F81BD"/>
                  </a:gs>
                  <a:gs pos="100000">
                    <a:srgbClr val="FFFFFF"/>
                  </a:gs>
                </a:gsLst>
                <a:path path="shape">
                  <a:fillToRect l="50000" t="50000" r="50000" b="50000"/>
                </a:path>
              </a:gra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twoCellAnchor>
    <xdr:from>
      <xdr:col>0</xdr:col>
      <xdr:colOff>327660</xdr:colOff>
      <xdr:row>2</xdr:row>
      <xdr:rowOff>38100</xdr:rowOff>
    </xdr:from>
    <xdr:to>
      <xdr:col>3</xdr:col>
      <xdr:colOff>159954</xdr:colOff>
      <xdr:row>5</xdr:row>
      <xdr:rowOff>133423</xdr:rowOff>
    </xdr:to>
    <xdr:sp macro="" textlink="">
      <xdr:nvSpPr>
        <xdr:cNvPr id="3" name="Oval 2">
          <a:extLst>
            <a:ext uri="{FF2B5EF4-FFF2-40B4-BE49-F238E27FC236}">
              <a16:creationId xmlns:a16="http://schemas.microsoft.com/office/drawing/2014/main" id="{266B7438-BBF7-72D6-9D9B-E761A60B1CA4}"/>
            </a:ext>
          </a:extLst>
        </xdr:cNvPr>
        <xdr:cNvSpPr/>
      </xdr:nvSpPr>
      <xdr:spPr>
        <a:xfrm>
          <a:off x="323850" y="371475"/>
          <a:ext cx="1657350" cy="742949"/>
        </a:xfrm>
        <a:prstGeom prst="ellipse">
          <a:avLst/>
        </a:prstGeom>
        <a:solidFill>
          <a:srgbClr val="FFFF00">
            <a:alpha val="32000"/>
          </a:srgb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160020</xdr:colOff>
      <xdr:row>4</xdr:row>
      <xdr:rowOff>121920</xdr:rowOff>
    </xdr:from>
    <xdr:to>
      <xdr:col>6</xdr:col>
      <xdr:colOff>49</xdr:colOff>
      <xdr:row>4</xdr:row>
      <xdr:rowOff>144780</xdr:rowOff>
    </xdr:to>
    <xdr:cxnSp macro="">
      <xdr:nvCxnSpPr>
        <xdr:cNvPr id="4" name="Straight Arrow Connector 3">
          <a:extLst>
            <a:ext uri="{FF2B5EF4-FFF2-40B4-BE49-F238E27FC236}">
              <a16:creationId xmlns:a16="http://schemas.microsoft.com/office/drawing/2014/main" id="{49292CC9-DCE9-8E21-6FC8-B10556CBA836}"/>
            </a:ext>
          </a:extLst>
        </xdr:cNvPr>
        <xdr:cNvCxnSpPr/>
      </xdr:nvCxnSpPr>
      <xdr:spPr>
        <a:xfrm>
          <a:off x="1981200" y="771525"/>
          <a:ext cx="1676400" cy="19050"/>
        </a:xfrm>
        <a:prstGeom prst="straightConnector1">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ALAIME Denis" id="{8324A14B-4A5C-4B76-AB5F-09D8AC76EB72}" userId="ALAIME Denis" providerId="None"/>
  <person displayName="ALAIME Denis" id="{5EC3A825-334F-416E-8F3F-D39DDD48F585}" userId="mdpalade@henallux.be" providerId="PeoplePicker"/>
  <person displayName="HANUS Vincent" id="{B60A9C3A-0525-4BE0-83A6-A7603A1E5E05}" userId="S::mdphavi@henallux.be::39267c4a-786e-4521-8a77-9e1864935431" providerId="AD"/>
  <person displayName="ALAIME Denis" id="{4DDC6AE9-965B-4E53-918D-FABB3B70133D}" userId="S::mdpalade@henallux.be::153cd8d0-6251-4a22-bc31-ba5d0816d04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ADCAB6-DD8A-4A69-8F43-4FD3B3374670}" name="Fonctions" displayName="Fonctions" ref="A7:B19" totalsRowCount="1" headerRowDxfId="49" dataDxfId="48">
  <autoFilter ref="A7:B18" xr:uid="{D3ADCAB6-DD8A-4A69-8F43-4FD3B3374670}"/>
  <tableColumns count="2">
    <tableColumn id="1" xr3:uid="{E1B555A2-6B6E-41B8-858A-FD91FA8321A6}" name="Code de la fonction" totalsRowFunction="custom" dataDxfId="46" totalsRowDxfId="47">
      <totalsRowFormula>COUNTBLANK(Fonctions[Code de la fonction])+COUNTA(Fonctions[Code de la fonction])</totalsRowFormula>
    </tableColumn>
    <tableColumn id="2" xr3:uid="{8A357528-3C10-46C4-8CD8-E41FB93F3127}" name="Intitulé de la fonction" dataDxfId="44" totalsRow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C1B0F2-96E6-49A0-BB79-FAF2E3A18B7F}" name="CdCf" displayName="CdCf" ref="C7:G22" totalsRowShown="0" headerRowDxfId="43" dataDxfId="42">
  <autoFilter ref="C7:G22" xr:uid="{61C1B0F2-96E6-49A0-BB79-FAF2E3A18B7F}"/>
  <sortState xmlns:xlrd2="http://schemas.microsoft.com/office/spreadsheetml/2017/richdata2" ref="C8:G22">
    <sortCondition ref="C7:C22"/>
  </sortState>
  <tableColumns count="5">
    <tableColumn id="1" xr3:uid="{172238E1-A70D-4F19-B0FF-0E4A302D2D5A}" name="Code de la fonction" dataDxfId="41"/>
    <tableColumn id="2" xr3:uid="{02715F82-24EB-44AA-834D-358200471B7E}" name="Intitulé de la fonction" dataDxfId="40">
      <calculatedColumnFormula>_xlfn.XLOOKUP(CdCf[[#This Row],[Code de la fonction]],Fonctions[Code de la fonction],Fonctions[Intitulé de la fonction],"",0)</calculatedColumnFormula>
    </tableColumn>
    <tableColumn id="3" xr3:uid="{79AC926B-9F5F-4AFB-99E0-00486E5AE7D1}" name="Caractéristiques" dataDxfId="39"/>
    <tableColumn id="4" xr3:uid="{6D0F90E1-E5D3-4931-8B33-A317920375EA}" name="Niveau" dataDxfId="38"/>
    <tableColumn id="5" xr3:uid="{3F67D2DC-0793-4D36-B662-5060D9BEA7F6}" name="Flexibilité" dataDxfId="3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9485F8-0CB0-4937-997A-E6B38AD92DD1}" name="FAT" displayName="FAT" ref="F7:K27" totalsRowShown="0" headerRowDxfId="19" dataDxfId="18">
  <autoFilter ref="F7:K27" xr:uid="{129485F8-0CB0-4937-997A-E6B38AD92DD1}">
    <filterColumn colId="0" hiddenButton="1"/>
    <filterColumn colId="1" hiddenButton="1"/>
    <filterColumn colId="2" hiddenButton="1"/>
    <filterColumn colId="3" hiddenButton="1"/>
    <filterColumn colId="4" hiddenButton="1"/>
    <filterColumn colId="5" hiddenButton="1"/>
  </autoFilter>
  <tableColumns count="6">
    <tableColumn id="1" xr3:uid="{A577DB0A-CB90-4E08-8E4E-9F26E3AE146A}" name="Code de la fonction" dataDxfId="17"/>
    <tableColumn id="7" xr3:uid="{CC52C987-B3FF-49D7-96B8-B5F9C25CB2A0}" name="Objectif de la fonction" dataDxfId="16"/>
    <tableColumn id="2" xr3:uid="{2B82D7BA-7E38-48B1-8A78-1D3EF29495C1}" name="Méthodologie de vérification" dataDxfId="15"/>
    <tableColumn id="3" xr3:uid="{EB3CA65B-F223-40DF-BC1F-ECED0B010569}" name="Critère d'acceptation" dataDxfId="14"/>
    <tableColumn id="4" xr3:uid="{F1B1E688-64D6-48D7-8611-F08D3697744D}" name="Conformité par l'équipe enseignante" dataDxfId="13"/>
    <tableColumn id="5" xr3:uid="{42E62F68-A34E-4E72-93B4-4FC7E488375C}" name="Conformité par le client" dataDxfId="1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9" dT="2022-05-01T18:14:25.54" personId="{B60A9C3A-0525-4BE0-83A6-A7603A1E5E05}" id="{21A543CF-F374-4992-80E7-D0A0511C26C3}">
    <text>En passant, je me pose la question: la tension max dans la courroie n'est pas atteinte quand les deux tiroirs sont pleins?
Par contre, je suis d'accord que la poulie doit développer son effort max quand un est vide et que l'autre est plein.</text>
  </threadedComment>
  <threadedComment ref="T22" dT="2022-05-01T18:22:52.88" personId="{B60A9C3A-0525-4BE0-83A6-A7603A1E5E05}" id="{CDC89794-F662-41E4-B6FF-9AEFD728DC00}">
    <text>Il y a quatre roulements par poulie?</text>
  </threadedComment>
  <threadedComment ref="O30" dT="2022-05-01T18:21:03.17" personId="{B60A9C3A-0525-4BE0-83A6-A7603A1E5E05}" id="{EE05BC62-C3B4-4BC4-AA54-E4B2493F30B9}">
    <text>À l'instar de M. @ALAIME, il me semble que le principe de la coupe appliqué à la courroie indique seulement une tension de 350 N max pour la gravité, plus l'accélération qu'on veut au démarrage.</text>
    <mentions>
      <mention mentionpersonId="{5EC3A825-334F-416E-8F3F-D39DDD48F585}" mentionId="{33935B6C-52A7-4E00-9B0B-31ECFEFED24B}" startIndex="17" length="7"/>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34" dT="2022-03-25T17:23:25.75" personId="{8324A14B-4A5C-4B76-AB5F-09D8AC76EB72}" id="{B71B36A0-8C9D-4F79-B043-B8D87F72D5A8}">
    <text>Attention, pour moi, c'est le courant délivré au moteur, ce n'est pas le courant absorbé par le drive, donc fourni par l'alim. Il faut en reparler de vive voix</text>
  </threadedComment>
  <threadedComment ref="B36" dT="2022-03-26T13:12:44.46" personId="{4DDC6AE9-965B-4E53-918D-FABB3B70133D}" id="{EC83C323-84B9-498A-B52A-9B287E796390}">
    <text>idem que la cellule B32</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https://www.inrs.fr/media.html?refINRS=ED%206122" TargetMode="External"/><Relationship Id="rId3" Type="http://schemas.openxmlformats.org/officeDocument/2006/relationships/hyperlink" Target="../../../../../../../:u:/r/sites/etu.iv.b5.ia2352-MachineSight/Documents%20partages/MachineSight/02%20Solution%20technique%20(C.3.1)/03%20Documentation%20technique/01%20Plans/02%20PDF%20-%20STEP/STEP%20-%20Pi&#232;ces%20m&#233;ca/R&#233;ducteur%20EMGA-60-P-G20-EAS-60.stp?csf=1&amp;web=1&amp;e=akPVD4" TargetMode="External"/><Relationship Id="rId7" Type="http://schemas.openxmlformats.org/officeDocument/2006/relationships/hyperlink" Target="../../../../../../../:b:/r/sites/etu.iv.b5.ia2352-MachineSight/Documents%20partages/MachineSight/02%20Solution%20technique%20(C.3.1)/03%20Documentation%20technique/01%20Plans/02%20PDF%20-%20STEP/PDF%20-%20Pi&#232;ces%20m&#233;ca/Galet%201.pdf?csf=1&amp;web=1&amp;e=gYWh6q" TargetMode="External"/><Relationship Id="rId12" Type="http://schemas.openxmlformats.org/officeDocument/2006/relationships/comments" Target="../comments3.xml"/><Relationship Id="rId2" Type="http://schemas.openxmlformats.org/officeDocument/2006/relationships/hyperlink" Target="../../../../../../../:u:/r/sites/etu.iv.b5.ia2352-MachineSight/Documents%20partages/MachineSight/02%20Solution%20technique%20(C.3.1)/03%20Documentation%20technique/01%20Plans/02%20PDF%20-%20STEP/STEP%20-%20Pi&#232;ces%20m&#233;ca/Servo%20EMMB-AS-60-02-S30S.stp?csf=1&amp;web=1&amp;e=dzyjaa" TargetMode="External"/><Relationship Id="rId1" Type="http://schemas.openxmlformats.org/officeDocument/2006/relationships/hyperlink" Target="../../../../../../../:b:/r/sites/etu.iv.b5.ia2352-MachineSight/Documents%20partages/MachineSight/02%20Solution%20technique%20(C.3.1)/03%20Documentation%20technique/01%20Plans/02%20Fiches%20techniques/01%20Electrique/EMMB-AS-60-02-S30S%20datasheet.pdf?csf=1&amp;web=1&amp;e=IrmzY6" TargetMode="External"/><Relationship Id="rId6" Type="http://schemas.openxmlformats.org/officeDocument/2006/relationships/hyperlink" Target="../../../../../../../:u:/r/sites/etu.iv.b5.ia2352-MachineSight/Documents%20partages/MachineSight/02%20Solution%20technique%20(C.3.1)/03%20Documentation%20technique/01%20Plans/02%20PDF%20-%20STEP/STEP%20-%20Pi&#232;ces%20m&#233;ca/Galet%20complet.stp?csf=1&amp;web=1&amp;e=jgoNtC" TargetMode="External"/><Relationship Id="rId11" Type="http://schemas.openxmlformats.org/officeDocument/2006/relationships/vmlDrawing" Target="../drawings/vmlDrawing3.vml"/><Relationship Id="rId5" Type="http://schemas.openxmlformats.org/officeDocument/2006/relationships/hyperlink" Target="../../../../../../../:b:/r/sites/etu.iv.b5.ia2352-MachineSight/Documents%20partages/MachineSight/02%20Solution%20technique%20(C.3.1)/03%20Documentation%20technique/01%20Plans/02%20Fiches%20techniques/01%20Electrique/EMMB-AS-60-02-S30S%20manual.pdf?csf=1&amp;web=1&amp;e=lu0jHS" TargetMode="External"/><Relationship Id="rId10" Type="http://schemas.openxmlformats.org/officeDocument/2006/relationships/drawing" Target="../drawings/drawing1.xml"/><Relationship Id="rId4" Type="http://schemas.openxmlformats.org/officeDocument/2006/relationships/hyperlink" Target="../../../../../../../:u:/r/sites/etu.iv.b5.ia2352-MachineSight/Documents%20partages/MachineSight/04%20Archives%20M1/Dossier%20technique/2%20-%20&#201;tude%20de%20faisabilit&#233;/Calcul%20gros%20convoyeur%20correction.EES?csf=1&amp;web=1&amp;e=WVXbKO"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E72D7-868B-4553-A0F0-6F665558F24E}">
  <sheetPr>
    <tabColor rgb="FFC00000"/>
  </sheetPr>
  <dimension ref="A1:G22"/>
  <sheetViews>
    <sheetView tabSelected="1" workbookViewId="0">
      <selection activeCell="B8" sqref="B8"/>
    </sheetView>
  </sheetViews>
  <sheetFormatPr defaultColWidth="11.5703125" defaultRowHeight="14.45"/>
  <cols>
    <col min="1" max="1" width="18.7109375" style="130" customWidth="1"/>
    <col min="2" max="2" width="78.85546875" style="130" bestFit="1" customWidth="1"/>
    <col min="3" max="3" width="26" style="130" customWidth="1"/>
    <col min="4" max="4" width="78.85546875" style="130" bestFit="1" customWidth="1"/>
    <col min="5" max="5" width="23.28515625" style="130" bestFit="1" customWidth="1"/>
    <col min="6" max="6" width="21.7109375" style="132" bestFit="1" customWidth="1"/>
    <col min="7" max="16384" width="11.5703125" style="130"/>
  </cols>
  <sheetData>
    <row r="1" spans="1:7" ht="61.15">
      <c r="A1" s="129" t="s">
        <v>0</v>
      </c>
    </row>
    <row r="6" spans="1:7"/>
    <row r="7" spans="1:7">
      <c r="A7" s="130" t="s">
        <v>1</v>
      </c>
      <c r="B7" s="130" t="s">
        <v>2</v>
      </c>
      <c r="C7" s="130" t="s">
        <v>1</v>
      </c>
      <c r="D7" s="130" t="s">
        <v>2</v>
      </c>
      <c r="E7" s="130" t="s">
        <v>3</v>
      </c>
      <c r="F7" s="132" t="s">
        <v>4</v>
      </c>
      <c r="G7" s="130" t="s">
        <v>5</v>
      </c>
    </row>
    <row r="8" spans="1:7">
      <c r="A8" s="130" t="s">
        <v>6</v>
      </c>
      <c r="B8" s="130" t="s">
        <v>7</v>
      </c>
      <c r="C8" s="130" t="s">
        <v>6</v>
      </c>
      <c r="D8" s="130" t="str">
        <f>_xlfn.XLOOKUP(CdCf[[#This Row],[Code de la fonction]],Fonctions[Code de la fonction],Fonctions[Intitulé de la fonction],"",0)</f>
        <v>Le système assure le passage des flacons devant la caméra</v>
      </c>
      <c r="E8" s="130" t="s">
        <v>8</v>
      </c>
      <c r="F8" s="132" t="s">
        <v>9</v>
      </c>
      <c r="G8" s="130" t="s">
        <v>10</v>
      </c>
    </row>
    <row r="9" spans="1:7">
      <c r="A9" s="130" t="s">
        <v>11</v>
      </c>
      <c r="B9" s="130" t="s">
        <v>12</v>
      </c>
      <c r="C9" s="130" t="s">
        <v>6</v>
      </c>
      <c r="D9" s="130" t="str">
        <f>_xlfn.XLOOKUP(CdCf[[#This Row],[Code de la fonction]],Fonctions[Code de la fonction],Fonctions[Intitulé de la fonction],"",0)</f>
        <v>Le système assure le passage des flacons devant la caméra</v>
      </c>
      <c r="E9" s="130" t="s">
        <v>13</v>
      </c>
      <c r="F9" s="132">
        <v>4</v>
      </c>
      <c r="G9" s="130" t="s">
        <v>14</v>
      </c>
    </row>
    <row r="10" spans="1:7">
      <c r="A10" s="130" t="s">
        <v>15</v>
      </c>
      <c r="B10" s="130" t="s">
        <v>16</v>
      </c>
      <c r="C10" s="130" t="s">
        <v>11</v>
      </c>
      <c r="D10" s="130" t="str">
        <f>_xlfn.XLOOKUP(CdCf[[#This Row],[Code de la fonction]],Fonctions[Code de la fonction],Fonctions[Intitulé de la fonction],"",0)</f>
        <v xml:space="preserve">Le système permet à l'utilisateur de contrôler la machine </v>
      </c>
      <c r="E10" s="130" t="s">
        <v>17</v>
      </c>
      <c r="F10" s="132" t="s">
        <v>18</v>
      </c>
      <c r="G10" s="130" t="s">
        <v>14</v>
      </c>
    </row>
    <row r="11" spans="1:7">
      <c r="A11" s="130" t="s">
        <v>19</v>
      </c>
      <c r="B11" s="130" t="s">
        <v>20</v>
      </c>
      <c r="C11" s="130" t="s">
        <v>11</v>
      </c>
      <c r="D11" s="130" t="str">
        <f>_xlfn.XLOOKUP(CdCf[[#This Row],[Code de la fonction]],Fonctions[Code de la fonction],Fonctions[Intitulé de la fonction],"",0)</f>
        <v xml:space="preserve">Le système permet à l'utilisateur de contrôler la machine </v>
      </c>
      <c r="E11" s="130" t="s">
        <v>21</v>
      </c>
      <c r="F11" s="132" t="s">
        <v>22</v>
      </c>
      <c r="G11" s="130" t="s">
        <v>10</v>
      </c>
    </row>
    <row r="12" spans="1:7">
      <c r="A12" s="130" t="s">
        <v>23</v>
      </c>
      <c r="B12" s="130" t="s">
        <v>24</v>
      </c>
      <c r="C12" s="130" t="s">
        <v>19</v>
      </c>
      <c r="D12" s="130" t="str">
        <f>_xlfn.XLOOKUP(CdCf[[#This Row],[Code de la fonction]],Fonctions[Code de la fonction],Fonctions[Intitulé de la fonction],"",0)</f>
        <v>Le système accomode des flacons sur le système</v>
      </c>
      <c r="E12" s="130" t="s">
        <v>25</v>
      </c>
      <c r="F12" s="132">
        <v>10</v>
      </c>
      <c r="G12" s="130" t="s">
        <v>14</v>
      </c>
    </row>
    <row r="13" spans="1:7">
      <c r="A13" s="130" t="s">
        <v>26</v>
      </c>
      <c r="B13" s="130" t="s">
        <v>27</v>
      </c>
      <c r="C13" s="130" t="s">
        <v>19</v>
      </c>
      <c r="D13" s="130" t="str">
        <f>_xlfn.XLOOKUP(CdCf[[#This Row],[Code de la fonction]],Fonctions[Code de la fonction],Fonctions[Intitulé de la fonction],"",0)</f>
        <v>Le système accomode des flacons sur le système</v>
      </c>
      <c r="E13" s="130" t="s">
        <v>28</v>
      </c>
      <c r="F13" s="132" t="s">
        <v>29</v>
      </c>
      <c r="G13" s="130" t="s">
        <v>14</v>
      </c>
    </row>
    <row r="14" spans="1:7">
      <c r="A14" s="130" t="s">
        <v>30</v>
      </c>
      <c r="B14" s="130" t="s">
        <v>31</v>
      </c>
      <c r="C14" s="130" t="s">
        <v>19</v>
      </c>
      <c r="D14" s="130" t="str">
        <f>_xlfn.XLOOKUP(CdCf[[#This Row],[Code de la fonction]],Fonctions[Code de la fonction],Fonctions[Intitulé de la fonction],"",0)</f>
        <v>Le système accomode des flacons sur le système</v>
      </c>
      <c r="E14" s="130" t="s">
        <v>32</v>
      </c>
      <c r="F14" s="132" t="s">
        <v>33</v>
      </c>
      <c r="G14" s="130" t="s">
        <v>10</v>
      </c>
    </row>
    <row r="15" spans="1:7">
      <c r="A15" s="130" t="s">
        <v>34</v>
      </c>
      <c r="B15" s="130" t="s">
        <v>35</v>
      </c>
      <c r="C15" s="130" t="s">
        <v>23</v>
      </c>
      <c r="D15" s="130" t="str">
        <f>_xlfn.XLOOKUP(CdCf[[#This Row],[Code de la fonction]],Fonctions[Code de la fonction],Fonctions[Intitulé de la fonction],"",0)</f>
        <v xml:space="preserve">Le système gère la sortie des flacons </v>
      </c>
      <c r="E15" s="130" t="s">
        <v>25</v>
      </c>
      <c r="F15" s="132">
        <v>10</v>
      </c>
      <c r="G15" s="130" t="s">
        <v>14</v>
      </c>
    </row>
    <row r="16" spans="1:7">
      <c r="A16" s="130" t="s">
        <v>36</v>
      </c>
      <c r="B16" s="130" t="s">
        <v>37</v>
      </c>
      <c r="C16" s="130" t="s">
        <v>26</v>
      </c>
      <c r="D16" s="130" t="str">
        <f>_xlfn.XLOOKUP(CdCf[[#This Row],[Code de la fonction]],Fonctions[Code de la fonction],Fonctions[Intitulé de la fonction],"",0)</f>
        <v>Le système intègre les caméras</v>
      </c>
      <c r="E16" s="130" t="s">
        <v>38</v>
      </c>
      <c r="F16" s="132" t="s">
        <v>39</v>
      </c>
      <c r="G16" s="130" t="s">
        <v>14</v>
      </c>
    </row>
    <row r="17" spans="1:7">
      <c r="A17" s="130" t="s">
        <v>40</v>
      </c>
      <c r="B17" s="130" t="s">
        <v>41</v>
      </c>
      <c r="C17" s="130" t="s">
        <v>26</v>
      </c>
      <c r="D17" s="130" t="str">
        <f>_xlfn.XLOOKUP(CdCf[[#This Row],[Code de la fonction]],Fonctions[Code de la fonction],Fonctions[Intitulé de la fonction],"",0)</f>
        <v>Le système intègre les caméras</v>
      </c>
      <c r="E17" s="130" t="s">
        <v>42</v>
      </c>
      <c r="F17" s="132" t="s">
        <v>43</v>
      </c>
      <c r="G17" s="130" t="s">
        <v>44</v>
      </c>
    </row>
    <row r="18" spans="1:7">
      <c r="A18" s="130" t="s">
        <v>45</v>
      </c>
      <c r="B18" s="130" t="s">
        <v>46</v>
      </c>
      <c r="C18" s="130" t="s">
        <v>34</v>
      </c>
      <c r="D18" s="130" t="str">
        <f>_xlfn.XLOOKUP(CdCf[[#This Row],[Code de la fonction]],Fonctions[Code de la fonction],Fonctions[Intitulé de la fonction],"",0)</f>
        <v xml:space="preserve">Le système ne perturbe pas la prise de la photo par son arrière-plan ou son avant-plan </v>
      </c>
      <c r="E18" s="130" t="s">
        <v>47</v>
      </c>
      <c r="F18" s="132" t="s">
        <v>48</v>
      </c>
      <c r="G18" s="130" t="s">
        <v>10</v>
      </c>
    </row>
    <row r="19" spans="1:7">
      <c r="A19" s="130">
        <f>COUNTBLANK(Fonctions[Code de la fonction])+COUNTA(Fonctions[Code de la fonction])</f>
        <v>11</v>
      </c>
      <c r="C19" s="130" t="s">
        <v>34</v>
      </c>
      <c r="D19" s="130" t="str">
        <f>_xlfn.XLOOKUP(CdCf[[#This Row],[Code de la fonction]],Fonctions[Code de la fonction],Fonctions[Intitulé de la fonction],"",0)</f>
        <v xml:space="preserve">Le système ne perturbe pas la prise de la photo par son arrière-plan ou son avant-plan </v>
      </c>
      <c r="E19" s="130" t="s">
        <v>49</v>
      </c>
      <c r="F19" s="132" t="s">
        <v>50</v>
      </c>
      <c r="G19" s="130" t="s">
        <v>14</v>
      </c>
    </row>
    <row r="20" spans="1:7">
      <c r="C20" s="130" t="s">
        <v>36</v>
      </c>
      <c r="D20" s="130" t="str">
        <f>_xlfn.XLOOKUP(CdCf[[#This Row],[Code de la fonction]],Fonctions[Code de la fonction],Fonctions[Intitulé de la fonction],"",0)</f>
        <v>Le système s'adapte à l'énergie disponible</v>
      </c>
      <c r="E20" s="130" t="s">
        <v>51</v>
      </c>
      <c r="F20" s="132" t="s">
        <v>52</v>
      </c>
      <c r="G20" s="130" t="s">
        <v>14</v>
      </c>
    </row>
    <row r="21" spans="1:7">
      <c r="C21" s="130" t="s">
        <v>36</v>
      </c>
      <c r="D21" s="130" t="str">
        <f>_xlfn.XLOOKUP(CdCf[[#This Row],[Code de la fonction]],Fonctions[Code de la fonction],Fonctions[Intitulé de la fonction],"",0)</f>
        <v>Le système s'adapte à l'énergie disponible</v>
      </c>
      <c r="E21" s="130" t="s">
        <v>53</v>
      </c>
      <c r="F21" s="132" t="s">
        <v>54</v>
      </c>
      <c r="G21" s="130" t="s">
        <v>14</v>
      </c>
    </row>
    <row r="22" spans="1:7">
      <c r="C22" s="130" t="s">
        <v>40</v>
      </c>
      <c r="D22" s="130" t="str">
        <f>_xlfn.XLOOKUP(CdCf[[#This Row],[Code de la fonction]],Fonctions[Code de la fonction],Fonctions[Intitulé de la fonction],"",0)</f>
        <v>Le système s'adapte au support disponible</v>
      </c>
      <c r="E22" s="130" t="s">
        <v>55</v>
      </c>
      <c r="F22" s="132" t="s">
        <v>56</v>
      </c>
      <c r="G22" s="130" t="s">
        <v>10</v>
      </c>
    </row>
  </sheetData>
  <phoneticPr fontId="44" type="noConversion"/>
  <dataValidations count="1">
    <dataValidation type="list" allowBlank="1" showInputMessage="1" showErrorMessage="1" sqref="C8:C1048576" xr:uid="{2CB62E9A-AD7C-4CCF-9F26-73B7204F53BE}">
      <formula1>$A$8:$A$1048576</formula1>
    </dataValidation>
  </dataValidations>
  <pageMargins left="0.7" right="0.7" top="0.75" bottom="0.75" header="0.3" footer="0.3"/>
  <legacyDrawing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B838DFFC-B667-4E30-9516-51C1B6B2103A}">
          <x14:formula1>
            <xm:f>'Listes CdCf'!$A$2:$A$5</xm:f>
          </x14:formula1>
          <xm:sqref>G8:G1048576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79AB-23ED-4448-81BA-15F7C6892CF1}">
  <sheetPr>
    <tabColor rgb="FFFF0000"/>
  </sheetPr>
  <dimension ref="A1:Q53"/>
  <sheetViews>
    <sheetView zoomScale="98" zoomScaleNormal="98" workbookViewId="0">
      <selection activeCell="A7" sqref="A7"/>
    </sheetView>
  </sheetViews>
  <sheetFormatPr defaultColWidth="11.5703125" defaultRowHeight="14.45"/>
  <cols>
    <col min="1" max="1" width="11.5703125" style="130"/>
    <col min="2" max="2" width="81" style="130" bestFit="1" customWidth="1"/>
    <col min="3" max="3" width="2.7109375" style="130" customWidth="1"/>
    <col min="4" max="4" width="3.28515625" style="130" customWidth="1"/>
    <col min="5" max="5" width="6" style="130" bestFit="1" customWidth="1"/>
    <col min="6" max="6" width="88.5703125" style="130" bestFit="1" customWidth="1"/>
    <col min="7" max="8" width="2.7109375" style="130" customWidth="1"/>
    <col min="9" max="9" width="7.28515625" style="130" bestFit="1" customWidth="1"/>
    <col min="10" max="10" width="89.28515625" style="130" bestFit="1" customWidth="1"/>
    <col min="11" max="12" width="2.7109375" style="130" customWidth="1"/>
    <col min="13" max="13" width="8" style="130" bestFit="1" customWidth="1"/>
    <col min="14" max="14" width="61.85546875" style="130" bestFit="1" customWidth="1"/>
    <col min="15" max="16" width="2.7109375" style="130" customWidth="1"/>
    <col min="17" max="17" width="69" style="130" bestFit="1" customWidth="1"/>
    <col min="18" max="18" width="11.5703125" style="130"/>
    <col min="19" max="19" width="16.42578125" style="130" bestFit="1" customWidth="1"/>
    <col min="20" max="16384" width="11.5703125" style="130"/>
  </cols>
  <sheetData>
    <row r="1" spans="1:17">
      <c r="A1" s="295" t="s">
        <v>57</v>
      </c>
    </row>
    <row r="5" spans="1:17">
      <c r="B5" s="131" t="s">
        <v>58</v>
      </c>
      <c r="F5" s="131" t="s">
        <v>59</v>
      </c>
      <c r="Q5" s="131" t="s">
        <v>60</v>
      </c>
    </row>
    <row r="7" spans="1:17" ht="14.45" customHeight="1">
      <c r="A7" s="296" t="str">
        <f>HYPERLINK(_xlfn.CONCAT("#","Fonctions!B56"),"FU01")</f>
        <v>FU01</v>
      </c>
      <c r="B7" s="130" t="str">
        <f>_xlfn.XLOOKUP(A7,Fonctions[Code de la fonction],Fonctions[Intitulé de la fonction],,0)</f>
        <v>Le système assure le passage des flacons devant la caméra</v>
      </c>
      <c r="E7" s="130" t="s">
        <v>61</v>
      </c>
      <c r="F7" s="130" t="s">
        <v>62</v>
      </c>
      <c r="I7" s="130" t="s">
        <v>63</v>
      </c>
      <c r="J7" s="130" t="s">
        <v>64</v>
      </c>
      <c r="M7" s="296" t="str">
        <f>HYPERLINK(_xlfn.CONCAT("#","Fonctions!B2"),"FT01111")</f>
        <v>FT01111</v>
      </c>
      <c r="N7" s="130" t="s">
        <v>65</v>
      </c>
      <c r="Q7" s="130" t="s">
        <v>66</v>
      </c>
    </row>
    <row r="8" spans="1:17" ht="14.45" customHeight="1"/>
    <row r="9" spans="1:17">
      <c r="M9" s="296" t="str">
        <f>HYPERLINK(_xlfn.CONCAT("#","Fonctions!B20"),"FT01112")</f>
        <v>FT01112</v>
      </c>
      <c r="N9" s="130" t="s">
        <v>67</v>
      </c>
      <c r="Q9" s="130" t="s">
        <v>68</v>
      </c>
    </row>
    <row r="11" spans="1:17">
      <c r="M11" s="296" t="str">
        <f>HYPERLINK(_xlfn.CONCAT("#","Fonctions!B38"),"FT01113")</f>
        <v>FT01113</v>
      </c>
      <c r="N11" s="130" t="s">
        <v>69</v>
      </c>
      <c r="Q11" s="130" t="s">
        <v>70</v>
      </c>
    </row>
    <row r="13" spans="1:17">
      <c r="M13" s="130" t="s">
        <v>71</v>
      </c>
      <c r="N13" s="130" t="s">
        <v>72</v>
      </c>
      <c r="Q13" s="130" t="s">
        <v>73</v>
      </c>
    </row>
    <row r="15" spans="1:17">
      <c r="I15" s="130" t="s">
        <v>74</v>
      </c>
      <c r="J15" s="130" t="s">
        <v>75</v>
      </c>
      <c r="M15" s="130" t="s">
        <v>76</v>
      </c>
      <c r="N15" s="130" t="s">
        <v>77</v>
      </c>
      <c r="Q15" s="130" t="s">
        <v>78</v>
      </c>
    </row>
    <row r="17" spans="1:17">
      <c r="M17" s="130" t="s">
        <v>79</v>
      </c>
      <c r="N17" s="130" t="s">
        <v>80</v>
      </c>
      <c r="Q17" s="130" t="s">
        <v>81</v>
      </c>
    </row>
    <row r="19" spans="1:17">
      <c r="E19" s="130" t="s">
        <v>82</v>
      </c>
      <c r="F19" s="130" t="s">
        <v>83</v>
      </c>
      <c r="I19" s="296" t="str">
        <f>HYPERLINK(_xlfn.CONCAT("#","Fonctions!B74"),"FT0121")</f>
        <v>FT0121</v>
      </c>
      <c r="J19" s="130" t="s">
        <v>84</v>
      </c>
      <c r="Q19" s="130" t="s">
        <v>85</v>
      </c>
    </row>
    <row r="21" spans="1:17">
      <c r="I21" s="130" t="s">
        <v>86</v>
      </c>
      <c r="J21" s="130" t="s">
        <v>87</v>
      </c>
      <c r="Q21" s="130" t="s">
        <v>88</v>
      </c>
    </row>
    <row r="23" spans="1:17">
      <c r="E23" s="130" t="s">
        <v>89</v>
      </c>
      <c r="F23" s="130" t="s">
        <v>90</v>
      </c>
      <c r="I23" s="130" t="s">
        <v>91</v>
      </c>
      <c r="J23" s="130" t="s">
        <v>92</v>
      </c>
      <c r="M23" s="130" t="s">
        <v>93</v>
      </c>
      <c r="N23" s="130" t="s">
        <v>94</v>
      </c>
      <c r="Q23" s="130" t="s">
        <v>95</v>
      </c>
    </row>
    <row r="25" spans="1:17">
      <c r="A25" s="130" t="s">
        <v>11</v>
      </c>
      <c r="B25" s="130" t="str">
        <f>_xlfn.XLOOKUP(A25,Fonctions[Code de la fonction],Fonctions[Intitulé de la fonction],,0)</f>
        <v xml:space="preserve">Le système permet à l'utilisateur de contrôler la machine </v>
      </c>
      <c r="E25" s="130" t="s">
        <v>96</v>
      </c>
      <c r="F25" s="130" t="s">
        <v>97</v>
      </c>
      <c r="Q25" s="130" t="s">
        <v>98</v>
      </c>
    </row>
    <row r="27" spans="1:17">
      <c r="E27" s="130" t="s">
        <v>99</v>
      </c>
      <c r="F27" s="130" t="s">
        <v>100</v>
      </c>
      <c r="Q27" s="130" t="s">
        <v>101</v>
      </c>
    </row>
    <row r="29" spans="1:17">
      <c r="E29" s="130" t="s">
        <v>102</v>
      </c>
      <c r="F29" s="130" t="s">
        <v>103</v>
      </c>
      <c r="Q29" s="130" t="s">
        <v>104</v>
      </c>
    </row>
    <row r="31" spans="1:17">
      <c r="E31" s="130" t="s">
        <v>105</v>
      </c>
      <c r="F31" s="130" t="s">
        <v>106</v>
      </c>
      <c r="Q31" s="130" t="s">
        <v>107</v>
      </c>
    </row>
    <row r="33" spans="1:17">
      <c r="E33" s="130" t="s">
        <v>108</v>
      </c>
      <c r="F33" s="130" t="s">
        <v>109</v>
      </c>
      <c r="Q33" s="130" t="s">
        <v>110</v>
      </c>
    </row>
    <row r="35" spans="1:17">
      <c r="A35" s="130" t="s">
        <v>15</v>
      </c>
      <c r="B35" s="130" t="str">
        <f>_xlfn.XLOOKUP(A35,Fonctions[Code de la fonction],Fonctions[Intitulé de la fonction],,0)</f>
        <v>Le système permet aux caméras de s'enclencher au bon moment</v>
      </c>
      <c r="E35" s="130" t="s">
        <v>111</v>
      </c>
      <c r="F35" s="130" t="s">
        <v>112</v>
      </c>
      <c r="Q35" s="130" t="s">
        <v>113</v>
      </c>
    </row>
    <row r="37" spans="1:17">
      <c r="A37" s="130" t="s">
        <v>19</v>
      </c>
      <c r="B37" s="130" t="str">
        <f>_xlfn.XLOOKUP(A37,Fonctions[Code de la fonction],Fonctions[Intitulé de la fonction],,0)</f>
        <v>Le système accomode des flacons sur le système</v>
      </c>
      <c r="E37" s="130" t="s">
        <v>114</v>
      </c>
      <c r="F37" s="130" t="s">
        <v>115</v>
      </c>
      <c r="Q37" s="130" t="s">
        <v>116</v>
      </c>
    </row>
    <row r="39" spans="1:17">
      <c r="A39" s="130" t="s">
        <v>23</v>
      </c>
      <c r="B39" s="130" t="str">
        <f>_xlfn.XLOOKUP(A39,Fonctions[Code de la fonction],Fonctions[Intitulé de la fonction],,0)</f>
        <v xml:space="preserve">Le système gère la sortie des flacons </v>
      </c>
      <c r="E39" s="130" t="s">
        <v>117</v>
      </c>
      <c r="F39" s="130" t="s">
        <v>118</v>
      </c>
      <c r="Q39" s="130" t="s">
        <v>119</v>
      </c>
    </row>
    <row r="41" spans="1:17">
      <c r="A41" s="130" t="s">
        <v>26</v>
      </c>
      <c r="B41" s="130" t="str">
        <f>_xlfn.XLOOKUP(A41,Fonctions[Code de la fonction],Fonctions[Intitulé de la fonction],,0)</f>
        <v>Le système intègre les caméras</v>
      </c>
      <c r="Q41" s="130" t="s">
        <v>120</v>
      </c>
    </row>
    <row r="43" spans="1:17">
      <c r="A43" s="130" t="s">
        <v>30</v>
      </c>
      <c r="B43" s="130" t="str">
        <f>_xlfn.XLOOKUP(A43,Fonctions[Code de la fonction],Fonctions[Intitulé de la fonction],,0)</f>
        <v>Le système est suffisament silencieux</v>
      </c>
      <c r="Q43" s="130" t="s">
        <v>121</v>
      </c>
    </row>
    <row r="45" spans="1:17">
      <c r="A45" s="130" t="s">
        <v>34</v>
      </c>
      <c r="B45" s="130" t="str">
        <f>_xlfn.XLOOKUP(A45,Fonctions[Code de la fonction],Fonctions[Intitulé de la fonction],,0)</f>
        <v xml:space="preserve">Le système ne perturbe pas la prise de la photo par son arrière-plan ou son avant-plan </v>
      </c>
      <c r="Q45" s="130" t="s">
        <v>122</v>
      </c>
    </row>
    <row r="47" spans="1:17">
      <c r="A47" s="130" t="s">
        <v>36</v>
      </c>
      <c r="B47" s="130" t="str">
        <f>_xlfn.XLOOKUP(A47,Fonctions[Code de la fonction],Fonctions[Intitulé de la fonction],,0)</f>
        <v>Le système s'adapte à l'énergie disponible</v>
      </c>
      <c r="Q47" s="130" t="s">
        <v>123</v>
      </c>
    </row>
    <row r="49" spans="1:17">
      <c r="A49" s="130" t="s">
        <v>40</v>
      </c>
      <c r="B49" s="130" t="str">
        <f>_xlfn.XLOOKUP(A49,Fonctions[Code de la fonction],Fonctions[Intitulé de la fonction],,0)</f>
        <v>Le système s'adapte au support disponible</v>
      </c>
    </row>
    <row r="51" spans="1:17">
      <c r="A51" s="130" t="s">
        <v>45</v>
      </c>
      <c r="B51" s="130" t="str">
        <f>_xlfn.XLOOKUP(A51,Fonctions[Code de la fonction],Fonctions[Intitulé de la fonction],,0)</f>
        <v>Le système protège l'utilisateur de dangers</v>
      </c>
      <c r="E51" s="297" t="str">
        <f>HYPERLINK(_xlfn.CONCAT("#","Fonctions!B92"),"FT111")</f>
        <v>FT111</v>
      </c>
      <c r="F51" s="130" t="s">
        <v>124</v>
      </c>
      <c r="Q51" s="130" t="s">
        <v>125</v>
      </c>
    </row>
    <row r="53" spans="1:17">
      <c r="E53" s="130" t="s">
        <v>126</v>
      </c>
      <c r="F53" s="130" t="s">
        <v>127</v>
      </c>
    </row>
  </sheetData>
  <conditionalFormatting sqref="A7">
    <cfRule type="expression" dxfId="36" priority="1">
      <formula>Fonction_lien_entrée</formula>
    </cfRule>
    <cfRule type="expression" dxfId="35" priority="2">
      <formula>Fonction_lien</formula>
    </cfRule>
  </conditionalFormatting>
  <conditionalFormatting sqref="A7:BZ500">
    <cfRule type="expression" dxfId="34" priority="9">
      <formula>COUNTBLANK(A7)=0</formula>
    </cfRule>
    <cfRule type="expression" dxfId="33" priority="15">
      <formula>Fonction_entrée</formula>
    </cfRule>
    <cfRule type="expression" dxfId="32" priority="16">
      <formula>Fonction_sortie</formula>
    </cfRule>
    <cfRule type="expression" dxfId="31" priority="19">
      <formula>Fonction_lien_solution</formula>
    </cfRule>
  </conditionalFormatting>
  <conditionalFormatting sqref="A8:BZ500">
    <cfRule type="expression" dxfId="30" priority="13">
      <formula>Fonction_lien_entrée</formula>
    </cfRule>
    <cfRule type="expression" dxfId="29" priority="17">
      <formula>Fonction_lien</formula>
    </cfRule>
  </conditionalFormatting>
  <conditionalFormatting sqref="M7">
    <cfRule type="expression" dxfId="28" priority="7">
      <formula>Fonction_lien_entrée</formula>
    </cfRule>
    <cfRule type="expression" dxfId="27" priority="8">
      <formula>Fonction_lien</formula>
    </cfRule>
  </conditionalFormatting>
  <conditionalFormatting sqref="M9">
    <cfRule type="expression" dxfId="26" priority="5">
      <formula>Fonction_lien_entrée</formula>
    </cfRule>
    <cfRule type="expression" dxfId="25" priority="6">
      <formula>Fonction_lien</formula>
    </cfRule>
  </conditionalFormatting>
  <conditionalFormatting sqref="M11">
    <cfRule type="expression" dxfId="24" priority="3">
      <formula>Fonction_lien_entrée</formula>
    </cfRule>
    <cfRule type="expression" dxfId="23" priority="4">
      <formula>Fonction_lien</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733B1-E0BE-46E2-9063-E144628FD9BF}">
  <sheetPr>
    <tabColor rgb="FFFF0000"/>
  </sheetPr>
  <dimension ref="A1:I107"/>
  <sheetViews>
    <sheetView view="pageBreakPreview" zoomScaleNormal="100" zoomScaleSheetLayoutView="100" zoomScalePageLayoutView="40" workbookViewId="0">
      <selection activeCell="B56" sqref="B56"/>
    </sheetView>
  </sheetViews>
  <sheetFormatPr defaultColWidth="11.42578125" defaultRowHeight="14.45"/>
  <cols>
    <col min="1" max="1" width="5.5703125" customWidth="1"/>
    <col min="3" max="3" width="32.5703125" customWidth="1"/>
    <col min="4" max="4" width="36.7109375" bestFit="1" customWidth="1"/>
    <col min="5" max="5" width="33.42578125" customWidth="1"/>
    <col min="6" max="6" width="6.140625" customWidth="1"/>
  </cols>
  <sheetData>
    <row r="1" spans="1:9" ht="15" thickBot="1">
      <c r="A1" s="277"/>
      <c r="B1" s="277"/>
      <c r="C1" s="277"/>
      <c r="D1" s="277"/>
      <c r="E1" s="277"/>
      <c r="F1" s="277"/>
      <c r="G1" s="277"/>
      <c r="H1" s="277"/>
      <c r="I1" s="277"/>
    </row>
    <row r="2" spans="1:9" ht="15" thickBot="1">
      <c r="A2" s="277"/>
      <c r="B2" s="299" t="str">
        <f>HYPERLINK(_xlfn.CONCAT("#","FAST!M7"),"FT01111")</f>
        <v>FT01111</v>
      </c>
      <c r="C2" s="302" t="str">
        <f>_xlfn.XLOOKUP(B2,Recherche_code,Recherche_fonction,,0)</f>
        <v>Convertir un mouvement rotatif en un mouvement linéaire</v>
      </c>
      <c r="D2" s="302"/>
      <c r="E2" s="303"/>
      <c r="F2" s="277"/>
      <c r="G2" s="277"/>
      <c r="H2" s="277"/>
      <c r="I2" s="277"/>
    </row>
    <row r="3" spans="1:9" ht="15" customHeight="1" thickBot="1">
      <c r="A3" s="277"/>
      <c r="B3" s="300"/>
      <c r="C3" s="304" t="s">
        <v>128</v>
      </c>
      <c r="D3" s="278" t="s">
        <v>129</v>
      </c>
      <c r="E3" s="279" t="s">
        <v>130</v>
      </c>
      <c r="F3" s="277"/>
      <c r="G3" s="277"/>
      <c r="H3" s="277"/>
      <c r="I3" s="277"/>
    </row>
    <row r="4" spans="1:9" ht="15" thickBot="1">
      <c r="A4" s="277"/>
      <c r="B4" s="300"/>
      <c r="C4" s="305"/>
      <c r="D4" s="278" t="s">
        <v>131</v>
      </c>
      <c r="E4" s="280"/>
      <c r="F4" s="277"/>
      <c r="G4" s="277"/>
      <c r="H4" s="277"/>
      <c r="I4" s="277"/>
    </row>
    <row r="5" spans="1:9" ht="15" customHeight="1" thickBot="1">
      <c r="A5" s="277"/>
      <c r="B5" s="300"/>
      <c r="C5" s="305"/>
      <c r="D5" s="278" t="s">
        <v>132</v>
      </c>
      <c r="E5" s="281"/>
      <c r="F5" s="277"/>
      <c r="G5" s="277"/>
      <c r="H5" s="277"/>
      <c r="I5" s="277"/>
    </row>
    <row r="6" spans="1:9" ht="15" thickBot="1">
      <c r="A6" s="277"/>
      <c r="B6" s="300"/>
      <c r="C6" s="305"/>
      <c r="D6" s="278" t="s">
        <v>133</v>
      </c>
      <c r="E6" s="281"/>
      <c r="F6" s="277"/>
      <c r="G6" s="277"/>
      <c r="H6" s="277"/>
      <c r="I6" s="277"/>
    </row>
    <row r="7" spans="1:9" ht="15" thickBot="1">
      <c r="A7" s="277"/>
      <c r="B7" s="300"/>
      <c r="C7" s="305"/>
      <c r="D7" s="278" t="s">
        <v>134</v>
      </c>
      <c r="E7" s="279"/>
      <c r="F7" s="277"/>
      <c r="G7" s="277"/>
      <c r="H7" s="277"/>
      <c r="I7" s="277"/>
    </row>
    <row r="8" spans="1:9" ht="15" thickBot="1">
      <c r="A8" s="277"/>
      <c r="B8" s="300"/>
      <c r="C8" s="305"/>
      <c r="D8" s="278" t="s">
        <v>135</v>
      </c>
      <c r="E8" s="279"/>
      <c r="F8" s="277"/>
      <c r="G8" s="277"/>
      <c r="H8" s="277"/>
      <c r="I8" s="277"/>
    </row>
    <row r="9" spans="1:9" ht="15" customHeight="1" thickBot="1">
      <c r="A9" s="277"/>
      <c r="B9" s="300"/>
      <c r="C9" s="305"/>
      <c r="D9" s="278" t="s">
        <v>136</v>
      </c>
      <c r="E9" s="280"/>
      <c r="F9" s="277"/>
      <c r="G9" s="277"/>
      <c r="H9" s="277"/>
      <c r="I9" s="277"/>
    </row>
    <row r="10" spans="1:9" ht="15" customHeight="1" thickBot="1">
      <c r="A10" s="277"/>
      <c r="B10" s="300"/>
      <c r="C10" s="305"/>
      <c r="D10" s="278" t="s">
        <v>137</v>
      </c>
      <c r="E10" s="280"/>
      <c r="F10" s="277"/>
      <c r="G10" s="277"/>
      <c r="H10" s="277"/>
      <c r="I10" s="277"/>
    </row>
    <row r="11" spans="1:9" ht="15" customHeight="1" thickBot="1">
      <c r="A11" s="277"/>
      <c r="B11" s="300"/>
      <c r="C11" s="305"/>
      <c r="D11" s="278" t="s">
        <v>138</v>
      </c>
      <c r="E11" s="280"/>
      <c r="F11" s="277"/>
      <c r="G11" s="277"/>
      <c r="H11" s="277"/>
      <c r="I11" s="277"/>
    </row>
    <row r="12" spans="1:9" ht="15" thickBot="1">
      <c r="A12" s="277"/>
      <c r="B12" s="300"/>
      <c r="C12" s="305"/>
      <c r="D12" s="282" t="s">
        <v>139</v>
      </c>
      <c r="E12" s="280"/>
      <c r="F12" s="277"/>
      <c r="G12" s="277"/>
      <c r="H12" s="277"/>
      <c r="I12" s="277"/>
    </row>
    <row r="13" spans="1:9" ht="15" customHeight="1" thickBot="1">
      <c r="A13" s="277"/>
      <c r="B13" s="301"/>
      <c r="C13" s="306"/>
      <c r="D13" s="278" t="s">
        <v>140</v>
      </c>
      <c r="E13" s="280"/>
      <c r="F13" s="277"/>
      <c r="G13" s="277"/>
      <c r="H13" s="277"/>
      <c r="I13" s="277"/>
    </row>
    <row r="14" spans="1:9">
      <c r="A14" s="277"/>
      <c r="B14" s="283"/>
      <c r="C14" s="307" t="s">
        <v>141</v>
      </c>
      <c r="D14" s="307"/>
      <c r="E14" s="308"/>
      <c r="F14" s="277"/>
      <c r="G14" s="277"/>
      <c r="H14" s="277"/>
      <c r="I14" s="277"/>
    </row>
    <row r="15" spans="1:9" ht="45" customHeight="1">
      <c r="A15" s="277"/>
      <c r="B15" s="284"/>
      <c r="C15" s="318" t="s">
        <v>142</v>
      </c>
      <c r="D15" s="318"/>
      <c r="E15" s="319"/>
      <c r="F15" s="277"/>
      <c r="G15" s="277"/>
      <c r="H15" s="277"/>
      <c r="I15" s="277"/>
    </row>
    <row r="16" spans="1:9">
      <c r="A16" s="277"/>
      <c r="B16" s="285"/>
      <c r="C16" s="286" t="s">
        <v>143</v>
      </c>
      <c r="D16" s="309" t="s">
        <v>144</v>
      </c>
      <c r="E16" s="310"/>
      <c r="F16" s="277"/>
      <c r="G16" s="277"/>
      <c r="H16" s="277"/>
      <c r="I16" s="277"/>
    </row>
    <row r="17" spans="1:9" ht="174" customHeight="1" thickBot="1">
      <c r="A17" s="277"/>
      <c r="B17" s="287"/>
      <c r="C17" s="320" t="s">
        <v>145</v>
      </c>
      <c r="D17" s="313"/>
      <c r="E17" s="314"/>
      <c r="F17" s="277"/>
      <c r="G17" s="277"/>
      <c r="H17" s="277"/>
      <c r="I17" s="277"/>
    </row>
    <row r="18" spans="1:9">
      <c r="A18" s="277"/>
      <c r="B18" s="277"/>
      <c r="C18" s="288"/>
      <c r="D18" s="288"/>
      <c r="E18" s="288"/>
      <c r="F18" s="277"/>
      <c r="H18" s="277"/>
      <c r="I18" s="277"/>
    </row>
    <row r="19" spans="1:9" ht="15" thickBot="1">
      <c r="A19" s="277"/>
      <c r="B19" s="277"/>
      <c r="C19" s="288"/>
      <c r="D19" s="288"/>
      <c r="E19" s="288"/>
      <c r="F19" s="277"/>
      <c r="H19" s="277"/>
      <c r="I19" s="277"/>
    </row>
    <row r="20" spans="1:9" ht="15" thickBot="1">
      <c r="A20" s="277"/>
      <c r="B20" s="299" t="str">
        <f>HYPERLINK(_xlfn.CONCAT("#","FAST!M9"),"FT01112")</f>
        <v>FT01112</v>
      </c>
      <c r="C20" s="302" t="str">
        <f>_xlfn.XLOOKUP(B20,Recherche_code,Recherche_fonction,,0)</f>
        <v>Transformer l'énergie électrique en énergie mécanique</v>
      </c>
      <c r="D20" s="302"/>
      <c r="E20" s="303"/>
      <c r="F20" s="277"/>
      <c r="G20" s="277"/>
      <c r="H20" s="277"/>
      <c r="I20" s="277"/>
    </row>
    <row r="21" spans="1:9" ht="15" thickBot="1">
      <c r="A21" s="277"/>
      <c r="B21" s="300"/>
      <c r="C21" s="304" t="s">
        <v>146</v>
      </c>
      <c r="D21" s="278" t="s">
        <v>129</v>
      </c>
      <c r="E21" s="279" t="s">
        <v>147</v>
      </c>
      <c r="F21" s="277"/>
      <c r="G21" s="277"/>
      <c r="H21" s="277"/>
      <c r="I21" s="277"/>
    </row>
    <row r="22" spans="1:9" ht="15" thickBot="1">
      <c r="A22" s="277"/>
      <c r="B22" s="300"/>
      <c r="C22" s="305"/>
      <c r="D22" s="278" t="s">
        <v>131</v>
      </c>
      <c r="E22" s="279" t="s">
        <v>148</v>
      </c>
      <c r="F22" s="277"/>
      <c r="G22" s="277"/>
      <c r="H22" s="277"/>
      <c r="I22" s="277"/>
    </row>
    <row r="23" spans="1:9" ht="27" thickBot="1">
      <c r="A23" s="277"/>
      <c r="B23" s="300"/>
      <c r="C23" s="305"/>
      <c r="D23" s="278" t="s">
        <v>132</v>
      </c>
      <c r="E23" s="279" t="s">
        <v>149</v>
      </c>
      <c r="F23" s="277"/>
      <c r="G23" s="277"/>
      <c r="H23" s="277"/>
      <c r="I23" s="277"/>
    </row>
    <row r="24" spans="1:9" ht="15" thickBot="1">
      <c r="A24" s="277"/>
      <c r="B24" s="300"/>
      <c r="C24" s="305"/>
      <c r="D24" s="278" t="s">
        <v>133</v>
      </c>
      <c r="E24" s="289"/>
      <c r="F24" s="277"/>
      <c r="G24" s="277"/>
      <c r="H24" s="277"/>
      <c r="I24" s="277"/>
    </row>
    <row r="25" spans="1:9" ht="15" thickBot="1">
      <c r="A25" s="277"/>
      <c r="B25" s="300"/>
      <c r="C25" s="305"/>
      <c r="D25" s="278" t="s">
        <v>134</v>
      </c>
      <c r="E25" s="279" t="s">
        <v>150</v>
      </c>
      <c r="F25" s="277"/>
      <c r="H25" s="277"/>
      <c r="I25" s="277"/>
    </row>
    <row r="26" spans="1:9" ht="15" thickBot="1">
      <c r="A26" s="277"/>
      <c r="B26" s="300"/>
      <c r="C26" s="305"/>
      <c r="D26" s="278" t="s">
        <v>135</v>
      </c>
      <c r="E26" s="289" t="s">
        <v>151</v>
      </c>
      <c r="F26" s="277"/>
      <c r="H26" s="277"/>
      <c r="I26" s="277"/>
    </row>
    <row r="27" spans="1:9" ht="15" thickBot="1">
      <c r="A27" s="277"/>
      <c r="B27" s="300"/>
      <c r="C27" s="305"/>
      <c r="D27" s="278" t="s">
        <v>136</v>
      </c>
      <c r="E27" s="280"/>
      <c r="F27" s="277"/>
      <c r="G27" s="277"/>
      <c r="H27" s="277"/>
      <c r="I27" s="277"/>
    </row>
    <row r="28" spans="1:9" ht="15" thickBot="1">
      <c r="A28" s="277"/>
      <c r="B28" s="300"/>
      <c r="C28" s="305"/>
      <c r="D28" s="278" t="s">
        <v>137</v>
      </c>
      <c r="E28" s="280"/>
      <c r="F28" s="277"/>
      <c r="G28" s="277"/>
      <c r="H28" s="277"/>
      <c r="I28" s="277"/>
    </row>
    <row r="29" spans="1:9" ht="15" thickBot="1">
      <c r="A29" s="277"/>
      <c r="B29" s="300"/>
      <c r="C29" s="305"/>
      <c r="D29" s="278" t="s">
        <v>138</v>
      </c>
      <c r="E29" s="280"/>
      <c r="F29" s="277"/>
      <c r="G29" s="277"/>
      <c r="H29" s="277"/>
      <c r="I29" s="277"/>
    </row>
    <row r="30" spans="1:9" ht="15" thickBot="1">
      <c r="A30" s="277"/>
      <c r="B30" s="300"/>
      <c r="C30" s="305"/>
      <c r="D30" s="282" t="s">
        <v>139</v>
      </c>
      <c r="E30" s="280"/>
      <c r="F30" s="277"/>
      <c r="G30" s="277"/>
      <c r="H30" s="277"/>
      <c r="I30" s="277"/>
    </row>
    <row r="31" spans="1:9" ht="15" thickBot="1">
      <c r="A31" s="277"/>
      <c r="B31" s="301"/>
      <c r="C31" s="306"/>
      <c r="D31" s="278" t="s">
        <v>140</v>
      </c>
      <c r="E31" s="280"/>
      <c r="F31" s="277"/>
      <c r="G31" s="277"/>
      <c r="H31" s="277"/>
      <c r="I31" s="277"/>
    </row>
    <row r="32" spans="1:9">
      <c r="A32" s="277"/>
      <c r="B32" s="283"/>
      <c r="C32" s="307" t="s">
        <v>141</v>
      </c>
      <c r="D32" s="307"/>
      <c r="E32" s="308"/>
      <c r="F32" s="277"/>
      <c r="G32" s="277"/>
      <c r="H32" s="277"/>
      <c r="I32" s="277"/>
    </row>
    <row r="33" spans="1:9" ht="72" customHeight="1">
      <c r="A33" s="277"/>
      <c r="B33" s="284"/>
      <c r="C33" s="311" t="s">
        <v>152</v>
      </c>
      <c r="D33" s="311"/>
      <c r="E33" s="312"/>
      <c r="F33" s="277"/>
      <c r="G33" s="277"/>
      <c r="H33" s="277"/>
      <c r="I33" s="277"/>
    </row>
    <row r="34" spans="1:9">
      <c r="A34" s="277"/>
      <c r="B34" s="285"/>
      <c r="C34" s="286" t="s">
        <v>143</v>
      </c>
      <c r="D34" s="309" t="s">
        <v>153</v>
      </c>
      <c r="E34" s="310"/>
      <c r="F34" s="277"/>
      <c r="G34" s="277"/>
      <c r="H34" s="277"/>
      <c r="I34" s="277"/>
    </row>
    <row r="35" spans="1:9" ht="159.6" customHeight="1" thickBot="1">
      <c r="A35" s="277"/>
      <c r="B35" s="287"/>
      <c r="C35" s="313" t="s">
        <v>154</v>
      </c>
      <c r="D35" s="313"/>
      <c r="E35" s="314"/>
      <c r="F35" s="277"/>
      <c r="G35" s="277"/>
      <c r="H35" s="277"/>
      <c r="I35" s="277"/>
    </row>
    <row r="36" spans="1:9">
      <c r="A36" s="277"/>
      <c r="B36" s="277"/>
      <c r="C36" s="288"/>
      <c r="D36" s="288"/>
      <c r="E36" s="288"/>
      <c r="F36" s="277"/>
      <c r="G36" s="277"/>
      <c r="H36" s="277"/>
      <c r="I36" s="277"/>
    </row>
    <row r="37" spans="1:9" ht="15" thickBot="1">
      <c r="A37" s="277"/>
      <c r="B37" s="277"/>
      <c r="C37" s="288"/>
      <c r="D37" s="288"/>
      <c r="E37" s="288"/>
      <c r="F37" s="277"/>
      <c r="G37" s="277"/>
      <c r="H37" s="277"/>
      <c r="I37" s="277"/>
    </row>
    <row r="38" spans="1:9" ht="15" thickBot="1">
      <c r="A38" s="277"/>
      <c r="B38" s="299" t="str">
        <f>HYPERLINK(_xlfn.CONCAT("#","FAST!M11"),"FT01113")</f>
        <v>FT01113</v>
      </c>
      <c r="C38" s="302" t="str">
        <f>_xlfn.XLOOKUP(B38,Recherche_code,Recherche_fonction,,0)</f>
        <v>Commander de manière régulée le système tournant</v>
      </c>
      <c r="D38" s="302"/>
      <c r="E38" s="303"/>
      <c r="F38" s="277"/>
      <c r="G38" s="277"/>
      <c r="H38" s="277"/>
      <c r="I38" s="277"/>
    </row>
    <row r="39" spans="1:9" ht="15" thickBot="1">
      <c r="A39" s="277"/>
      <c r="B39" s="300"/>
      <c r="C39" s="304" t="s">
        <v>155</v>
      </c>
      <c r="D39" s="278" t="s">
        <v>129</v>
      </c>
      <c r="E39" s="280"/>
      <c r="F39" s="277"/>
      <c r="G39" s="277"/>
      <c r="H39" s="277"/>
      <c r="I39" s="277"/>
    </row>
    <row r="40" spans="1:9" ht="15" thickBot="1">
      <c r="A40" s="277"/>
      <c r="B40" s="300"/>
      <c r="C40" s="305"/>
      <c r="D40" s="278" t="s">
        <v>131</v>
      </c>
      <c r="E40" s="280"/>
      <c r="F40" s="277"/>
      <c r="G40" s="277"/>
      <c r="H40" s="277"/>
      <c r="I40" s="277"/>
    </row>
    <row r="41" spans="1:9" ht="15" thickBot="1">
      <c r="A41" s="277"/>
      <c r="B41" s="300"/>
      <c r="C41" s="305"/>
      <c r="D41" s="278" t="s">
        <v>132</v>
      </c>
      <c r="E41" s="280"/>
      <c r="F41" s="277"/>
      <c r="G41" s="277"/>
      <c r="H41" s="277"/>
      <c r="I41" s="277"/>
    </row>
    <row r="42" spans="1:9" ht="15" thickBot="1">
      <c r="A42" s="277"/>
      <c r="B42" s="300"/>
      <c r="C42" s="305"/>
      <c r="D42" s="278" t="s">
        <v>133</v>
      </c>
      <c r="E42" s="280"/>
      <c r="F42" s="277"/>
      <c r="G42" s="277"/>
      <c r="H42" s="277"/>
      <c r="I42" s="277"/>
    </row>
    <row r="43" spans="1:9" ht="15" thickBot="1">
      <c r="A43" s="277"/>
      <c r="B43" s="300"/>
      <c r="C43" s="305"/>
      <c r="D43" s="278" t="s">
        <v>134</v>
      </c>
      <c r="E43" s="280"/>
      <c r="F43" s="277"/>
      <c r="G43" s="277"/>
      <c r="H43" s="277"/>
      <c r="I43" s="277"/>
    </row>
    <row r="44" spans="1:9" ht="15" thickBot="1">
      <c r="A44" s="277"/>
      <c r="B44" s="300"/>
      <c r="C44" s="305"/>
      <c r="D44" s="278" t="s">
        <v>135</v>
      </c>
      <c r="E44" s="280"/>
      <c r="F44" s="277"/>
      <c r="G44" s="277"/>
      <c r="H44" s="277"/>
      <c r="I44" s="277"/>
    </row>
    <row r="45" spans="1:9" ht="15" thickBot="1">
      <c r="A45" s="277"/>
      <c r="B45" s="300"/>
      <c r="C45" s="305"/>
      <c r="D45" s="278" t="s">
        <v>136</v>
      </c>
      <c r="E45" s="280"/>
      <c r="F45" s="277"/>
      <c r="G45" s="277"/>
      <c r="H45" s="277"/>
      <c r="I45" s="277"/>
    </row>
    <row r="46" spans="1:9" ht="15" thickBot="1">
      <c r="A46" s="277"/>
      <c r="B46" s="300"/>
      <c r="C46" s="305"/>
      <c r="D46" s="278" t="s">
        <v>137</v>
      </c>
      <c r="E46" s="280"/>
      <c r="F46" s="277"/>
      <c r="G46" s="277"/>
      <c r="H46" s="277"/>
      <c r="I46" s="277"/>
    </row>
    <row r="47" spans="1:9" ht="15" thickBot="1">
      <c r="A47" s="277"/>
      <c r="B47" s="300"/>
      <c r="C47" s="305"/>
      <c r="D47" s="278" t="s">
        <v>138</v>
      </c>
      <c r="E47" s="279"/>
      <c r="F47" s="277"/>
      <c r="G47" s="277"/>
      <c r="H47" s="277"/>
      <c r="I47" s="277"/>
    </row>
    <row r="48" spans="1:9" ht="15" thickBot="1">
      <c r="A48" s="277"/>
      <c r="B48" s="300"/>
      <c r="C48" s="305"/>
      <c r="D48" s="282" t="s">
        <v>139</v>
      </c>
      <c r="E48" s="280"/>
      <c r="F48" s="277"/>
      <c r="G48" s="277"/>
      <c r="H48" s="277"/>
      <c r="I48" s="277"/>
    </row>
    <row r="49" spans="1:9" ht="15" thickBot="1">
      <c r="A49" s="277"/>
      <c r="B49" s="301"/>
      <c r="C49" s="306"/>
      <c r="D49" s="278" t="s">
        <v>140</v>
      </c>
      <c r="E49" s="280"/>
      <c r="F49" s="277"/>
      <c r="G49" s="277"/>
      <c r="H49" s="277"/>
      <c r="I49" s="277"/>
    </row>
    <row r="50" spans="1:9">
      <c r="A50" s="277"/>
      <c r="B50" s="283"/>
      <c r="C50" s="307" t="s">
        <v>141</v>
      </c>
      <c r="D50" s="307"/>
      <c r="E50" s="308"/>
      <c r="F50" s="277"/>
      <c r="G50" s="277"/>
      <c r="H50" s="277"/>
      <c r="I50" s="277"/>
    </row>
    <row r="51" spans="1:9" ht="45" customHeight="1">
      <c r="A51" s="277"/>
      <c r="B51" s="284"/>
      <c r="C51" s="311" t="s">
        <v>156</v>
      </c>
      <c r="D51" s="311"/>
      <c r="E51" s="312"/>
      <c r="F51" s="277"/>
      <c r="G51" s="277"/>
      <c r="H51" s="277"/>
      <c r="I51" s="277"/>
    </row>
    <row r="52" spans="1:9">
      <c r="A52" s="277"/>
      <c r="B52" s="285"/>
      <c r="C52" s="286" t="s">
        <v>143</v>
      </c>
      <c r="D52" s="309" t="s">
        <v>157</v>
      </c>
      <c r="E52" s="310"/>
      <c r="F52" s="277"/>
      <c r="G52" s="277"/>
      <c r="H52" s="277"/>
      <c r="I52" s="277"/>
    </row>
    <row r="53" spans="1:9" ht="136.9" customHeight="1" thickBot="1">
      <c r="A53" s="277"/>
      <c r="B53" s="287"/>
      <c r="C53" s="313" t="s">
        <v>158</v>
      </c>
      <c r="D53" s="313"/>
      <c r="E53" s="314"/>
      <c r="F53" s="277"/>
      <c r="G53" s="277"/>
      <c r="H53" s="277"/>
      <c r="I53" s="277"/>
    </row>
    <row r="54" spans="1:9">
      <c r="A54" s="277"/>
      <c r="B54" s="277"/>
      <c r="C54" s="288"/>
      <c r="D54" s="288"/>
      <c r="E54" s="288"/>
      <c r="F54" s="277"/>
      <c r="G54" s="277"/>
      <c r="H54" s="277"/>
      <c r="I54" s="277"/>
    </row>
    <row r="55" spans="1:9" ht="15" thickBot="1"/>
    <row r="56" spans="1:9" ht="15" thickBot="1">
      <c r="B56" s="299" t="str">
        <f>HYPERLINK(_xlfn.CONCAT("#","FAST!A7"),"FU01")</f>
        <v>FU01</v>
      </c>
      <c r="C56" s="302" t="str">
        <f>_xlfn.XLOOKUP(B56,Recherche_code,Recherche_fonction,,0)</f>
        <v>Le système assure le passage des flacons devant la caméra</v>
      </c>
      <c r="D56" s="302"/>
      <c r="E56" s="303"/>
    </row>
    <row r="57" spans="1:9" ht="15" thickBot="1">
      <c r="B57" s="300"/>
      <c r="C57" s="304" t="s">
        <v>146</v>
      </c>
      <c r="D57" s="278" t="s">
        <v>129</v>
      </c>
      <c r="E57" s="280"/>
    </row>
    <row r="58" spans="1:9" ht="15" thickBot="1">
      <c r="B58" s="300"/>
      <c r="C58" s="305"/>
      <c r="D58" s="278" t="s">
        <v>131</v>
      </c>
      <c r="E58" s="280"/>
    </row>
    <row r="59" spans="1:9" ht="15" thickBot="1">
      <c r="B59" s="300"/>
      <c r="C59" s="305"/>
      <c r="D59" s="278" t="s">
        <v>132</v>
      </c>
      <c r="E59" s="280"/>
    </row>
    <row r="60" spans="1:9" ht="15" thickBot="1">
      <c r="B60" s="300"/>
      <c r="C60" s="305"/>
      <c r="D60" s="278" t="s">
        <v>133</v>
      </c>
      <c r="E60" s="280"/>
    </row>
    <row r="61" spans="1:9" ht="15" thickBot="1">
      <c r="B61" s="300"/>
      <c r="C61" s="305"/>
      <c r="D61" s="278" t="s">
        <v>134</v>
      </c>
      <c r="E61" s="279"/>
    </row>
    <row r="62" spans="1:9" ht="15" thickBot="1">
      <c r="B62" s="300"/>
      <c r="C62" s="305"/>
      <c r="D62" s="278" t="s">
        <v>135</v>
      </c>
      <c r="E62" s="280"/>
    </row>
    <row r="63" spans="1:9" ht="15" thickBot="1">
      <c r="B63" s="300"/>
      <c r="C63" s="305"/>
      <c r="D63" s="278" t="s">
        <v>136</v>
      </c>
      <c r="E63" s="280"/>
    </row>
    <row r="64" spans="1:9" ht="15" thickBot="1">
      <c r="B64" s="300"/>
      <c r="C64" s="305"/>
      <c r="D64" s="278" t="s">
        <v>137</v>
      </c>
      <c r="E64" s="280"/>
    </row>
    <row r="65" spans="2:5" ht="15" thickBot="1">
      <c r="B65" s="300"/>
      <c r="C65" s="305"/>
      <c r="D65" s="278" t="s">
        <v>138</v>
      </c>
      <c r="E65" s="280"/>
    </row>
    <row r="66" spans="2:5" ht="15" thickBot="1">
      <c r="B66" s="300"/>
      <c r="C66" s="305"/>
      <c r="D66" s="282" t="s">
        <v>139</v>
      </c>
      <c r="E66" s="280"/>
    </row>
    <row r="67" spans="2:5" ht="15" thickBot="1">
      <c r="B67" s="301"/>
      <c r="C67" s="306"/>
      <c r="D67" s="278" t="s">
        <v>140</v>
      </c>
      <c r="E67" s="280"/>
    </row>
    <row r="68" spans="2:5">
      <c r="B68" s="283"/>
      <c r="C68" s="307" t="s">
        <v>141</v>
      </c>
      <c r="D68" s="307"/>
      <c r="E68" s="308"/>
    </row>
    <row r="69" spans="2:5" ht="44.45" customHeight="1">
      <c r="B69" s="284"/>
      <c r="C69" s="311" t="s">
        <v>159</v>
      </c>
      <c r="D69" s="311"/>
      <c r="E69" s="312"/>
    </row>
    <row r="70" spans="2:5">
      <c r="B70" s="285"/>
      <c r="C70" s="286" t="s">
        <v>143</v>
      </c>
      <c r="D70" s="309"/>
      <c r="E70" s="310"/>
    </row>
    <row r="71" spans="2:5" ht="75" customHeight="1" thickBot="1">
      <c r="B71" s="287"/>
      <c r="C71" s="313" t="s">
        <v>160</v>
      </c>
      <c r="D71" s="313"/>
      <c r="E71" s="314"/>
    </row>
    <row r="73" spans="2:5" ht="15" thickBot="1"/>
    <row r="74" spans="2:5" ht="15" thickBot="1">
      <c r="B74" s="299" t="str">
        <f>HYPERLINK(_xlfn.CONCAT("#","FAST!I19"),"FT0121")</f>
        <v>FT0121</v>
      </c>
      <c r="C74" s="302" t="str">
        <f>_xlfn.XLOOKUP(B74,Recherche_code,Recherche_fonction,,0)</f>
        <v>Empêcher la chute des flacons</v>
      </c>
      <c r="D74" s="302"/>
      <c r="E74" s="303"/>
    </row>
    <row r="75" spans="2:5" ht="15" thickBot="1">
      <c r="B75" s="300"/>
      <c r="C75" s="315" t="s">
        <v>161</v>
      </c>
      <c r="D75" s="278" t="s">
        <v>129</v>
      </c>
      <c r="E75" s="280"/>
    </row>
    <row r="76" spans="2:5" ht="15" thickBot="1">
      <c r="B76" s="300"/>
      <c r="C76" s="316"/>
      <c r="D76" s="278" t="s">
        <v>131</v>
      </c>
      <c r="E76" s="127"/>
    </row>
    <row r="77" spans="2:5" ht="15" thickBot="1">
      <c r="B77" s="300"/>
      <c r="C77" s="316"/>
      <c r="D77" s="278" t="s">
        <v>132</v>
      </c>
      <c r="E77" s="127" t="s">
        <v>162</v>
      </c>
    </row>
    <row r="78" spans="2:5" ht="15" thickBot="1">
      <c r="B78" s="300"/>
      <c r="C78" s="316"/>
      <c r="D78" s="278" t="s">
        <v>133</v>
      </c>
      <c r="E78" s="127" t="s">
        <v>163</v>
      </c>
    </row>
    <row r="79" spans="2:5" ht="15" thickBot="1">
      <c r="B79" s="300"/>
      <c r="C79" s="316"/>
      <c r="D79" s="278" t="s">
        <v>134</v>
      </c>
      <c r="E79" s="279"/>
    </row>
    <row r="80" spans="2:5" ht="15" thickBot="1">
      <c r="B80" s="300"/>
      <c r="C80" s="316"/>
      <c r="D80" s="278" t="s">
        <v>135</v>
      </c>
      <c r="E80" s="280"/>
    </row>
    <row r="81" spans="2:5" ht="15" thickBot="1">
      <c r="B81" s="300"/>
      <c r="C81" s="316"/>
      <c r="D81" s="278" t="s">
        <v>136</v>
      </c>
      <c r="E81" s="280"/>
    </row>
    <row r="82" spans="2:5" ht="15" thickBot="1">
      <c r="B82" s="300"/>
      <c r="C82" s="316"/>
      <c r="D82" s="278" t="s">
        <v>137</v>
      </c>
      <c r="E82" s="280"/>
    </row>
    <row r="83" spans="2:5" ht="15" thickBot="1">
      <c r="B83" s="300"/>
      <c r="C83" s="316"/>
      <c r="D83" s="278" t="s">
        <v>138</v>
      </c>
      <c r="E83" s="280"/>
    </row>
    <row r="84" spans="2:5" ht="15" thickBot="1">
      <c r="B84" s="300"/>
      <c r="C84" s="316"/>
      <c r="D84" s="282" t="s">
        <v>139</v>
      </c>
      <c r="E84" s="280"/>
    </row>
    <row r="85" spans="2:5" ht="15" thickBot="1">
      <c r="B85" s="301"/>
      <c r="C85" s="317"/>
      <c r="D85" s="278" t="s">
        <v>140</v>
      </c>
      <c r="E85" s="280"/>
    </row>
    <row r="86" spans="2:5">
      <c r="B86" s="283"/>
      <c r="C86" s="307" t="s">
        <v>141</v>
      </c>
      <c r="D86" s="307"/>
      <c r="E86" s="308"/>
    </row>
    <row r="87" spans="2:5" ht="44.45" customHeight="1">
      <c r="B87" s="284"/>
      <c r="C87" s="311" t="s">
        <v>164</v>
      </c>
      <c r="D87" s="311"/>
      <c r="E87" s="312"/>
    </row>
    <row r="88" spans="2:5">
      <c r="B88" s="285"/>
      <c r="C88" s="286" t="s">
        <v>143</v>
      </c>
      <c r="D88" s="309"/>
      <c r="E88" s="310"/>
    </row>
    <row r="89" spans="2:5" ht="103.9" customHeight="1" thickBot="1">
      <c r="B89" s="287"/>
      <c r="C89" s="313" t="s">
        <v>165</v>
      </c>
      <c r="D89" s="313"/>
      <c r="E89" s="314"/>
    </row>
    <row r="91" spans="2:5" ht="15" thickBot="1"/>
    <row r="92" spans="2:5" ht="15" thickBot="1">
      <c r="B92" s="299" t="str">
        <f>HYPERLINK(_xlfn.CONCAT("#","FAST!E51"),"FT111")</f>
        <v>FT111</v>
      </c>
      <c r="C92" s="302" t="str">
        <f>_xlfn.XLOOKUP(B92,Recherche_code,Recherche_fonction,,0)</f>
        <v>Empêcher les coincements</v>
      </c>
      <c r="D92" s="302"/>
      <c r="E92" s="303"/>
    </row>
    <row r="93" spans="2:5" ht="15" thickBot="1">
      <c r="B93" s="300"/>
      <c r="C93" s="315" t="s">
        <v>146</v>
      </c>
      <c r="D93" s="278" t="s">
        <v>129</v>
      </c>
      <c r="E93" s="280"/>
    </row>
    <row r="94" spans="2:5" ht="15" thickBot="1">
      <c r="B94" s="300"/>
      <c r="C94" s="316"/>
      <c r="D94" s="278" t="s">
        <v>131</v>
      </c>
      <c r="E94" s="127"/>
    </row>
    <row r="95" spans="2:5" ht="15" thickBot="1">
      <c r="B95" s="300"/>
      <c r="C95" s="316"/>
      <c r="D95" s="278" t="s">
        <v>132</v>
      </c>
      <c r="E95" s="127"/>
    </row>
    <row r="96" spans="2:5" ht="15" thickBot="1">
      <c r="B96" s="300"/>
      <c r="C96" s="316"/>
      <c r="D96" s="278" t="s">
        <v>133</v>
      </c>
      <c r="E96" s="127"/>
    </row>
    <row r="97" spans="2:5" ht="15" thickBot="1">
      <c r="B97" s="300"/>
      <c r="C97" s="316"/>
      <c r="D97" s="278" t="s">
        <v>134</v>
      </c>
      <c r="E97" s="279"/>
    </row>
    <row r="98" spans="2:5" ht="15" thickBot="1">
      <c r="B98" s="300"/>
      <c r="C98" s="316"/>
      <c r="D98" s="278" t="s">
        <v>135</v>
      </c>
      <c r="E98" s="280"/>
    </row>
    <row r="99" spans="2:5" ht="15" thickBot="1">
      <c r="B99" s="300"/>
      <c r="C99" s="316"/>
      <c r="D99" s="278" t="s">
        <v>136</v>
      </c>
      <c r="E99" s="280"/>
    </row>
    <row r="100" spans="2:5" ht="15" thickBot="1">
      <c r="B100" s="300"/>
      <c r="C100" s="316"/>
      <c r="D100" s="278" t="s">
        <v>137</v>
      </c>
      <c r="E100" s="280"/>
    </row>
    <row r="101" spans="2:5" ht="15" thickBot="1">
      <c r="B101" s="300"/>
      <c r="C101" s="316"/>
      <c r="D101" s="278" t="s">
        <v>138</v>
      </c>
      <c r="E101" s="280"/>
    </row>
    <row r="102" spans="2:5" ht="15" thickBot="1">
      <c r="B102" s="300"/>
      <c r="C102" s="316"/>
      <c r="D102" s="282" t="s">
        <v>139</v>
      </c>
      <c r="E102" s="279" t="str">
        <f>HYPERLINK(_xlfn.CONCAT("#","'ISO 12100'!N3"),'ISO 12100'!N3)</f>
        <v>Capotage de protection</v>
      </c>
    </row>
    <row r="103" spans="2:5" ht="27" thickBot="1">
      <c r="B103" s="301"/>
      <c r="C103" s="317"/>
      <c r="D103" s="278" t="s">
        <v>140</v>
      </c>
      <c r="E103" s="279" t="s">
        <v>166</v>
      </c>
    </row>
    <row r="104" spans="2:5">
      <c r="B104" s="283"/>
      <c r="C104" s="307" t="s">
        <v>141</v>
      </c>
      <c r="D104" s="307"/>
      <c r="E104" s="308"/>
    </row>
    <row r="105" spans="2:5" ht="49.15" customHeight="1">
      <c r="B105" s="284"/>
      <c r="C105" s="311" t="s">
        <v>167</v>
      </c>
      <c r="D105" s="311"/>
      <c r="E105" s="312"/>
    </row>
    <row r="106" spans="2:5">
      <c r="B106" s="285"/>
      <c r="C106" s="286" t="s">
        <v>143</v>
      </c>
      <c r="D106" s="309"/>
      <c r="E106" s="310"/>
    </row>
    <row r="107" spans="2:5" ht="148.15" customHeight="1" thickBot="1">
      <c r="B107" s="287"/>
      <c r="C107" s="313" t="s">
        <v>168</v>
      </c>
      <c r="D107" s="313"/>
      <c r="E107" s="314"/>
    </row>
  </sheetData>
  <mergeCells count="42">
    <mergeCell ref="C3:C13"/>
    <mergeCell ref="B2:B13"/>
    <mergeCell ref="C2:E2"/>
    <mergeCell ref="C17:E17"/>
    <mergeCell ref="C32:E32"/>
    <mergeCell ref="C33:E33"/>
    <mergeCell ref="C14:E14"/>
    <mergeCell ref="B20:B31"/>
    <mergeCell ref="C20:E20"/>
    <mergeCell ref="C21:C31"/>
    <mergeCell ref="C15:E15"/>
    <mergeCell ref="D16:E16"/>
    <mergeCell ref="D34:E34"/>
    <mergeCell ref="C35:E35"/>
    <mergeCell ref="B38:B49"/>
    <mergeCell ref="C38:E38"/>
    <mergeCell ref="C39:C49"/>
    <mergeCell ref="C71:E71"/>
    <mergeCell ref="C50:E50"/>
    <mergeCell ref="C51:E51"/>
    <mergeCell ref="D52:E52"/>
    <mergeCell ref="C53:E53"/>
    <mergeCell ref="D88:E88"/>
    <mergeCell ref="C89:E89"/>
    <mergeCell ref="B92:B103"/>
    <mergeCell ref="C92:E92"/>
    <mergeCell ref="B74:B85"/>
    <mergeCell ref="C74:E74"/>
    <mergeCell ref="C75:C85"/>
    <mergeCell ref="C86:E86"/>
    <mergeCell ref="C87:E87"/>
    <mergeCell ref="D106:E106"/>
    <mergeCell ref="C107:E107"/>
    <mergeCell ref="C93:C103"/>
    <mergeCell ref="C104:E104"/>
    <mergeCell ref="C105:E105"/>
    <mergeCell ref="B56:B67"/>
    <mergeCell ref="C56:E56"/>
    <mergeCell ref="C57:C67"/>
    <mergeCell ref="C68:E68"/>
    <mergeCell ref="D70:E70"/>
    <mergeCell ref="C69:E69"/>
  </mergeCells>
  <hyperlinks>
    <hyperlink ref="E25" r:id="rId1" xr:uid="{B64C35C3-FB24-456F-A0E4-61EF985E8018}"/>
    <hyperlink ref="E22" r:id="rId2" xr:uid="{FD4A28BA-7AAD-4F38-8474-51E872E1B729}"/>
    <hyperlink ref="E23" r:id="rId3" xr:uid="{1242DCE9-B583-4EE5-BC86-E1912E159423}"/>
    <hyperlink ref="E3" location="Mécanique!F13:L41" display="Calcul du moteur" xr:uid="{B3AE1F35-6B16-4D8A-9AC3-1B6C7278CB8C}"/>
    <hyperlink ref="E21" r:id="rId4" xr:uid="{579E307C-C80F-44EF-9E25-C124C1668AEF}"/>
    <hyperlink ref="E26" r:id="rId5" xr:uid="{8893582A-72C8-47AD-A20D-C8E15E74E1BC}"/>
    <hyperlink ref="E78" r:id="rId6" xr:uid="{42541144-D244-4B54-BDC0-87282CF9C382}"/>
    <hyperlink ref="E77" r:id="rId7" xr:uid="{BA8F2386-FA44-4315-9AAC-037D9BC395E7}"/>
    <hyperlink ref="E102" location="'ISO 12100'!N3" display="'ISO 12100'!N3" xr:uid="{2D6FB225-D8D2-45EA-9D7E-3D59D1BCDC50}"/>
    <hyperlink ref="E103" r:id="rId8" xr:uid="{93BFC275-6329-40C2-A04C-9A1895CB1D50}"/>
  </hyperlinks>
  <pageMargins left="0.7" right="0.7" top="0.75" bottom="0.75" header="0.3" footer="0.3"/>
  <pageSetup paperSize="9" scale="65" orientation="portrait" r:id="rId9"/>
  <rowBreaks count="5" manualBreakCount="5">
    <brk id="18" max="16383" man="1"/>
    <brk id="36" max="16383" man="1"/>
    <brk id="54" max="16383" man="1"/>
    <brk id="72" max="16383" man="1"/>
    <brk id="90" max="16383" man="1"/>
  </rowBreaks>
  <colBreaks count="1" manualBreakCount="1">
    <brk id="6" max="1048575" man="1"/>
  </colBreaks>
  <drawing r:id="rId10"/>
  <legacyDrawing r:id="rId11"/>
  <extLst>
    <ext xmlns:x14="http://schemas.microsoft.com/office/spreadsheetml/2009/9/main" uri="{78C0D931-6437-407d-A8EE-F0AAD7539E65}">
      <x14:conditionalFormattings>
        <x14:conditionalFormatting xmlns:xm="http://schemas.microsoft.com/office/excel/2006/main">
          <x14:cfRule type="containsText" priority="1" operator="containsText" id="{62F6341E-F986-4246-8D92-C21095FA46AF}">
            <xm:f>NOT(ISERROR(SEARCH("Validé",A1)))</xm:f>
            <xm:f>"Validé"</xm:f>
            <x14:dxf>
              <fill>
                <patternFill>
                  <bgColor rgb="FF00B050"/>
                </patternFill>
              </fill>
            </x14:dxf>
          </x14:cfRule>
          <x14:cfRule type="containsText" priority="2" operator="containsText" id="{E4037AFD-5AF8-4F70-8D91-F2E6ED522150}">
            <xm:f>NOT(ISERROR(SEARCH("Existant",A1)))</xm:f>
            <xm:f>"Existant"</xm:f>
            <x14:dxf>
              <fill>
                <patternFill>
                  <bgColor rgb="FF00B0F0"/>
                </patternFill>
              </fill>
            </x14:dxf>
          </x14:cfRule>
          <x14:cfRule type="containsText" priority="3" operator="containsText" id="{BF757E9F-FBCC-4406-A517-736216F38A5A}">
            <xm:f>NOT(ISERROR(SEARCH("À valider",A1)))</xm:f>
            <xm:f>"À valider"</xm:f>
            <x14:dxf>
              <fill>
                <patternFill>
                  <bgColor rgb="FFFF0000"/>
                </patternFill>
              </fill>
            </x14:dxf>
          </x14:cfRule>
          <xm:sqref>A1:XFD1048576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3362-43AA-49BF-A507-B06973BE8203}">
  <sheetPr>
    <tabColor rgb="FFFF0000"/>
  </sheetPr>
  <dimension ref="A1:Z127"/>
  <sheetViews>
    <sheetView topLeftCell="A34" zoomScale="70" zoomScaleNormal="70" workbookViewId="0">
      <selection activeCell="G68" sqref="G68"/>
    </sheetView>
  </sheetViews>
  <sheetFormatPr defaultColWidth="11.42578125" defaultRowHeight="14.45"/>
  <cols>
    <col min="1" max="1" width="37" bestFit="1" customWidth="1"/>
    <col min="2" max="2" width="10.42578125" customWidth="1"/>
    <col min="3" max="3" width="10" bestFit="1" customWidth="1"/>
    <col min="4" max="4" width="10.42578125" bestFit="1" customWidth="1"/>
    <col min="6" max="6" width="20.42578125" bestFit="1" customWidth="1"/>
    <col min="8" max="8" width="21.5703125" bestFit="1" customWidth="1"/>
    <col min="9" max="9" width="6.85546875" bestFit="1" customWidth="1"/>
    <col min="10" max="10" width="13.28515625" bestFit="1" customWidth="1"/>
    <col min="11" max="11" width="14.140625" customWidth="1"/>
    <col min="12" max="12" width="8" customWidth="1"/>
    <col min="13" max="13" width="4.85546875" customWidth="1"/>
    <col min="14" max="14" width="21.85546875" bestFit="1" customWidth="1"/>
    <col min="17" max="17" width="12.140625" bestFit="1" customWidth="1"/>
    <col min="18" max="18" width="14.42578125" customWidth="1"/>
    <col min="19" max="19" width="28" bestFit="1" customWidth="1"/>
    <col min="20" max="20" width="9.42578125" customWidth="1"/>
    <col min="21" max="21" width="8.7109375" customWidth="1"/>
    <col min="22" max="22" width="10.42578125" customWidth="1"/>
    <col min="24" max="24" width="32.140625" bestFit="1" customWidth="1"/>
  </cols>
  <sheetData>
    <row r="1" spans="1:24" ht="61.9" thickBot="1">
      <c r="A1" s="129" t="s">
        <v>169</v>
      </c>
    </row>
    <row r="2" spans="1:24" ht="15" thickBot="1">
      <c r="A2" s="135" t="s">
        <v>170</v>
      </c>
      <c r="N2" s="136" t="s">
        <v>171</v>
      </c>
      <c r="O2" s="137"/>
      <c r="P2" s="137"/>
      <c r="Q2" s="137"/>
      <c r="R2" s="137"/>
      <c r="S2" s="137"/>
      <c r="T2" s="137"/>
      <c r="U2" s="137"/>
      <c r="V2" s="137"/>
      <c r="W2" s="138"/>
    </row>
    <row r="3" spans="1:24" ht="29.25" customHeight="1" thickTop="1" thickBot="1">
      <c r="A3" s="139" t="s">
        <v>172</v>
      </c>
      <c r="E3" s="343" t="s">
        <v>173</v>
      </c>
      <c r="F3" s="344"/>
      <c r="G3" s="345" t="s">
        <v>174</v>
      </c>
      <c r="H3" s="346"/>
      <c r="N3" s="140" t="s">
        <v>175</v>
      </c>
      <c r="O3" s="141"/>
      <c r="P3" s="141" t="s">
        <v>176</v>
      </c>
      <c r="Q3" s="141" t="s">
        <v>177</v>
      </c>
      <c r="R3" s="141"/>
      <c r="S3" s="142" t="s">
        <v>178</v>
      </c>
      <c r="T3" s="142" t="s">
        <v>179</v>
      </c>
      <c r="U3" s="142" t="s">
        <v>180</v>
      </c>
      <c r="V3" s="142" t="s">
        <v>181</v>
      </c>
      <c r="W3" s="143" t="s">
        <v>182</v>
      </c>
      <c r="X3" s="128" t="s">
        <v>183</v>
      </c>
    </row>
    <row r="4" spans="1:24" ht="15" thickTop="1">
      <c r="A4" s="144" t="s">
        <v>184</v>
      </c>
      <c r="B4" s="145">
        <v>2</v>
      </c>
      <c r="C4" s="146"/>
      <c r="E4" s="147" t="s">
        <v>185</v>
      </c>
      <c r="F4" s="148">
        <v>36.35</v>
      </c>
      <c r="G4" s="149" t="s">
        <v>185</v>
      </c>
      <c r="H4" s="150">
        <v>44.56</v>
      </c>
      <c r="N4" s="151" t="s">
        <v>186</v>
      </c>
      <c r="O4" s="152" t="s">
        <v>187</v>
      </c>
      <c r="P4" s="152"/>
      <c r="Q4" s="152">
        <v>36.5</v>
      </c>
      <c r="R4" s="152" t="s">
        <v>188</v>
      </c>
      <c r="S4" s="152" t="s">
        <v>189</v>
      </c>
      <c r="T4" s="153">
        <v>0</v>
      </c>
      <c r="U4" s="152">
        <v>0</v>
      </c>
      <c r="V4" s="152">
        <f t="shared" ref="V4:V11" si="0">T4-U4</f>
        <v>0</v>
      </c>
      <c r="W4" s="154">
        <f t="shared" ref="W4:W11" si="1">V4*Q4</f>
        <v>0</v>
      </c>
      <c r="X4">
        <f>W4</f>
        <v>0</v>
      </c>
    </row>
    <row r="5" spans="1:24">
      <c r="A5" s="147" t="s">
        <v>190</v>
      </c>
      <c r="B5" s="155">
        <v>6</v>
      </c>
      <c r="C5" s="156"/>
      <c r="E5" s="147" t="s">
        <v>191</v>
      </c>
      <c r="F5" s="148">
        <v>12</v>
      </c>
      <c r="G5" s="149" t="s">
        <v>191</v>
      </c>
      <c r="H5" s="150">
        <v>14</v>
      </c>
      <c r="N5" s="157" t="s">
        <v>192</v>
      </c>
      <c r="O5" s="158" t="s">
        <v>193</v>
      </c>
      <c r="P5" s="158"/>
      <c r="Q5" s="158">
        <v>49.5</v>
      </c>
      <c r="R5" s="158" t="s">
        <v>188</v>
      </c>
      <c r="S5" s="158"/>
      <c r="T5" s="159">
        <v>0</v>
      </c>
      <c r="U5" s="158">
        <v>0</v>
      </c>
      <c r="V5" s="158">
        <f t="shared" si="0"/>
        <v>0</v>
      </c>
      <c r="W5" s="160">
        <f t="shared" si="1"/>
        <v>0</v>
      </c>
      <c r="X5">
        <f>W5</f>
        <v>0</v>
      </c>
    </row>
    <row r="6" spans="1:24">
      <c r="A6" s="147" t="s">
        <v>194</v>
      </c>
      <c r="B6" s="161">
        <v>80</v>
      </c>
      <c r="C6" s="156" t="s">
        <v>195</v>
      </c>
      <c r="E6" s="147" t="s">
        <v>196</v>
      </c>
      <c r="F6" s="148">
        <v>16</v>
      </c>
      <c r="G6" s="149" t="s">
        <v>196</v>
      </c>
      <c r="H6" s="150">
        <v>16</v>
      </c>
      <c r="N6" s="162" t="s">
        <v>197</v>
      </c>
      <c r="O6" s="162" t="s">
        <v>198</v>
      </c>
      <c r="P6" s="162"/>
      <c r="Q6" s="162">
        <v>67.59</v>
      </c>
      <c r="R6" s="158" t="s">
        <v>188</v>
      </c>
      <c r="S6" s="162"/>
      <c r="T6" s="159">
        <v>2</v>
      </c>
      <c r="U6" s="158">
        <v>0</v>
      </c>
      <c r="V6" s="158">
        <f t="shared" si="0"/>
        <v>2</v>
      </c>
      <c r="W6" s="160">
        <f t="shared" si="1"/>
        <v>135.18</v>
      </c>
      <c r="X6">
        <v>135.18</v>
      </c>
    </row>
    <row r="7" spans="1:24">
      <c r="A7" s="147" t="s">
        <v>199</v>
      </c>
      <c r="B7" s="161">
        <v>3</v>
      </c>
      <c r="C7" s="156" t="s">
        <v>200</v>
      </c>
      <c r="E7" s="147" t="s">
        <v>201</v>
      </c>
      <c r="F7" s="148">
        <v>1</v>
      </c>
      <c r="G7" s="149" t="s">
        <v>201</v>
      </c>
      <c r="H7" s="150">
        <v>1</v>
      </c>
      <c r="N7" s="163" t="s">
        <v>202</v>
      </c>
      <c r="O7" s="164"/>
      <c r="P7" s="164"/>
      <c r="Q7" s="164">
        <v>50</v>
      </c>
      <c r="R7" s="164" t="s">
        <v>203</v>
      </c>
      <c r="S7" s="164"/>
      <c r="T7" s="164">
        <f>B38*B37</f>
        <v>1.5695999999999999</v>
      </c>
      <c r="U7" s="164">
        <v>0</v>
      </c>
      <c r="V7" s="164">
        <f t="shared" si="0"/>
        <v>1.5695999999999999</v>
      </c>
      <c r="W7" s="165">
        <f t="shared" si="1"/>
        <v>78.47999999999999</v>
      </c>
      <c r="X7">
        <v>100</v>
      </c>
    </row>
    <row r="8" spans="1:24">
      <c r="A8" s="147" t="s">
        <v>204</v>
      </c>
      <c r="B8" s="161">
        <v>2</v>
      </c>
      <c r="C8" s="156"/>
      <c r="E8" s="147" t="s">
        <v>205</v>
      </c>
      <c r="F8" s="148">
        <v>1</v>
      </c>
      <c r="G8" s="149" t="s">
        <v>205</v>
      </c>
      <c r="H8" s="150">
        <v>1</v>
      </c>
      <c r="N8" s="157" t="s">
        <v>206</v>
      </c>
      <c r="O8" s="158"/>
      <c r="P8" s="158"/>
      <c r="Q8" s="158">
        <v>36.200000000000003</v>
      </c>
      <c r="R8" s="158" t="s">
        <v>207</v>
      </c>
      <c r="S8" s="158"/>
      <c r="T8" s="159">
        <v>1</v>
      </c>
      <c r="U8" s="158"/>
      <c r="V8" s="158">
        <f t="shared" si="0"/>
        <v>1</v>
      </c>
      <c r="W8" s="160">
        <f t="shared" si="1"/>
        <v>36.200000000000003</v>
      </c>
      <c r="X8">
        <f>W8</f>
        <v>36.200000000000003</v>
      </c>
    </row>
    <row r="9" spans="1:24" ht="15" thickBot="1">
      <c r="A9" s="147" t="s">
        <v>208</v>
      </c>
      <c r="B9" s="161">
        <v>0.04</v>
      </c>
      <c r="C9" s="156" t="s">
        <v>209</v>
      </c>
      <c r="E9" s="166" t="s">
        <v>210</v>
      </c>
      <c r="F9" s="167">
        <f>F5/2</f>
        <v>6</v>
      </c>
      <c r="G9" s="168" t="s">
        <v>210</v>
      </c>
      <c r="H9" s="169">
        <f>H5/2</f>
        <v>7</v>
      </c>
      <c r="N9" s="163" t="s">
        <v>211</v>
      </c>
      <c r="O9" s="164">
        <f>B48</f>
        <v>850</v>
      </c>
      <c r="P9" s="164" t="s">
        <v>195</v>
      </c>
      <c r="Q9" s="164">
        <v>17.34</v>
      </c>
      <c r="R9" s="164" t="s">
        <v>212</v>
      </c>
      <c r="S9" s="164"/>
      <c r="T9" s="164">
        <f>B49</f>
        <v>4</v>
      </c>
      <c r="U9" s="164">
        <v>0</v>
      </c>
      <c r="V9" s="164">
        <f t="shared" si="0"/>
        <v>4</v>
      </c>
      <c r="W9" s="165">
        <f t="shared" si="1"/>
        <v>69.36</v>
      </c>
      <c r="X9">
        <f>W9</f>
        <v>69.36</v>
      </c>
    </row>
    <row r="10" spans="1:24" ht="15" thickBot="1">
      <c r="A10" s="166" t="s">
        <v>213</v>
      </c>
      <c r="B10" s="170">
        <v>0.08</v>
      </c>
      <c r="C10" s="171" t="s">
        <v>209</v>
      </c>
      <c r="E10" s="172" t="s">
        <v>177</v>
      </c>
      <c r="F10" s="173">
        <v>10.68</v>
      </c>
      <c r="G10" s="174" t="s">
        <v>177</v>
      </c>
      <c r="H10" s="175">
        <v>13.77</v>
      </c>
      <c r="N10" s="157" t="s">
        <v>214</v>
      </c>
      <c r="O10" s="158">
        <f>B4*4*B6*B5</f>
        <v>3840</v>
      </c>
      <c r="P10" s="158" t="s">
        <v>195</v>
      </c>
      <c r="Q10" s="158">
        <v>4.12</v>
      </c>
      <c r="R10" s="158" t="s">
        <v>200</v>
      </c>
      <c r="S10" s="158"/>
      <c r="T10" s="159">
        <v>4</v>
      </c>
      <c r="U10" s="158">
        <v>0</v>
      </c>
      <c r="V10" s="158">
        <f t="shared" si="0"/>
        <v>4</v>
      </c>
      <c r="W10" s="160">
        <f t="shared" si="1"/>
        <v>16.48</v>
      </c>
      <c r="X10">
        <f>W10</f>
        <v>16.48</v>
      </c>
    </row>
    <row r="11" spans="1:24" ht="15" thickBot="1">
      <c r="N11" s="163" t="s">
        <v>215</v>
      </c>
      <c r="O11" s="164" t="s">
        <v>216</v>
      </c>
      <c r="P11" s="164"/>
      <c r="Q11" s="164">
        <v>5.45</v>
      </c>
      <c r="R11" s="164" t="s">
        <v>212</v>
      </c>
      <c r="S11" s="164"/>
      <c r="T11" s="164">
        <v>12</v>
      </c>
      <c r="U11" s="164">
        <v>0</v>
      </c>
      <c r="V11" s="164">
        <f t="shared" si="0"/>
        <v>12</v>
      </c>
      <c r="W11" s="165">
        <f t="shared" si="1"/>
        <v>65.400000000000006</v>
      </c>
      <c r="X11">
        <f>W11</f>
        <v>65.400000000000006</v>
      </c>
    </row>
    <row r="12" spans="1:24" ht="15" thickBot="1">
      <c r="A12" s="176" t="s">
        <v>217</v>
      </c>
      <c r="B12" s="137"/>
      <c r="C12" s="137"/>
      <c r="D12" s="138"/>
      <c r="N12" s="157" t="s">
        <v>218</v>
      </c>
      <c r="O12" s="158"/>
      <c r="P12" s="158"/>
      <c r="Q12" s="158"/>
      <c r="R12" s="158"/>
      <c r="S12" s="158"/>
      <c r="T12" s="158"/>
      <c r="U12" s="158"/>
      <c r="V12" s="158"/>
      <c r="W12" s="160">
        <v>60</v>
      </c>
      <c r="X12">
        <f>W12</f>
        <v>60</v>
      </c>
    </row>
    <row r="13" spans="1:24" ht="15.6" thickTop="1" thickBot="1">
      <c r="A13" s="147" t="s">
        <v>219</v>
      </c>
      <c r="B13" s="177"/>
      <c r="C13" s="177"/>
      <c r="D13" s="156"/>
      <c r="F13" s="350" t="s">
        <v>220</v>
      </c>
      <c r="G13" s="351"/>
      <c r="H13" s="352"/>
      <c r="I13" s="178"/>
      <c r="J13" s="340" t="s">
        <v>221</v>
      </c>
      <c r="K13" s="341"/>
      <c r="L13" s="342"/>
      <c r="N13" s="179" t="s">
        <v>222</v>
      </c>
      <c r="O13" s="180"/>
      <c r="P13" s="180"/>
      <c r="Q13" s="180">
        <v>13.77</v>
      </c>
      <c r="R13" s="180"/>
      <c r="S13" s="180"/>
      <c r="T13" s="180">
        <v>4</v>
      </c>
      <c r="U13" s="180">
        <v>0</v>
      </c>
      <c r="V13" s="180">
        <f>T13-U13</f>
        <v>4</v>
      </c>
      <c r="W13" s="181">
        <f>V13*Q13</f>
        <v>55.08</v>
      </c>
      <c r="X13">
        <v>55.08</v>
      </c>
    </row>
    <row r="14" spans="1:24" ht="15" thickBot="1">
      <c r="A14" s="147" t="s">
        <v>223</v>
      </c>
      <c r="B14" s="134" t="s">
        <v>224</v>
      </c>
      <c r="C14" s="134" t="s">
        <v>176</v>
      </c>
      <c r="D14" s="182" t="s">
        <v>225</v>
      </c>
      <c r="F14" s="337" t="s">
        <v>226</v>
      </c>
      <c r="G14" s="329"/>
      <c r="H14" s="338"/>
      <c r="J14" s="147" t="s">
        <v>227</v>
      </c>
      <c r="K14" s="177">
        <v>0.5</v>
      </c>
      <c r="L14" s="156" t="s">
        <v>195</v>
      </c>
      <c r="N14" s="183"/>
      <c r="W14" s="184"/>
    </row>
    <row r="15" spans="1:24" ht="15" thickBot="1">
      <c r="A15" s="147" t="s">
        <v>228</v>
      </c>
      <c r="B15" s="177">
        <f>2.28/4</f>
        <v>0.56999999999999995</v>
      </c>
      <c r="C15" s="177" t="s">
        <v>229</v>
      </c>
      <c r="D15" s="156">
        <f>B7*B5*B15</f>
        <v>10.26</v>
      </c>
      <c r="F15" s="185" t="s">
        <v>230</v>
      </c>
      <c r="G15" s="186">
        <f>D20-D18</f>
        <v>15</v>
      </c>
      <c r="H15" s="187" t="s">
        <v>231</v>
      </c>
      <c r="J15" s="147" t="s">
        <v>232</v>
      </c>
      <c r="K15" s="177">
        <v>1.8</v>
      </c>
      <c r="L15" s="156" t="s">
        <v>233</v>
      </c>
      <c r="N15" s="172"/>
      <c r="O15" s="188"/>
      <c r="P15" s="188"/>
      <c r="Q15" s="188"/>
      <c r="R15" s="188"/>
      <c r="S15" s="188"/>
      <c r="T15" s="188"/>
      <c r="U15" s="188"/>
      <c r="V15" s="188" t="s">
        <v>234</v>
      </c>
      <c r="W15" s="189">
        <f>SUM(W4:W13)</f>
        <v>516.18000000000006</v>
      </c>
      <c r="X15">
        <f>SUM(X4:X13)</f>
        <v>537.70000000000005</v>
      </c>
    </row>
    <row r="16" spans="1:24">
      <c r="A16" s="147" t="s">
        <v>235</v>
      </c>
      <c r="B16" s="177">
        <f>6/10</f>
        <v>0.6</v>
      </c>
      <c r="C16" s="177" t="s">
        <v>236</v>
      </c>
      <c r="D16" s="156">
        <f>B16*$B$5</f>
        <v>3.5999999999999996</v>
      </c>
      <c r="F16" s="190" t="s">
        <v>237</v>
      </c>
      <c r="G16" s="177">
        <v>70</v>
      </c>
      <c r="H16" s="191" t="s">
        <v>238</v>
      </c>
      <c r="J16" s="147" t="s">
        <v>239</v>
      </c>
      <c r="K16" s="177">
        <f>360/K15</f>
        <v>200</v>
      </c>
      <c r="L16" s="156" t="s">
        <v>240</v>
      </c>
    </row>
    <row r="17" spans="1:21" ht="15" thickBot="1">
      <c r="A17" s="147" t="s">
        <v>241</v>
      </c>
      <c r="B17" s="177">
        <v>0.6</v>
      </c>
      <c r="C17" s="177" t="s">
        <v>236</v>
      </c>
      <c r="D17" s="156">
        <f>B17*$B$5</f>
        <v>3.5999999999999996</v>
      </c>
      <c r="F17" s="190" t="s">
        <v>242</v>
      </c>
      <c r="G17" s="192">
        <f>(($G$15*10+G16)/$B$8)*CONVERT(($H$4/2),"mm","m")</f>
        <v>2.4508000000000001</v>
      </c>
      <c r="H17" s="191" t="s">
        <v>243</v>
      </c>
      <c r="J17" s="147" t="s">
        <v>244</v>
      </c>
      <c r="K17" s="177">
        <v>2</v>
      </c>
      <c r="L17" s="156"/>
    </row>
    <row r="18" spans="1:21" ht="15" thickBot="1">
      <c r="A18" s="193" t="s">
        <v>245</v>
      </c>
      <c r="C18" s="194" t="s">
        <v>231</v>
      </c>
      <c r="D18" s="195">
        <f>SUM(D15:D17)</f>
        <v>17.46</v>
      </c>
      <c r="F18" s="190" t="s">
        <v>246</v>
      </c>
      <c r="G18" s="177">
        <v>1.5</v>
      </c>
      <c r="H18" s="191"/>
      <c r="J18" s="166" t="s">
        <v>247</v>
      </c>
      <c r="K18" s="196" t="s">
        <v>248</v>
      </c>
      <c r="L18" s="171" t="s">
        <v>195</v>
      </c>
      <c r="N18" s="325" t="s">
        <v>249</v>
      </c>
      <c r="O18" s="326"/>
      <c r="P18" s="327"/>
      <c r="S18" s="331" t="s">
        <v>250</v>
      </c>
      <c r="T18" s="332"/>
      <c r="U18" s="333"/>
    </row>
    <row r="19" spans="1:21" ht="15" thickBot="1">
      <c r="A19" s="197" t="s">
        <v>251</v>
      </c>
      <c r="B19" s="177">
        <v>2.5</v>
      </c>
      <c r="C19" s="177" t="s">
        <v>236</v>
      </c>
      <c r="D19" s="195">
        <f>B19*$B$5</f>
        <v>15</v>
      </c>
      <c r="F19" s="198" t="s">
        <v>252</v>
      </c>
      <c r="G19" s="199">
        <f>G18*G17</f>
        <v>3.6762000000000001</v>
      </c>
      <c r="H19" s="200" t="s">
        <v>243</v>
      </c>
      <c r="L19" s="201"/>
      <c r="N19" s="347" t="s">
        <v>226</v>
      </c>
      <c r="O19" s="348"/>
      <c r="P19" s="349"/>
      <c r="S19" s="147" t="s">
        <v>253</v>
      </c>
      <c r="T19" s="177">
        <v>12</v>
      </c>
      <c r="U19" s="156" t="s">
        <v>195</v>
      </c>
    </row>
    <row r="20" spans="1:21" ht="15" thickBot="1">
      <c r="A20" s="202" t="s">
        <v>254</v>
      </c>
      <c r="B20" s="203"/>
      <c r="C20" s="203" t="s">
        <v>231</v>
      </c>
      <c r="D20" s="204">
        <f>SUM(D18:D19)</f>
        <v>32.46</v>
      </c>
      <c r="F20" s="337" t="s">
        <v>255</v>
      </c>
      <c r="G20" s="329"/>
      <c r="H20" s="338"/>
      <c r="J20" s="334" t="s">
        <v>256</v>
      </c>
      <c r="K20" s="335"/>
      <c r="L20" s="336"/>
      <c r="N20" s="205" t="s">
        <v>230</v>
      </c>
      <c r="O20" s="206">
        <f>G15</f>
        <v>15</v>
      </c>
      <c r="P20" s="207" t="s">
        <v>231</v>
      </c>
      <c r="S20" s="147" t="s">
        <v>257</v>
      </c>
      <c r="T20" s="177">
        <v>37</v>
      </c>
      <c r="U20" s="156" t="s">
        <v>195</v>
      </c>
    </row>
    <row r="21" spans="1:21" ht="15" thickBot="1">
      <c r="A21" s="208"/>
      <c r="F21" s="185" t="s">
        <v>230</v>
      </c>
      <c r="G21" s="186">
        <f>(D18+(D19/2))-D18</f>
        <v>7.5</v>
      </c>
      <c r="H21" s="187" t="s">
        <v>231</v>
      </c>
      <c r="J21" s="209">
        <f>(B9*60)/(PI()*CONVERT(H4,"mm","m"))</f>
        <v>17.144159040419606</v>
      </c>
      <c r="K21" s="188" t="s">
        <v>258</v>
      </c>
      <c r="L21" s="189"/>
      <c r="N21" s="210" t="s">
        <v>237</v>
      </c>
      <c r="O21" s="211">
        <v>70</v>
      </c>
      <c r="P21" s="146" t="s">
        <v>238</v>
      </c>
      <c r="Q21" t="s">
        <v>259</v>
      </c>
      <c r="S21" s="166" t="s">
        <v>260</v>
      </c>
      <c r="T21" s="203">
        <v>12</v>
      </c>
      <c r="U21" s="171" t="s">
        <v>195</v>
      </c>
    </row>
    <row r="22" spans="1:21" ht="15" thickBot="1">
      <c r="A22" s="212" t="s">
        <v>261</v>
      </c>
      <c r="B22" s="186"/>
      <c r="C22" s="146"/>
      <c r="F22" s="190" t="s">
        <v>237</v>
      </c>
      <c r="G22" s="177">
        <v>70</v>
      </c>
      <c r="H22" s="191"/>
      <c r="I22" s="213"/>
      <c r="J22" s="213"/>
      <c r="K22" s="213"/>
      <c r="L22" s="214"/>
      <c r="N22" s="147" t="s">
        <v>262</v>
      </c>
      <c r="O22" s="177">
        <f>O20*B10</f>
        <v>1.2</v>
      </c>
      <c r="P22" s="156" t="s">
        <v>238</v>
      </c>
      <c r="Q22" t="s">
        <v>263</v>
      </c>
      <c r="S22" s="215" t="s">
        <v>264</v>
      </c>
      <c r="T22" s="216">
        <v>4</v>
      </c>
      <c r="U22" s="217"/>
    </row>
    <row r="23" spans="1:21" ht="15.6" thickTop="1" thickBot="1">
      <c r="A23" s="147" t="s">
        <v>265</v>
      </c>
      <c r="B23" s="177">
        <f>B7*B5*B4</f>
        <v>36</v>
      </c>
      <c r="C23" s="156" t="s">
        <v>200</v>
      </c>
      <c r="F23" s="190" t="s">
        <v>242</v>
      </c>
      <c r="G23" s="192">
        <f>((G21*10+G22)/$B$8)*CONVERT(($H$4/2),"mm","m")</f>
        <v>1.6153000000000002</v>
      </c>
      <c r="H23" s="191" t="s">
        <v>243</v>
      </c>
      <c r="N23" s="147" t="s">
        <v>266</v>
      </c>
      <c r="O23" s="177">
        <f>O20*10</f>
        <v>150</v>
      </c>
      <c r="P23" s="156" t="s">
        <v>238</v>
      </c>
      <c r="Q23" t="s">
        <v>267</v>
      </c>
      <c r="S23" s="339" t="s">
        <v>268</v>
      </c>
      <c r="T23" s="339"/>
      <c r="U23" s="339"/>
    </row>
    <row r="24" spans="1:21">
      <c r="A24" s="147" t="s">
        <v>269</v>
      </c>
      <c r="B24" s="177">
        <f>ROUND((B23/4)+2,0)</f>
        <v>11</v>
      </c>
      <c r="C24" s="156" t="s">
        <v>270</v>
      </c>
      <c r="F24" s="190" t="s">
        <v>271</v>
      </c>
      <c r="G24" s="192">
        <f>G23</f>
        <v>1.6153000000000002</v>
      </c>
      <c r="H24" s="191" t="s">
        <v>243</v>
      </c>
      <c r="J24" s="340" t="s">
        <v>272</v>
      </c>
      <c r="K24" s="341"/>
      <c r="L24" s="342"/>
      <c r="N24" s="147" t="s">
        <v>273</v>
      </c>
      <c r="O24" s="177">
        <f>O20*10</f>
        <v>150</v>
      </c>
      <c r="P24" s="156" t="s">
        <v>238</v>
      </c>
      <c r="Q24" t="s">
        <v>274</v>
      </c>
      <c r="S24" s="177" t="s">
        <v>275</v>
      </c>
      <c r="T24" s="177">
        <f>700/T22</f>
        <v>175</v>
      </c>
      <c r="U24" s="177" t="s">
        <v>238</v>
      </c>
    </row>
    <row r="25" spans="1:21" ht="15" thickBot="1">
      <c r="A25" s="147" t="s">
        <v>276</v>
      </c>
      <c r="B25" s="177">
        <f>330+330+330</f>
        <v>990</v>
      </c>
      <c r="C25" s="156" t="s">
        <v>195</v>
      </c>
      <c r="F25" s="190" t="s">
        <v>246</v>
      </c>
      <c r="G25" s="177">
        <v>1.5</v>
      </c>
      <c r="H25" s="191"/>
      <c r="J25" s="147" t="s">
        <v>227</v>
      </c>
      <c r="K25" s="177">
        <v>0.5</v>
      </c>
      <c r="L25" s="156" t="s">
        <v>195</v>
      </c>
      <c r="N25" s="166" t="s">
        <v>277</v>
      </c>
      <c r="O25" s="203">
        <f>SUM(O20:O24)</f>
        <v>386.2</v>
      </c>
      <c r="P25" s="171" t="s">
        <v>238</v>
      </c>
      <c r="Q25" t="s">
        <v>278</v>
      </c>
      <c r="S25" s="192" t="s">
        <v>279</v>
      </c>
      <c r="T25" s="192">
        <f>T24/(T20*T21)</f>
        <v>0.39414414414414417</v>
      </c>
      <c r="U25" s="177" t="s">
        <v>280</v>
      </c>
    </row>
    <row r="26" spans="1:21" ht="15" thickBot="1">
      <c r="A26" s="147" t="s">
        <v>281</v>
      </c>
      <c r="B26" s="177">
        <f>B6*B5</f>
        <v>480</v>
      </c>
      <c r="C26" s="156" t="s">
        <v>195</v>
      </c>
      <c r="F26" s="218" t="s">
        <v>252</v>
      </c>
      <c r="G26" s="219">
        <f>G25*G23</f>
        <v>2.4229500000000002</v>
      </c>
      <c r="H26" s="220" t="s">
        <v>243</v>
      </c>
      <c r="J26" s="147" t="s">
        <v>232</v>
      </c>
      <c r="K26" s="177">
        <v>1.8</v>
      </c>
      <c r="L26" s="156" t="s">
        <v>233</v>
      </c>
      <c r="N26" s="144" t="s">
        <v>205</v>
      </c>
      <c r="O26" s="186">
        <v>1</v>
      </c>
      <c r="P26" s="146"/>
      <c r="Q26" t="s">
        <v>282</v>
      </c>
      <c r="S26" s="192" t="s">
        <v>283</v>
      </c>
      <c r="T26" s="177">
        <v>4.5</v>
      </c>
      <c r="U26" s="177" t="s">
        <v>280</v>
      </c>
    </row>
    <row r="27" spans="1:21" ht="15" thickBot="1">
      <c r="A27" s="221" t="s">
        <v>284</v>
      </c>
      <c r="B27" s="222">
        <v>2</v>
      </c>
      <c r="C27" s="156" t="s">
        <v>285</v>
      </c>
      <c r="J27" s="147" t="s">
        <v>239</v>
      </c>
      <c r="K27" s="177">
        <f>360/K26</f>
        <v>200</v>
      </c>
      <c r="L27" s="156" t="s">
        <v>240</v>
      </c>
      <c r="N27" s="147" t="s">
        <v>286</v>
      </c>
      <c r="O27" s="177">
        <f>O25/B8</f>
        <v>193.1</v>
      </c>
      <c r="P27" s="156" t="s">
        <v>238</v>
      </c>
      <c r="S27" s="223" t="s">
        <v>287</v>
      </c>
      <c r="T27" s="224">
        <f>T26/T25</f>
        <v>11.417142857142856</v>
      </c>
      <c r="U27" s="177"/>
    </row>
    <row r="28" spans="1:21" ht="15" thickBot="1">
      <c r="A28" s="221" t="s">
        <v>284</v>
      </c>
      <c r="B28" s="222">
        <v>1</v>
      </c>
      <c r="C28" s="156" t="s">
        <v>288</v>
      </c>
      <c r="F28" s="334" t="s">
        <v>289</v>
      </c>
      <c r="G28" s="335"/>
      <c r="H28" s="336"/>
      <c r="J28" s="147" t="s">
        <v>244</v>
      </c>
      <c r="K28" s="177">
        <v>2</v>
      </c>
      <c r="L28" s="156"/>
      <c r="N28" s="147" t="s">
        <v>210</v>
      </c>
      <c r="O28" s="177">
        <f>F5/2</f>
        <v>6</v>
      </c>
      <c r="P28" s="156" t="s">
        <v>290</v>
      </c>
      <c r="Q28" t="s">
        <v>291</v>
      </c>
    </row>
    <row r="29" spans="1:21" ht="15" thickBot="1">
      <c r="A29" s="221"/>
      <c r="B29" s="222"/>
      <c r="C29" s="156"/>
      <c r="F29" s="328" t="s">
        <v>226</v>
      </c>
      <c r="G29" s="329"/>
      <c r="H29" s="330"/>
      <c r="J29" s="147" t="s">
        <v>247</v>
      </c>
      <c r="K29" s="225">
        <f>((PI()*F4)/K27)/K28</f>
        <v>0.28549223239497246</v>
      </c>
      <c r="L29" s="156" t="s">
        <v>195</v>
      </c>
      <c r="N29" s="166" t="s">
        <v>292</v>
      </c>
      <c r="O29" s="203">
        <f>O27/O28</f>
        <v>32.18333333333333</v>
      </c>
      <c r="P29" s="171" t="s">
        <v>238</v>
      </c>
      <c r="Q29" t="s">
        <v>293</v>
      </c>
      <c r="S29" s="331" t="s">
        <v>294</v>
      </c>
      <c r="T29" s="332"/>
      <c r="U29" s="333"/>
    </row>
    <row r="30" spans="1:21" ht="15" thickBot="1">
      <c r="A30" s="166" t="s">
        <v>295</v>
      </c>
      <c r="B30" s="203"/>
      <c r="C30" s="171"/>
      <c r="F30" s="144" t="s">
        <v>230</v>
      </c>
      <c r="G30" s="186">
        <f>G15</f>
        <v>15</v>
      </c>
      <c r="H30" s="146" t="s">
        <v>231</v>
      </c>
      <c r="J30" s="226" t="s">
        <v>296</v>
      </c>
      <c r="K30" s="227">
        <f>1/K29</f>
        <v>3.5027222688725246</v>
      </c>
      <c r="L30" s="189"/>
      <c r="N30" s="228" t="s">
        <v>297</v>
      </c>
      <c r="O30" s="211">
        <f>D20*10*B4</f>
        <v>649.20000000000005</v>
      </c>
      <c r="P30" s="229" t="s">
        <v>238</v>
      </c>
      <c r="S30" s="147" t="s">
        <v>253</v>
      </c>
      <c r="T30" s="177">
        <v>12</v>
      </c>
      <c r="U30" s="156" t="s">
        <v>195</v>
      </c>
    </row>
    <row r="31" spans="1:21" ht="15" thickBot="1">
      <c r="F31" s="147" t="s">
        <v>237</v>
      </c>
      <c r="G31" s="177">
        <f>G16</f>
        <v>70</v>
      </c>
      <c r="H31" s="156" t="s">
        <v>238</v>
      </c>
      <c r="N31" s="147" t="s">
        <v>298</v>
      </c>
      <c r="O31" s="177">
        <v>650</v>
      </c>
      <c r="P31" s="156" t="s">
        <v>238</v>
      </c>
      <c r="S31" s="147" t="s">
        <v>257</v>
      </c>
      <c r="T31" s="177">
        <v>28</v>
      </c>
      <c r="U31" s="156" t="s">
        <v>195</v>
      </c>
    </row>
    <row r="32" spans="1:21" ht="15" thickBot="1">
      <c r="A32" s="230" t="s">
        <v>299</v>
      </c>
      <c r="B32" s="186"/>
      <c r="C32" s="146"/>
      <c r="F32" s="147" t="s">
        <v>242</v>
      </c>
      <c r="G32" s="192">
        <f>(($G$15*10+G31)/$B$8)*CONVERT(($F$4/2),"mm","m")</f>
        <v>1.99925</v>
      </c>
      <c r="H32" s="156" t="s">
        <v>243</v>
      </c>
      <c r="N32" s="166" t="s">
        <v>300</v>
      </c>
      <c r="O32" s="203">
        <v>1310</v>
      </c>
      <c r="P32" s="171" t="s">
        <v>238</v>
      </c>
      <c r="S32" s="166" t="s">
        <v>260</v>
      </c>
      <c r="T32" s="203">
        <v>8</v>
      </c>
      <c r="U32" s="171" t="s">
        <v>195</v>
      </c>
    </row>
    <row r="33" spans="1:26" ht="15" thickBot="1">
      <c r="A33" s="147" t="s">
        <v>301</v>
      </c>
      <c r="B33" s="177">
        <f>110+158+2*80</f>
        <v>428</v>
      </c>
      <c r="C33" s="156" t="s">
        <v>195</v>
      </c>
      <c r="F33" s="147" t="s">
        <v>246</v>
      </c>
      <c r="G33" s="177">
        <v>1.5</v>
      </c>
      <c r="H33" s="156" t="s">
        <v>243</v>
      </c>
      <c r="S33" s="215" t="s">
        <v>264</v>
      </c>
      <c r="T33" s="216">
        <v>4</v>
      </c>
      <c r="U33" s="217"/>
    </row>
    <row r="34" spans="1:26" ht="15" thickBot="1">
      <c r="A34" s="147" t="s">
        <v>302</v>
      </c>
      <c r="B34" s="177">
        <f>(2*B5*B6)-1*B6</f>
        <v>880</v>
      </c>
      <c r="C34" s="156" t="s">
        <v>195</v>
      </c>
      <c r="F34" s="166" t="s">
        <v>252</v>
      </c>
      <c r="G34" s="199">
        <f>G33*G32</f>
        <v>2.998875</v>
      </c>
      <c r="H34" s="171" t="s">
        <v>243</v>
      </c>
      <c r="J34" s="334" t="s">
        <v>256</v>
      </c>
      <c r="K34" s="335"/>
      <c r="L34" s="336"/>
      <c r="S34" s="334" t="s">
        <v>268</v>
      </c>
      <c r="T34" s="335"/>
      <c r="U34" s="336"/>
    </row>
    <row r="35" spans="1:26" ht="15" thickBot="1">
      <c r="A35" s="147" t="s">
        <v>303</v>
      </c>
      <c r="B35" s="177">
        <f>SUM(B33:B34)</f>
        <v>1308</v>
      </c>
      <c r="C35" s="156" t="s">
        <v>195</v>
      </c>
      <c r="F35" s="328" t="s">
        <v>255</v>
      </c>
      <c r="G35" s="329"/>
      <c r="H35" s="330"/>
      <c r="J35" s="209">
        <f>(B9*60)/(PI()*CONVERT(F4,"mm","m"))</f>
        <v>21.016333613235147</v>
      </c>
      <c r="K35" s="188" t="s">
        <v>258</v>
      </c>
      <c r="L35" s="189"/>
      <c r="S35" s="183" t="s">
        <v>275</v>
      </c>
      <c r="T35">
        <f>700/T33</f>
        <v>175</v>
      </c>
      <c r="U35" s="184" t="s">
        <v>238</v>
      </c>
    </row>
    <row r="36" spans="1:26">
      <c r="A36" s="147" t="s">
        <v>304</v>
      </c>
      <c r="B36" s="177">
        <v>300</v>
      </c>
      <c r="C36" s="156" t="s">
        <v>195</v>
      </c>
      <c r="F36" s="144" t="s">
        <v>230</v>
      </c>
      <c r="G36" s="186">
        <f>G21</f>
        <v>7.5</v>
      </c>
      <c r="H36" s="146" t="s">
        <v>231</v>
      </c>
      <c r="S36" s="231" t="s">
        <v>279</v>
      </c>
      <c r="T36" s="232">
        <f>T35/(T31*T32)</f>
        <v>0.78125</v>
      </c>
      <c r="U36" s="184" t="s">
        <v>280</v>
      </c>
    </row>
    <row r="37" spans="1:26">
      <c r="A37" s="147" t="s">
        <v>305</v>
      </c>
      <c r="B37" s="177">
        <f>CONVERT(B36*B35,"mm^2","m^2")</f>
        <v>0.39239999999999997</v>
      </c>
      <c r="C37" s="156" t="s">
        <v>203</v>
      </c>
      <c r="F37" s="147" t="s">
        <v>237</v>
      </c>
      <c r="G37" s="177">
        <f>G22</f>
        <v>70</v>
      </c>
      <c r="H37" s="156"/>
      <c r="S37" s="231" t="s">
        <v>283</v>
      </c>
      <c r="T37">
        <v>4.5</v>
      </c>
      <c r="U37" s="184" t="s">
        <v>280</v>
      </c>
    </row>
    <row r="38" spans="1:26" ht="15" thickBot="1">
      <c r="A38" s="147" t="s">
        <v>306</v>
      </c>
      <c r="B38" s="177">
        <v>4</v>
      </c>
      <c r="C38" s="156"/>
      <c r="F38" s="147" t="s">
        <v>242</v>
      </c>
      <c r="G38" s="192">
        <f>((G36*10+G37)/$B$8)*CONVERT(($F$4/2),"mm","m")</f>
        <v>1.3176875000000001</v>
      </c>
      <c r="H38" s="156" t="s">
        <v>243</v>
      </c>
      <c r="S38" s="233" t="s">
        <v>287</v>
      </c>
      <c r="T38" s="234">
        <f>T37/T36</f>
        <v>5.76</v>
      </c>
      <c r="U38" s="189"/>
    </row>
    <row r="39" spans="1:26" ht="15" thickBot="1">
      <c r="A39" s="166" t="s">
        <v>307</v>
      </c>
      <c r="B39" s="203">
        <f>110+160+B34</f>
        <v>1150</v>
      </c>
      <c r="C39" s="171"/>
      <c r="F39" s="147" t="s">
        <v>271</v>
      </c>
      <c r="G39" s="192">
        <f>G38</f>
        <v>1.3176875000000001</v>
      </c>
      <c r="H39" s="156"/>
    </row>
    <row r="40" spans="1:26" ht="15" thickBot="1">
      <c r="F40" s="147" t="s">
        <v>246</v>
      </c>
      <c r="G40" s="177">
        <v>1.5</v>
      </c>
      <c r="H40" s="156"/>
      <c r="S40" s="235" t="s">
        <v>308</v>
      </c>
      <c r="T40" s="137"/>
      <c r="U40" s="138"/>
    </row>
    <row r="41" spans="1:26" ht="15" thickBot="1">
      <c r="A41" s="236" t="s">
        <v>309</v>
      </c>
      <c r="B41" s="186"/>
      <c r="C41" s="146"/>
      <c r="F41" s="166" t="s">
        <v>252</v>
      </c>
      <c r="G41" s="199">
        <f>G40*G38</f>
        <v>1.9765312500000003</v>
      </c>
      <c r="H41" s="171" t="s">
        <v>243</v>
      </c>
      <c r="S41" s="183" t="s">
        <v>310</v>
      </c>
      <c r="U41" s="184"/>
    </row>
    <row r="42" spans="1:26">
      <c r="A42" s="147" t="s">
        <v>311</v>
      </c>
      <c r="B42" s="177">
        <v>150</v>
      </c>
      <c r="C42" s="156" t="s">
        <v>195</v>
      </c>
      <c r="S42" s="147" t="s">
        <v>312</v>
      </c>
      <c r="T42" s="177" t="s">
        <v>313</v>
      </c>
      <c r="U42" s="156" t="s">
        <v>314</v>
      </c>
    </row>
    <row r="43" spans="1:26">
      <c r="A43" s="147" t="s">
        <v>315</v>
      </c>
      <c r="B43" s="237">
        <f>2*PI()*50</f>
        <v>314.15926535897933</v>
      </c>
      <c r="C43" s="156" t="s">
        <v>195</v>
      </c>
      <c r="S43" s="147" t="s">
        <v>316</v>
      </c>
      <c r="T43" s="177" t="s">
        <v>317</v>
      </c>
      <c r="U43" s="156" t="s">
        <v>318</v>
      </c>
      <c r="X43" t="s">
        <v>319</v>
      </c>
      <c r="Y43" t="s">
        <v>320</v>
      </c>
      <c r="Z43" t="s">
        <v>321</v>
      </c>
    </row>
    <row r="44" spans="1:26">
      <c r="A44" s="147" t="s">
        <v>322</v>
      </c>
      <c r="B44" s="177">
        <f>SUM(B42:B43)</f>
        <v>464.15926535897933</v>
      </c>
      <c r="C44" s="156" t="s">
        <v>195</v>
      </c>
      <c r="S44" s="183"/>
      <c r="U44" s="184"/>
      <c r="X44" t="s">
        <v>323</v>
      </c>
      <c r="Z44" t="s">
        <v>324</v>
      </c>
    </row>
    <row r="45" spans="1:26">
      <c r="A45" s="147" t="s">
        <v>325</v>
      </c>
      <c r="B45" s="177">
        <f>B6*B5</f>
        <v>480</v>
      </c>
      <c r="C45" s="156" t="s">
        <v>195</v>
      </c>
      <c r="I45" s="238"/>
      <c r="J45" s="238"/>
      <c r="K45" s="238"/>
      <c r="L45" s="238"/>
      <c r="M45" s="238"/>
      <c r="S45" s="183" t="s">
        <v>326</v>
      </c>
      <c r="U45" s="184"/>
      <c r="X45" t="s">
        <v>327</v>
      </c>
      <c r="Y45" t="s">
        <v>328</v>
      </c>
      <c r="Z45" t="s">
        <v>329</v>
      </c>
    </row>
    <row r="46" spans="1:26">
      <c r="A46" s="147" t="s">
        <v>330</v>
      </c>
      <c r="B46" s="177">
        <f>SUM(B44:B45)</f>
        <v>944.15926535897938</v>
      </c>
      <c r="C46" s="156" t="s">
        <v>195</v>
      </c>
      <c r="S46" s="147" t="s">
        <v>312</v>
      </c>
      <c r="T46" s="177" t="s">
        <v>313</v>
      </c>
      <c r="U46" s="156" t="s">
        <v>331</v>
      </c>
      <c r="X46" t="s">
        <v>332</v>
      </c>
      <c r="Y46" t="s">
        <v>333</v>
      </c>
      <c r="Z46">
        <v>11</v>
      </c>
    </row>
    <row r="47" spans="1:26" ht="15" thickBot="1">
      <c r="A47" s="147" t="s">
        <v>334</v>
      </c>
      <c r="B47" s="239">
        <v>850</v>
      </c>
      <c r="C47" s="240" t="s">
        <v>195</v>
      </c>
      <c r="S47" s="166" t="s">
        <v>316</v>
      </c>
      <c r="T47" s="203" t="s">
        <v>335</v>
      </c>
      <c r="U47" s="171" t="s">
        <v>336</v>
      </c>
    </row>
    <row r="48" spans="1:26">
      <c r="A48" s="147" t="s">
        <v>337</v>
      </c>
      <c r="B48" s="239">
        <v>850</v>
      </c>
      <c r="C48" s="240" t="s">
        <v>195</v>
      </c>
    </row>
    <row r="49" spans="1:26" ht="15" thickBot="1">
      <c r="A49" s="166" t="s">
        <v>338</v>
      </c>
      <c r="B49" s="203">
        <v>4</v>
      </c>
      <c r="C49" s="171" t="s">
        <v>270</v>
      </c>
    </row>
    <row r="51" spans="1:26" ht="15" thickBot="1">
      <c r="X51" t="s">
        <v>319</v>
      </c>
      <c r="Y51" t="s">
        <v>339</v>
      </c>
      <c r="Z51" t="s">
        <v>340</v>
      </c>
    </row>
    <row r="52" spans="1:26" ht="15" thickBot="1">
      <c r="A52" s="321" t="s">
        <v>341</v>
      </c>
      <c r="B52" s="322"/>
      <c r="C52" s="323"/>
      <c r="X52" t="s">
        <v>323</v>
      </c>
      <c r="Z52" t="s">
        <v>342</v>
      </c>
    </row>
    <row r="53" spans="1:26">
      <c r="B53" s="324" t="s">
        <v>343</v>
      </c>
      <c r="C53" s="324"/>
      <c r="H53" s="325" t="s">
        <v>344</v>
      </c>
      <c r="I53" s="326"/>
      <c r="J53" s="327"/>
      <c r="X53" t="s">
        <v>327</v>
      </c>
      <c r="Y53" t="s">
        <v>345</v>
      </c>
      <c r="Z53" t="s">
        <v>346</v>
      </c>
    </row>
    <row r="54" spans="1:26">
      <c r="B54" t="s">
        <v>347</v>
      </c>
      <c r="C54" t="s">
        <v>348</v>
      </c>
      <c r="H54" s="147" t="s">
        <v>349</v>
      </c>
      <c r="I54" s="177">
        <v>235</v>
      </c>
      <c r="J54" s="241" t="s">
        <v>350</v>
      </c>
      <c r="X54" t="s">
        <v>332</v>
      </c>
      <c r="Y54" t="s">
        <v>351</v>
      </c>
      <c r="Z54">
        <v>13</v>
      </c>
    </row>
    <row r="55" spans="1:26">
      <c r="A55" t="s">
        <v>352</v>
      </c>
      <c r="B55">
        <v>11.945</v>
      </c>
      <c r="C55">
        <v>11.955</v>
      </c>
      <c r="D55" t="s">
        <v>353</v>
      </c>
      <c r="H55" s="147" t="s">
        <v>354</v>
      </c>
      <c r="I55" s="177">
        <v>12</v>
      </c>
      <c r="J55" s="156" t="s">
        <v>195</v>
      </c>
    </row>
    <row r="56" spans="1:26">
      <c r="H56" s="147" t="s">
        <v>355</v>
      </c>
      <c r="I56" s="177">
        <v>3000</v>
      </c>
      <c r="J56" s="156" t="s">
        <v>356</v>
      </c>
    </row>
    <row r="57" spans="1:26">
      <c r="A57" t="s">
        <v>357</v>
      </c>
      <c r="B57">
        <v>3000</v>
      </c>
      <c r="C57" t="s">
        <v>356</v>
      </c>
      <c r="H57" s="147" t="s">
        <v>358</v>
      </c>
      <c r="I57" s="177">
        <v>1.5</v>
      </c>
      <c r="J57" s="156"/>
    </row>
    <row r="58" spans="1:26">
      <c r="A58" t="s">
        <v>359</v>
      </c>
      <c r="B58">
        <f>B57*B59</f>
        <v>4200</v>
      </c>
      <c r="C58" t="s">
        <v>356</v>
      </c>
      <c r="H58" s="147" t="s">
        <v>360</v>
      </c>
      <c r="I58" s="177">
        <v>2</v>
      </c>
      <c r="J58" s="241" t="s">
        <v>361</v>
      </c>
    </row>
    <row r="59" spans="1:26" ht="28.9">
      <c r="A59" s="128" t="s">
        <v>362</v>
      </c>
      <c r="B59">
        <v>1.4</v>
      </c>
      <c r="C59" t="s">
        <v>363</v>
      </c>
      <c r="H59" s="147" t="s">
        <v>364</v>
      </c>
      <c r="I59" s="242">
        <f>(0.5*I54)/I57</f>
        <v>78.333333333333329</v>
      </c>
      <c r="J59" s="241" t="s">
        <v>350</v>
      </c>
    </row>
    <row r="60" spans="1:26">
      <c r="A60" s="128"/>
      <c r="H60" s="147" t="s">
        <v>365</v>
      </c>
      <c r="I60" s="177">
        <f>I56/(I58*(I55/2))</f>
        <v>250</v>
      </c>
      <c r="J60" s="156" t="s">
        <v>238</v>
      </c>
    </row>
    <row r="61" spans="1:26">
      <c r="A61" t="s">
        <v>366</v>
      </c>
      <c r="B61">
        <v>0.1</v>
      </c>
      <c r="C61" t="s">
        <v>363</v>
      </c>
      <c r="H61" s="147" t="s">
        <v>367</v>
      </c>
      <c r="I61" s="225">
        <f>SQRT((4*I60)/(PI()*I59))</f>
        <v>2.0158200470083463</v>
      </c>
      <c r="J61" s="156" t="s">
        <v>195</v>
      </c>
    </row>
    <row r="62" spans="1:26" ht="15" thickBot="1">
      <c r="A62" t="s">
        <v>368</v>
      </c>
      <c r="B62">
        <v>31</v>
      </c>
      <c r="C62" t="s">
        <v>195</v>
      </c>
      <c r="H62" s="166"/>
      <c r="I62" s="203"/>
      <c r="J62" s="171"/>
    </row>
    <row r="63" spans="1:26">
      <c r="J63" s="137"/>
    </row>
    <row r="64" spans="1:26">
      <c r="A64" t="s">
        <v>369</v>
      </c>
      <c r="B64" s="243">
        <f>(2*B58)/(PI()*B55^2*B62*B61)</f>
        <v>6.0449875586085042</v>
      </c>
      <c r="C64" t="s">
        <v>370</v>
      </c>
    </row>
    <row r="65" spans="1:4">
      <c r="B65" s="243"/>
    </row>
    <row r="66" spans="1:4">
      <c r="A66" t="s">
        <v>371</v>
      </c>
      <c r="B66" s="243">
        <f>B67/B68</f>
        <v>2.6789451653411467</v>
      </c>
      <c r="C66" t="s">
        <v>363</v>
      </c>
    </row>
    <row r="67" spans="1:4">
      <c r="A67" t="s">
        <v>372</v>
      </c>
      <c r="B67">
        <v>32</v>
      </c>
      <c r="C67" t="s">
        <v>195</v>
      </c>
    </row>
    <row r="68" spans="1:4">
      <c r="A68" t="s">
        <v>373</v>
      </c>
      <c r="B68">
        <f>B55</f>
        <v>11.945</v>
      </c>
      <c r="C68" t="s">
        <v>195</v>
      </c>
    </row>
    <row r="70" spans="1:4">
      <c r="A70" t="s">
        <v>374</v>
      </c>
      <c r="B70" s="243">
        <f>(B66^2+1)/(B66^2-1)</f>
        <v>1.3237950227839421</v>
      </c>
      <c r="C70" t="s">
        <v>363</v>
      </c>
    </row>
    <row r="72" spans="1:4">
      <c r="A72" t="s">
        <v>375</v>
      </c>
      <c r="B72">
        <v>1</v>
      </c>
    </row>
    <row r="74" spans="1:4">
      <c r="A74" t="s">
        <v>376</v>
      </c>
      <c r="B74">
        <v>217500</v>
      </c>
    </row>
    <row r="75" spans="1:4">
      <c r="A75" t="s">
        <v>377</v>
      </c>
      <c r="B75">
        <v>70000</v>
      </c>
    </row>
    <row r="76" spans="1:4">
      <c r="A76" t="s">
        <v>378</v>
      </c>
      <c r="B76">
        <v>0.3</v>
      </c>
    </row>
    <row r="77" spans="1:4">
      <c r="A77" t="s">
        <v>379</v>
      </c>
      <c r="B77">
        <v>0.35</v>
      </c>
    </row>
    <row r="79" spans="1:4">
      <c r="A79" t="s">
        <v>380</v>
      </c>
      <c r="B79">
        <f>B64*B55*((B70+B77)/B75+(B72-B76)/B74)</f>
        <v>1.9589679448444191E-3</v>
      </c>
      <c r="C79" t="s">
        <v>195</v>
      </c>
      <c r="D79" t="s">
        <v>381</v>
      </c>
    </row>
    <row r="82" spans="1:3">
      <c r="A82" t="s">
        <v>382</v>
      </c>
      <c r="B82" s="244">
        <v>3.2000000000000002E-3</v>
      </c>
      <c r="C82" t="s">
        <v>195</v>
      </c>
    </row>
    <row r="83" spans="1:3">
      <c r="A83" t="s">
        <v>383</v>
      </c>
      <c r="B83" s="244">
        <v>1.6000000000000001E-3</v>
      </c>
      <c r="C83" t="s">
        <v>195</v>
      </c>
    </row>
    <row r="85" spans="1:3">
      <c r="A85" t="s">
        <v>384</v>
      </c>
      <c r="B85">
        <f>B79+3*(B82+B83)</f>
        <v>1.635896794484442E-2</v>
      </c>
    </row>
    <row r="87" spans="1:3">
      <c r="A87" t="s">
        <v>385</v>
      </c>
      <c r="B87">
        <v>0.05</v>
      </c>
      <c r="C87" t="s">
        <v>386</v>
      </c>
    </row>
    <row r="89" spans="1:3">
      <c r="A89" t="s">
        <v>387</v>
      </c>
      <c r="B89">
        <v>70</v>
      </c>
      <c r="C89" t="str">
        <f>C90</f>
        <v xml:space="preserve"> MPa (N/mm^2)</v>
      </c>
    </row>
    <row r="90" spans="1:3">
      <c r="A90" t="s">
        <v>388</v>
      </c>
      <c r="B90">
        <v>235</v>
      </c>
      <c r="C90" t="s">
        <v>370</v>
      </c>
    </row>
    <row r="92" spans="1:3">
      <c r="A92" t="s">
        <v>389</v>
      </c>
    </row>
    <row r="93" spans="1:3">
      <c r="A93" t="s">
        <v>390</v>
      </c>
    </row>
    <row r="95" spans="1:3">
      <c r="A95" t="s">
        <v>391</v>
      </c>
      <c r="B95">
        <f>B89/(1+B70)</f>
        <v>30.123138793945312</v>
      </c>
    </row>
    <row r="96" spans="1:3">
      <c r="A96" t="s">
        <v>392</v>
      </c>
      <c r="B96">
        <f>B90/B72</f>
        <v>235</v>
      </c>
    </row>
    <row r="97" spans="1:8">
      <c r="A97" t="s">
        <v>393</v>
      </c>
      <c r="B97">
        <f>MIN(B96,B95)</f>
        <v>30.123138793945312</v>
      </c>
      <c r="C97" t="s">
        <v>370</v>
      </c>
      <c r="F97" t="s">
        <v>394</v>
      </c>
      <c r="G97">
        <f>PI()*B55*B62*B97*B61</f>
        <v>3504.2730885409737</v>
      </c>
      <c r="H97" t="s">
        <v>238</v>
      </c>
    </row>
    <row r="99" spans="1:8">
      <c r="A99" t="s">
        <v>395</v>
      </c>
      <c r="B99">
        <f>B79*B97/B64</f>
        <v>9.7618502475498581E-3</v>
      </c>
      <c r="C99" t="s">
        <v>195</v>
      </c>
      <c r="D99" t="s">
        <v>396</v>
      </c>
    </row>
    <row r="101" spans="1:8">
      <c r="A101" t="s">
        <v>397</v>
      </c>
      <c r="B101">
        <f>(B87)/(B103*B55)+25</f>
        <v>206.99355742806705</v>
      </c>
      <c r="C101" t="s">
        <v>398</v>
      </c>
    </row>
    <row r="103" spans="1:8">
      <c r="A103" t="s">
        <v>399</v>
      </c>
      <c r="B103" s="244">
        <v>2.3E-5</v>
      </c>
    </row>
    <row r="105" spans="1:8" ht="15" thickBot="1"/>
    <row r="106" spans="1:8" ht="15" thickBot="1">
      <c r="A106" s="321" t="s">
        <v>400</v>
      </c>
      <c r="B106" s="322"/>
      <c r="C106" s="323"/>
    </row>
    <row r="108" spans="1:8">
      <c r="A108" t="s">
        <v>401</v>
      </c>
      <c r="B108" s="232">
        <f>B112*B110</f>
        <v>27.473499999999998</v>
      </c>
      <c r="C108" t="s">
        <v>195</v>
      </c>
    </row>
    <row r="109" spans="1:8">
      <c r="B109" s="232"/>
    </row>
    <row r="110" spans="1:8">
      <c r="A110" t="s">
        <v>402</v>
      </c>
      <c r="B110" s="232">
        <f>B68</f>
        <v>11.945</v>
      </c>
      <c r="C110" t="s">
        <v>195</v>
      </c>
    </row>
    <row r="111" spans="1:8">
      <c r="A111" t="s">
        <v>403</v>
      </c>
      <c r="B111" s="232">
        <f>B67</f>
        <v>32</v>
      </c>
      <c r="C111" t="s">
        <v>195</v>
      </c>
    </row>
    <row r="112" spans="1:8">
      <c r="A112" t="s">
        <v>404</v>
      </c>
      <c r="B112" s="232">
        <v>2.2999999999999998</v>
      </c>
      <c r="E112" s="245" t="s">
        <v>405</v>
      </c>
      <c r="F112" s="245" t="s">
        <v>406</v>
      </c>
    </row>
    <row r="113" spans="1:5">
      <c r="A113" t="s">
        <v>407</v>
      </c>
      <c r="B113" s="232">
        <f>B66</f>
        <v>2.6789451653411467</v>
      </c>
      <c r="C113" s="243" t="str">
        <f>C66</f>
        <v xml:space="preserve"> /</v>
      </c>
    </row>
    <row r="114" spans="1:5">
      <c r="A114" t="s">
        <v>408</v>
      </c>
      <c r="B114" s="232">
        <f>B89</f>
        <v>70</v>
      </c>
      <c r="C114" t="str">
        <f>C89</f>
        <v xml:space="preserve"> MPa (N/mm^2)</v>
      </c>
    </row>
    <row r="115" spans="1:5">
      <c r="A115" t="s">
        <v>409</v>
      </c>
      <c r="B115" s="232">
        <f>B120</f>
        <v>67.505042825427964</v>
      </c>
      <c r="C115" t="str">
        <f>C97</f>
        <v xml:space="preserve"> MPa (N/mm^2)</v>
      </c>
      <c r="E115" t="s">
        <v>410</v>
      </c>
    </row>
    <row r="116" spans="1:5">
      <c r="A116" t="s">
        <v>411</v>
      </c>
      <c r="B116" s="232">
        <v>0</v>
      </c>
    </row>
    <row r="117" spans="1:5">
      <c r="B117" s="232"/>
    </row>
    <row r="118" spans="1:5">
      <c r="A118" t="s">
        <v>412</v>
      </c>
      <c r="B118" s="232">
        <f>SQRT(B113^2*(1+2*LN(B112)-2*B115/B114))</f>
        <v>2.2999999999999998</v>
      </c>
    </row>
    <row r="120" spans="1:5">
      <c r="A120" t="s">
        <v>413</v>
      </c>
      <c r="B120">
        <f>(B114/2)*(2*LN(B112)+1-(B112^2/B113^2))</f>
        <v>67.505042825427964</v>
      </c>
    </row>
    <row r="123" spans="1:5">
      <c r="A123" t="s">
        <v>414</v>
      </c>
      <c r="B123">
        <f>(1-B77)/(2*B75)*(B114+2*B114*LN(B112)-2*B115)</f>
        <v>2.3955838938598652E-4</v>
      </c>
    </row>
    <row r="124" spans="1:5">
      <c r="A124" t="s">
        <v>415</v>
      </c>
      <c r="B124">
        <f>(1+B77)/(2*B75)*B114*B108^2</f>
        <v>0.50948541151875004</v>
      </c>
    </row>
    <row r="126" spans="1:5">
      <c r="A126" t="s">
        <v>416</v>
      </c>
      <c r="B126">
        <f>B123*B108+(B124/B108)</f>
        <v>2.5126119910795903E-2</v>
      </c>
      <c r="D126" s="133" t="s">
        <v>417</v>
      </c>
    </row>
    <row r="127" spans="1:5">
      <c r="A127" t="s">
        <v>418</v>
      </c>
      <c r="B127">
        <f>2*B126</f>
        <v>5.0252239821591806E-2</v>
      </c>
      <c r="D127">
        <f>B87</f>
        <v>0.05</v>
      </c>
    </row>
  </sheetData>
  <mergeCells count="22">
    <mergeCell ref="E3:F3"/>
    <mergeCell ref="G3:H3"/>
    <mergeCell ref="N19:P19"/>
    <mergeCell ref="F13:H13"/>
    <mergeCell ref="J13:L13"/>
    <mergeCell ref="F14:H14"/>
    <mergeCell ref="N18:P18"/>
    <mergeCell ref="S18:U18"/>
    <mergeCell ref="S29:U29"/>
    <mergeCell ref="J34:L34"/>
    <mergeCell ref="S34:U34"/>
    <mergeCell ref="F35:H35"/>
    <mergeCell ref="F20:H20"/>
    <mergeCell ref="J20:L20"/>
    <mergeCell ref="S23:U23"/>
    <mergeCell ref="J24:L24"/>
    <mergeCell ref="F28:H28"/>
    <mergeCell ref="A52:C52"/>
    <mergeCell ref="B53:C53"/>
    <mergeCell ref="H53:J53"/>
    <mergeCell ref="A106:C106"/>
    <mergeCell ref="F29:H2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3517-2231-48C3-8B15-FBBB75031F97}">
  <sheetPr>
    <tabColor rgb="FFFF0000"/>
  </sheetPr>
  <dimension ref="A1:X41"/>
  <sheetViews>
    <sheetView workbookViewId="0">
      <selection activeCell="B22" sqref="B22"/>
    </sheetView>
  </sheetViews>
  <sheetFormatPr defaultColWidth="11.42578125" defaultRowHeight="14.45"/>
  <cols>
    <col min="1" max="1" width="20" bestFit="1" customWidth="1"/>
    <col min="2" max="2" width="7.28515625" customWidth="1"/>
    <col min="3" max="3" width="5.7109375" customWidth="1"/>
    <col min="4" max="4" width="5.85546875" customWidth="1"/>
    <col min="5" max="5" width="25.140625" customWidth="1"/>
    <col min="6" max="6" width="5.140625" customWidth="1"/>
    <col min="7" max="7" width="4.7109375" customWidth="1"/>
    <col min="8" max="8" width="7.42578125" customWidth="1"/>
    <col min="9" max="9" width="25.140625" customWidth="1"/>
    <col min="10" max="10" width="5.140625" customWidth="1"/>
    <col min="11" max="11" width="4.7109375" customWidth="1"/>
    <col min="13" max="13" width="25.140625" customWidth="1"/>
    <col min="14" max="14" width="5.140625" customWidth="1"/>
    <col min="15" max="15" width="4.7109375" customWidth="1"/>
    <col min="17" max="17" width="22.42578125" bestFit="1" customWidth="1"/>
    <col min="21" max="21" width="4.7109375" customWidth="1"/>
    <col min="22" max="22" width="12.7109375" customWidth="1"/>
  </cols>
  <sheetData>
    <row r="1" spans="1:24" ht="61.15">
      <c r="A1" s="129" t="s">
        <v>419</v>
      </c>
    </row>
    <row r="2" spans="1:24" ht="15" thickBot="1"/>
    <row r="3" spans="1:24">
      <c r="A3" s="362" t="s">
        <v>420</v>
      </c>
      <c r="B3" s="362"/>
      <c r="C3" s="362"/>
      <c r="E3" s="362" t="s">
        <v>421</v>
      </c>
      <c r="F3" s="362"/>
      <c r="G3" s="362"/>
      <c r="I3" s="362" t="s">
        <v>422</v>
      </c>
      <c r="J3" s="362"/>
      <c r="K3" s="362"/>
      <c r="M3" s="362" t="s">
        <v>422</v>
      </c>
      <c r="N3" s="362"/>
      <c r="O3" s="362"/>
      <c r="Q3" s="359" t="s">
        <v>423</v>
      </c>
      <c r="R3" s="360"/>
      <c r="S3" s="361"/>
    </row>
    <row r="4" spans="1:24" ht="15" customHeight="1" thickBot="1">
      <c r="I4" s="362" t="s">
        <v>424</v>
      </c>
      <c r="J4" s="362"/>
      <c r="K4" s="362"/>
      <c r="M4" s="362" t="s">
        <v>425</v>
      </c>
      <c r="N4" s="362"/>
      <c r="O4" s="362"/>
      <c r="Q4" s="246" t="s">
        <v>426</v>
      </c>
      <c r="R4" s="247" t="s">
        <v>427</v>
      </c>
      <c r="S4" s="248" t="s">
        <v>428</v>
      </c>
    </row>
    <row r="5" spans="1:24" ht="16.149999999999999" thickBot="1">
      <c r="Q5" s="249" t="s">
        <v>429</v>
      </c>
      <c r="R5" s="250" t="s">
        <v>430</v>
      </c>
      <c r="S5" s="251">
        <v>6</v>
      </c>
      <c r="V5" s="247" t="s">
        <v>431</v>
      </c>
    </row>
    <row r="6" spans="1:24">
      <c r="A6" s="356" t="s">
        <v>432</v>
      </c>
      <c r="B6" s="357"/>
      <c r="C6" s="358"/>
      <c r="E6" s="356" t="s">
        <v>433</v>
      </c>
      <c r="F6" s="357"/>
      <c r="G6" s="358"/>
      <c r="I6" s="144" t="s">
        <v>434</v>
      </c>
      <c r="J6" s="186">
        <f>(B10+B16)*0.001</f>
        <v>0.34500000000000003</v>
      </c>
      <c r="K6" s="146" t="s">
        <v>435</v>
      </c>
      <c r="M6" s="144" t="s">
        <v>434</v>
      </c>
      <c r="N6" s="252">
        <f>N14/$F$10</f>
        <v>4.791666666666667E-2</v>
      </c>
      <c r="O6" s="146" t="s">
        <v>435</v>
      </c>
      <c r="Q6" s="253" t="s">
        <v>436</v>
      </c>
      <c r="R6" s="254" t="s">
        <v>430</v>
      </c>
      <c r="S6" s="255">
        <v>6</v>
      </c>
      <c r="V6" t="s">
        <v>437</v>
      </c>
      <c r="W6">
        <v>12</v>
      </c>
      <c r="X6" t="s">
        <v>438</v>
      </c>
    </row>
    <row r="7" spans="1:24">
      <c r="A7" s="147" t="s">
        <v>439</v>
      </c>
      <c r="B7" s="256">
        <v>4</v>
      </c>
      <c r="C7" s="257"/>
      <c r="E7" s="147" t="s">
        <v>439</v>
      </c>
      <c r="F7" s="256">
        <v>1</v>
      </c>
      <c r="G7" s="257"/>
      <c r="I7" s="147" t="s">
        <v>440</v>
      </c>
      <c r="J7" s="177">
        <f>B22*0.001</f>
        <v>0.25</v>
      </c>
      <c r="K7" s="156" t="s">
        <v>435</v>
      </c>
      <c r="M7" s="147" t="s">
        <v>440</v>
      </c>
      <c r="N7" s="177">
        <f t="shared" ref="N7:N8" si="0">N15/$F$10</f>
        <v>6.25E-2</v>
      </c>
      <c r="O7" s="156" t="s">
        <v>435</v>
      </c>
      <c r="Q7" s="253" t="s">
        <v>441</v>
      </c>
      <c r="R7" s="254" t="s">
        <v>442</v>
      </c>
      <c r="S7" s="255">
        <v>3</v>
      </c>
      <c r="V7" t="s">
        <v>443</v>
      </c>
      <c r="W7">
        <v>0.95</v>
      </c>
      <c r="X7" t="s">
        <v>435</v>
      </c>
    </row>
    <row r="8" spans="1:24">
      <c r="A8" s="147" t="s">
        <v>444</v>
      </c>
      <c r="B8" s="258">
        <v>5</v>
      </c>
      <c r="C8" s="259" t="s">
        <v>438</v>
      </c>
      <c r="E8" s="147" t="s">
        <v>444</v>
      </c>
      <c r="F8" s="256">
        <v>230</v>
      </c>
      <c r="G8" s="257" t="s">
        <v>438</v>
      </c>
      <c r="I8" s="147" t="s">
        <v>445</v>
      </c>
      <c r="J8" s="177">
        <f>B29</f>
        <v>1</v>
      </c>
      <c r="K8" s="156" t="s">
        <v>435</v>
      </c>
      <c r="M8" s="147" t="s">
        <v>445</v>
      </c>
      <c r="N8" s="177">
        <f t="shared" si="0"/>
        <v>0.66666666666666663</v>
      </c>
      <c r="O8" s="156" t="s">
        <v>435</v>
      </c>
      <c r="Q8" s="253" t="s">
        <v>446</v>
      </c>
      <c r="R8" s="254" t="s">
        <v>447</v>
      </c>
      <c r="S8" s="255">
        <v>5</v>
      </c>
      <c r="V8" t="s">
        <v>448</v>
      </c>
      <c r="W8">
        <f>W7*W6</f>
        <v>11.399999999999999</v>
      </c>
      <c r="X8" t="s">
        <v>449</v>
      </c>
    </row>
    <row r="9" spans="1:24">
      <c r="A9" s="147" t="s">
        <v>450</v>
      </c>
      <c r="B9" s="256">
        <v>75</v>
      </c>
      <c r="C9" s="257" t="s">
        <v>451</v>
      </c>
      <c r="E9" s="183" t="s">
        <v>452</v>
      </c>
      <c r="F9">
        <v>400</v>
      </c>
      <c r="G9" s="184" t="s">
        <v>449</v>
      </c>
      <c r="I9" s="147" t="s">
        <v>453</v>
      </c>
      <c r="J9" s="177">
        <f>B36</f>
        <v>4.2</v>
      </c>
      <c r="K9" s="156" t="s">
        <v>435</v>
      </c>
      <c r="M9" s="147" t="s">
        <v>453</v>
      </c>
      <c r="N9" s="177">
        <f>B36</f>
        <v>4.2</v>
      </c>
      <c r="O9" s="156" t="s">
        <v>435</v>
      </c>
      <c r="Q9" s="253" t="s">
        <v>454</v>
      </c>
      <c r="R9" s="254" t="s">
        <v>447</v>
      </c>
      <c r="S9" s="255">
        <v>3</v>
      </c>
    </row>
    <row r="10" spans="1:24" ht="16.149999999999999" thickBot="1">
      <c r="A10" s="166" t="s">
        <v>455</v>
      </c>
      <c r="B10" s="260">
        <f>B7*B9</f>
        <v>300</v>
      </c>
      <c r="C10" s="261" t="s">
        <v>451</v>
      </c>
      <c r="E10" s="147" t="s">
        <v>456</v>
      </c>
      <c r="F10" s="256">
        <v>36</v>
      </c>
      <c r="G10" s="257" t="s">
        <v>438</v>
      </c>
      <c r="I10" s="147" t="s">
        <v>457</v>
      </c>
      <c r="J10" s="177">
        <f>SUM(J6:J9)</f>
        <v>5.7949999999999999</v>
      </c>
      <c r="K10" s="156" t="s">
        <v>435</v>
      </c>
      <c r="M10" s="147" t="s">
        <v>457</v>
      </c>
      <c r="N10" s="177">
        <f>SUM(N6:N9)</f>
        <v>4.9770833333333337</v>
      </c>
      <c r="O10" s="156" t="s">
        <v>435</v>
      </c>
      <c r="Q10" s="253" t="s">
        <v>458</v>
      </c>
      <c r="R10" s="254" t="s">
        <v>447</v>
      </c>
      <c r="S10" s="255">
        <v>1</v>
      </c>
      <c r="V10" s="247" t="s">
        <v>459</v>
      </c>
    </row>
    <row r="11" spans="1:24" ht="14.45" customHeight="1" thickBot="1">
      <c r="E11" s="262" t="s">
        <v>460</v>
      </c>
      <c r="F11" s="263">
        <f>F9/F10</f>
        <v>11.111111111111111</v>
      </c>
      <c r="G11" s="264" t="s">
        <v>435</v>
      </c>
      <c r="I11" s="166" t="s">
        <v>461</v>
      </c>
      <c r="J11" s="203">
        <f>$F$11-J10</f>
        <v>5.3161111111111108</v>
      </c>
      <c r="K11" s="171" t="s">
        <v>435</v>
      </c>
      <c r="M11" s="166" t="s">
        <v>461</v>
      </c>
      <c r="N11" s="203">
        <f>$F$11-N10</f>
        <v>6.134027777777777</v>
      </c>
      <c r="O11" s="171" t="s">
        <v>435</v>
      </c>
      <c r="Q11" s="253" t="s">
        <v>462</v>
      </c>
      <c r="R11" s="254" t="s">
        <v>447</v>
      </c>
      <c r="S11" s="255">
        <v>4</v>
      </c>
      <c r="V11" t="s">
        <v>437</v>
      </c>
      <c r="W11">
        <v>5.2</v>
      </c>
    </row>
    <row r="12" spans="1:24" ht="15" thickBot="1">
      <c r="A12" s="356" t="s">
        <v>463</v>
      </c>
      <c r="B12" s="357"/>
      <c r="C12" s="358"/>
      <c r="Q12" s="253" t="s">
        <v>464</v>
      </c>
      <c r="R12" s="254" t="s">
        <v>447</v>
      </c>
      <c r="S12" s="255">
        <v>3</v>
      </c>
      <c r="V12" t="s">
        <v>443</v>
      </c>
      <c r="W12">
        <v>1.32</v>
      </c>
    </row>
    <row r="13" spans="1:24">
      <c r="A13" s="147" t="s">
        <v>439</v>
      </c>
      <c r="B13" s="177">
        <v>3</v>
      </c>
      <c r="C13" s="156"/>
      <c r="I13" s="324" t="s">
        <v>465</v>
      </c>
      <c r="J13" s="324"/>
      <c r="K13" s="324"/>
      <c r="M13" s="356" t="s">
        <v>466</v>
      </c>
      <c r="N13" s="357"/>
      <c r="O13" s="358"/>
      <c r="Q13" s="253" t="s">
        <v>467</v>
      </c>
      <c r="R13" s="254" t="s">
        <v>447</v>
      </c>
      <c r="S13" s="255">
        <v>1</v>
      </c>
      <c r="V13" t="s">
        <v>468</v>
      </c>
      <c r="W13">
        <f>W11*W12</f>
        <v>6.8640000000000008</v>
      </c>
      <c r="X13" t="s">
        <v>449</v>
      </c>
    </row>
    <row r="14" spans="1:24">
      <c r="A14" s="147" t="s">
        <v>444</v>
      </c>
      <c r="B14" s="265">
        <v>5</v>
      </c>
      <c r="C14" s="266" t="s">
        <v>438</v>
      </c>
      <c r="M14" s="147" t="s">
        <v>469</v>
      </c>
      <c r="N14" s="256">
        <f>B8*(B10+B16)*0.001</f>
        <v>1.7250000000000001</v>
      </c>
      <c r="O14" s="257" t="s">
        <v>449</v>
      </c>
      <c r="Q14" s="253" t="s">
        <v>470</v>
      </c>
      <c r="R14" s="254" t="s">
        <v>447</v>
      </c>
      <c r="S14" s="255">
        <v>2</v>
      </c>
    </row>
    <row r="15" spans="1:24">
      <c r="A15" s="147" t="s">
        <v>450</v>
      </c>
      <c r="B15" s="177">
        <v>15</v>
      </c>
      <c r="C15" s="156" t="s">
        <v>451</v>
      </c>
      <c r="M15" s="147" t="s">
        <v>471</v>
      </c>
      <c r="N15" s="256">
        <f>B20*B22*0.001</f>
        <v>2.25</v>
      </c>
      <c r="O15" s="257" t="s">
        <v>449</v>
      </c>
      <c r="Q15" s="253"/>
      <c r="R15" s="254"/>
      <c r="S15" s="255"/>
    </row>
    <row r="16" spans="1:24" ht="15" thickBot="1">
      <c r="A16" s="166" t="s">
        <v>455</v>
      </c>
      <c r="B16" s="203">
        <f>B13*B15</f>
        <v>45</v>
      </c>
      <c r="C16" s="171" t="s">
        <v>451</v>
      </c>
      <c r="M16" s="166" t="s">
        <v>472</v>
      </c>
      <c r="N16" s="260">
        <f>B26*B29</f>
        <v>24</v>
      </c>
      <c r="O16" s="261" t="s">
        <v>449</v>
      </c>
      <c r="Q16" s="253"/>
      <c r="R16" s="254"/>
      <c r="S16" s="255"/>
      <c r="V16" t="s">
        <v>473</v>
      </c>
      <c r="W16">
        <f>W13/W8</f>
        <v>0.60210526315789492</v>
      </c>
    </row>
    <row r="17" spans="1:19" ht="15" thickBot="1">
      <c r="Q17" s="253"/>
      <c r="R17" s="254"/>
      <c r="S17" s="255"/>
    </row>
    <row r="18" spans="1:19">
      <c r="A18" s="356" t="s">
        <v>474</v>
      </c>
      <c r="B18" s="357"/>
      <c r="C18" s="358"/>
      <c r="M18" s="324" t="s">
        <v>475</v>
      </c>
      <c r="N18" s="324"/>
      <c r="O18" s="324"/>
      <c r="Q18" s="253"/>
      <c r="R18" s="254"/>
      <c r="S18" s="255"/>
    </row>
    <row r="19" spans="1:19">
      <c r="A19" s="147" t="s">
        <v>439</v>
      </c>
      <c r="B19" s="177">
        <v>1</v>
      </c>
      <c r="C19" s="156"/>
      <c r="Q19" s="253"/>
      <c r="R19" s="254"/>
      <c r="S19" s="255"/>
    </row>
    <row r="20" spans="1:19">
      <c r="A20" s="147" t="s">
        <v>444</v>
      </c>
      <c r="B20" s="267">
        <v>9</v>
      </c>
      <c r="C20" s="268" t="s">
        <v>438</v>
      </c>
      <c r="Q20" s="253"/>
      <c r="R20" s="254"/>
      <c r="S20" s="255"/>
    </row>
    <row r="21" spans="1:19">
      <c r="A21" s="147" t="s">
        <v>476</v>
      </c>
      <c r="B21" s="177">
        <v>250</v>
      </c>
      <c r="C21" s="156" t="s">
        <v>451</v>
      </c>
      <c r="Q21" s="253"/>
      <c r="R21" s="254"/>
      <c r="S21" s="255"/>
    </row>
    <row r="22" spans="1:19" ht="15" thickBot="1">
      <c r="A22" s="166" t="s">
        <v>455</v>
      </c>
      <c r="B22" s="203">
        <f>B19*B21</f>
        <v>250</v>
      </c>
      <c r="C22" s="171" t="s">
        <v>451</v>
      </c>
      <c r="Q22" s="253"/>
      <c r="R22" s="254"/>
      <c r="S22" s="255"/>
    </row>
    <row r="23" spans="1:19" ht="15" thickBot="1">
      <c r="Q23" s="253"/>
      <c r="R23" s="254"/>
      <c r="S23" s="255"/>
    </row>
    <row r="24" spans="1:19">
      <c r="A24" s="353" t="s">
        <v>477</v>
      </c>
      <c r="B24" s="354"/>
      <c r="C24" s="355"/>
      <c r="Q24" s="253"/>
      <c r="R24" s="254"/>
      <c r="S24" s="255"/>
    </row>
    <row r="25" spans="1:19">
      <c r="A25" s="147" t="s">
        <v>439</v>
      </c>
      <c r="B25" s="256">
        <v>2</v>
      </c>
      <c r="C25" s="257"/>
      <c r="Q25" s="253"/>
      <c r="R25" s="254"/>
      <c r="S25" s="255"/>
    </row>
    <row r="26" spans="1:19">
      <c r="A26" s="147" t="s">
        <v>444</v>
      </c>
      <c r="B26" s="269">
        <v>24</v>
      </c>
      <c r="C26" s="270" t="s">
        <v>438</v>
      </c>
      <c r="Q26" s="253"/>
      <c r="R26" s="254"/>
      <c r="S26" s="255"/>
    </row>
    <row r="27" spans="1:19" ht="15" thickBot="1">
      <c r="A27" s="147" t="s">
        <v>452</v>
      </c>
      <c r="B27" s="256">
        <v>11.5</v>
      </c>
      <c r="C27" s="257" t="s">
        <v>449</v>
      </c>
      <c r="Q27" s="271"/>
      <c r="R27" s="272"/>
      <c r="S27" s="273"/>
    </row>
    <row r="28" spans="1:19" ht="15" thickBot="1">
      <c r="A28" s="147" t="s">
        <v>443</v>
      </c>
      <c r="B28" s="256">
        <f>ROUND(B27/B26,1)</f>
        <v>0.5</v>
      </c>
      <c r="C28" s="257" t="s">
        <v>435</v>
      </c>
      <c r="R28" s="274" t="s">
        <v>478</v>
      </c>
      <c r="S28" s="273">
        <f>SUM(S5:S27)</f>
        <v>34</v>
      </c>
    </row>
    <row r="29" spans="1:19" ht="15" thickBot="1">
      <c r="A29" s="166" t="s">
        <v>455</v>
      </c>
      <c r="B29" s="260">
        <f>B28*B25</f>
        <v>1</v>
      </c>
      <c r="C29" s="261" t="s">
        <v>435</v>
      </c>
    </row>
    <row r="30" spans="1:19" ht="15" thickBot="1"/>
    <row r="31" spans="1:19">
      <c r="A31" s="356" t="s">
        <v>479</v>
      </c>
      <c r="B31" s="357"/>
      <c r="C31" s="358"/>
    </row>
    <row r="32" spans="1:19">
      <c r="A32" s="147" t="s">
        <v>439</v>
      </c>
      <c r="B32" s="256">
        <v>2</v>
      </c>
      <c r="C32" s="257"/>
    </row>
    <row r="33" spans="1:3">
      <c r="A33" s="147" t="s">
        <v>444</v>
      </c>
      <c r="B33" s="275">
        <v>36</v>
      </c>
      <c r="C33" s="276" t="s">
        <v>438</v>
      </c>
    </row>
    <row r="34" spans="1:3">
      <c r="A34" s="147" t="s">
        <v>480</v>
      </c>
      <c r="B34" s="275">
        <v>3.5</v>
      </c>
      <c r="C34" s="276" t="s">
        <v>435</v>
      </c>
    </row>
    <row r="35" spans="1:3">
      <c r="A35" t="s">
        <v>481</v>
      </c>
      <c r="B35">
        <v>4.2</v>
      </c>
      <c r="C35" t="s">
        <v>438</v>
      </c>
    </row>
    <row r="36" spans="1:3">
      <c r="A36" s="147" t="s">
        <v>482</v>
      </c>
      <c r="B36" s="256">
        <v>4.2</v>
      </c>
      <c r="C36" s="257" t="s">
        <v>435</v>
      </c>
    </row>
    <row r="37" spans="1:3" ht="15" thickBot="1">
      <c r="A37" s="166" t="s">
        <v>455</v>
      </c>
      <c r="B37" s="260">
        <f>B32*B36</f>
        <v>8.4</v>
      </c>
      <c r="C37" s="261" t="s">
        <v>435</v>
      </c>
    </row>
    <row r="39" spans="1:3">
      <c r="A39" t="s">
        <v>483</v>
      </c>
      <c r="B39">
        <f>B35*B34</f>
        <v>14.700000000000001</v>
      </c>
      <c r="C39" t="s">
        <v>449</v>
      </c>
    </row>
    <row r="40" spans="1:3">
      <c r="A40" t="s">
        <v>484</v>
      </c>
      <c r="B40">
        <f>B39/W16</f>
        <v>24.41433566433566</v>
      </c>
      <c r="C40" t="s">
        <v>449</v>
      </c>
    </row>
    <row r="41" spans="1:3">
      <c r="A41" t="s">
        <v>485</v>
      </c>
      <c r="B41">
        <f>B40/B33</f>
        <v>0.67817599067599055</v>
      </c>
      <c r="C41" t="s">
        <v>435</v>
      </c>
    </row>
  </sheetData>
  <mergeCells count="16">
    <mergeCell ref="A24:C24"/>
    <mergeCell ref="A31:C31"/>
    <mergeCell ref="Q3:S3"/>
    <mergeCell ref="I4:K4"/>
    <mergeCell ref="M4:O4"/>
    <mergeCell ref="A6:C6"/>
    <mergeCell ref="E6:G6"/>
    <mergeCell ref="A3:C3"/>
    <mergeCell ref="E3:G3"/>
    <mergeCell ref="I3:K3"/>
    <mergeCell ref="M3:O3"/>
    <mergeCell ref="A12:C12"/>
    <mergeCell ref="I13:K13"/>
    <mergeCell ref="M13:O13"/>
    <mergeCell ref="A18:C18"/>
    <mergeCell ref="M18:O1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EE11-872C-41C1-A3BE-B5A9D42BE46D}">
  <sheetPr>
    <tabColor rgb="FFFFC000"/>
  </sheetPr>
  <dimension ref="A1:L45"/>
  <sheetViews>
    <sheetView zoomScaleNormal="100" workbookViewId="0">
      <selection activeCell="C4" sqref="C4"/>
    </sheetView>
  </sheetViews>
  <sheetFormatPr defaultColWidth="8.7109375" defaultRowHeight="14.45"/>
  <cols>
    <col min="1" max="1" width="17.7109375" style="292" customWidth="1"/>
    <col min="2" max="2" width="72.140625" style="292" bestFit="1" customWidth="1"/>
    <col min="3" max="3" width="20.42578125" style="292" bestFit="1" customWidth="1"/>
    <col min="4" max="4" width="21.28515625" style="293" bestFit="1" customWidth="1"/>
    <col min="5" max="5" width="8.7109375" style="293"/>
    <col min="6" max="6" width="19.7109375" style="292" bestFit="1" customWidth="1"/>
    <col min="7" max="9" width="66.7109375" style="292" customWidth="1"/>
    <col min="10" max="10" width="32" style="292" bestFit="1" customWidth="1"/>
    <col min="11" max="11" width="20.7109375" style="292" bestFit="1" customWidth="1"/>
    <col min="12" max="12" width="10.85546875" style="292" customWidth="1"/>
    <col min="13" max="16384" width="8.7109375" style="292"/>
  </cols>
  <sheetData>
    <row r="1" spans="1:11" ht="61.15">
      <c r="A1" s="294" t="s">
        <v>486</v>
      </c>
    </row>
    <row r="3" spans="1:11" ht="33" customHeight="1"/>
    <row r="4" spans="1:11" ht="15" customHeight="1"/>
    <row r="5" spans="1:11" ht="29.25" customHeight="1"/>
    <row r="6" spans="1:11" ht="15.75" customHeight="1"/>
    <row r="7" spans="1:11" ht="15.75" customHeight="1">
      <c r="A7" s="292" t="str" cm="1">
        <f t="array" ref="A7:E22">CdCf[#All]</f>
        <v>Code de la fonction</v>
      </c>
      <c r="B7" s="292" t="str">
        <v>Intitulé de la fonction</v>
      </c>
      <c r="C7" s="292" t="str">
        <v>Caractéristiques</v>
      </c>
      <c r="D7" s="293" t="str">
        <v>Niveau</v>
      </c>
      <c r="E7" s="293" t="str">
        <v>Flexibilité</v>
      </c>
      <c r="F7" s="291" t="s">
        <v>1</v>
      </c>
      <c r="G7" s="291" t="s">
        <v>487</v>
      </c>
      <c r="H7" s="291" t="s">
        <v>488</v>
      </c>
      <c r="I7" s="291" t="s">
        <v>489</v>
      </c>
      <c r="J7" s="291" t="s">
        <v>490</v>
      </c>
      <c r="K7" s="291" t="s">
        <v>491</v>
      </c>
    </row>
    <row r="8" spans="1:11">
      <c r="A8" s="292" t="str">
        <v>FU01</v>
      </c>
      <c r="B8" s="292" t="str">
        <v>Le système assure le passage des flacons devant la caméra</v>
      </c>
      <c r="C8" s="292" t="str">
        <v>Zone de travail (vision)</v>
      </c>
      <c r="D8" s="293" t="str">
        <v>70 cm</v>
      </c>
      <c r="E8" s="293" t="str">
        <v>F1</v>
      </c>
      <c r="F8" s="291"/>
      <c r="G8" s="291"/>
      <c r="H8" s="291"/>
      <c r="I8" s="291"/>
      <c r="J8" s="291"/>
      <c r="K8" s="291"/>
    </row>
    <row r="9" spans="1:11">
      <c r="A9" s="292" t="str">
        <v>FU01</v>
      </c>
      <c r="B9" s="292" t="str">
        <v>Le système assure le passage des flacons devant la caméra</v>
      </c>
      <c r="C9" s="292" t="str">
        <v>Nombre tours minimum</v>
      </c>
      <c r="D9" s="293">
        <v>4</v>
      </c>
      <c r="E9" s="293" t="str">
        <v>F0</v>
      </c>
      <c r="F9" s="291"/>
      <c r="G9" s="291"/>
      <c r="H9" s="291"/>
      <c r="I9" s="291"/>
      <c r="J9" s="291"/>
      <c r="K9" s="291"/>
    </row>
    <row r="10" spans="1:11">
      <c r="A10" s="292" t="str">
        <v>FU02</v>
      </c>
      <c r="B10" s="292" t="str">
        <v xml:space="preserve">Le système permet à l'utilisateur de contrôler la machine </v>
      </c>
      <c r="C10" s="292" t="str">
        <v>Commandes</v>
      </c>
      <c r="D10" s="293" t="str">
        <v>manuelle &amp; automatique</v>
      </c>
      <c r="E10" s="293" t="str">
        <v>F0</v>
      </c>
      <c r="F10" s="291"/>
      <c r="G10" s="291"/>
      <c r="H10" s="291"/>
      <c r="I10" s="291"/>
      <c r="J10" s="291" t="s">
        <v>492</v>
      </c>
      <c r="K10" s="291" t="s">
        <v>492</v>
      </c>
    </row>
    <row r="11" spans="1:11">
      <c r="A11" s="292" t="str">
        <v>FU02</v>
      </c>
      <c r="B11" s="292" t="str">
        <v xml:space="preserve">Le système permet à l'utilisateur de contrôler la machine </v>
      </c>
      <c r="C11" s="292" t="str">
        <v>Vitesse des flacons</v>
      </c>
      <c r="D11" s="293" t="str">
        <v>1 à 3 Hz</v>
      </c>
      <c r="E11" s="293" t="str">
        <v>F1</v>
      </c>
      <c r="F11" s="291"/>
      <c r="G11" s="291"/>
      <c r="H11" s="291"/>
      <c r="I11" s="291"/>
      <c r="J11" s="291"/>
      <c r="K11" s="291"/>
    </row>
    <row r="12" spans="1:11">
      <c r="A12" s="292" t="str">
        <v>FA04</v>
      </c>
      <c r="B12" s="292" t="str">
        <v>Le système accomode des flacons sur le système</v>
      </c>
      <c r="C12" s="292" t="str">
        <v>Nombre de flacons</v>
      </c>
      <c r="D12" s="293">
        <v>10</v>
      </c>
      <c r="E12" s="293" t="str">
        <v>F0</v>
      </c>
      <c r="F12" s="291"/>
      <c r="G12" s="291"/>
      <c r="H12" s="291"/>
      <c r="I12" s="291"/>
      <c r="J12" s="291"/>
      <c r="K12" s="291"/>
    </row>
    <row r="13" spans="1:11">
      <c r="A13" s="292" t="str">
        <v>FA04</v>
      </c>
      <c r="B13" s="292" t="str">
        <v>Le système accomode des flacons sur le système</v>
      </c>
      <c r="C13" s="292" t="str">
        <v xml:space="preserve">Diamètre des flacons </v>
      </c>
      <c r="D13" s="293" t="str">
        <v>16,25 à 45 mm</v>
      </c>
      <c r="E13" s="293" t="str">
        <v>F0</v>
      </c>
      <c r="F13" s="291"/>
      <c r="G13" s="291"/>
      <c r="H13" s="291"/>
      <c r="I13" s="291"/>
      <c r="J13" s="291"/>
      <c r="K13" s="291"/>
    </row>
    <row r="14" spans="1:11" ht="57.6">
      <c r="A14" s="292" t="str">
        <v>FA04</v>
      </c>
      <c r="B14" s="292" t="str">
        <v>Le système accomode des flacons sur le système</v>
      </c>
      <c r="C14" s="292" t="str">
        <v>Angle d'inclinaison</v>
      </c>
      <c r="D14" s="293" t="str">
        <v>30, 60 &amp; 75°</v>
      </c>
      <c r="E14" s="293" t="str">
        <v>F1</v>
      </c>
      <c r="F14" s="291" t="s">
        <v>19</v>
      </c>
      <c r="G14" s="291" t="s">
        <v>493</v>
      </c>
      <c r="H14" s="291" t="s">
        <v>494</v>
      </c>
      <c r="I14" s="291" t="s">
        <v>495</v>
      </c>
      <c r="J14" s="291" t="s">
        <v>492</v>
      </c>
      <c r="K14" s="291" t="s">
        <v>492</v>
      </c>
    </row>
    <row r="15" spans="1:11">
      <c r="A15" s="292" t="str">
        <v>FA05</v>
      </c>
      <c r="B15" s="292" t="str">
        <v xml:space="preserve">Le système gère la sortie des flacons </v>
      </c>
      <c r="C15" s="292" t="str">
        <v>Nombre de flacons</v>
      </c>
      <c r="D15" s="293">
        <v>10</v>
      </c>
      <c r="E15" s="293" t="str">
        <v>F0</v>
      </c>
      <c r="F15" s="291"/>
      <c r="G15" s="291"/>
      <c r="H15" s="291"/>
      <c r="I15" s="291"/>
      <c r="J15" s="291"/>
      <c r="K15" s="291"/>
    </row>
    <row r="16" spans="1:11">
      <c r="A16" s="292" t="str">
        <v>FA06</v>
      </c>
      <c r="B16" s="292" t="str">
        <v>Le système intègre les caméras</v>
      </c>
      <c r="C16" s="292" t="str">
        <v>Taille d'une caméra</v>
      </c>
      <c r="D16" s="293" t="str">
        <v>40x40x80 mm</v>
      </c>
      <c r="E16" s="293" t="str">
        <v>F0</v>
      </c>
      <c r="F16" s="291"/>
      <c r="G16" s="291"/>
      <c r="H16" s="291"/>
      <c r="I16" s="291"/>
      <c r="J16" s="291"/>
      <c r="K16" s="291"/>
    </row>
    <row r="17" spans="1:11">
      <c r="A17" s="292" t="str">
        <v>FA06</v>
      </c>
      <c r="B17" s="292" t="str">
        <v>Le système intègre les caméras</v>
      </c>
      <c r="C17" s="292" t="str">
        <v>Nombre de caméras</v>
      </c>
      <c r="D17" s="293" t="str">
        <v>5 à 10</v>
      </c>
      <c r="E17" s="293" t="str">
        <v>F2</v>
      </c>
      <c r="F17" s="291"/>
      <c r="G17" s="291"/>
      <c r="H17" s="291"/>
      <c r="I17" s="291"/>
      <c r="J17" s="291"/>
      <c r="K17" s="291"/>
    </row>
    <row r="18" spans="1:11">
      <c r="A18" s="292" t="str">
        <v>FA08</v>
      </c>
      <c r="B18" s="292" t="str">
        <v xml:space="preserve">Le système ne perturbe pas la prise de la photo par son arrière-plan ou son avant-plan </v>
      </c>
      <c r="C18" s="292" t="str">
        <v>Arrière-plan</v>
      </c>
      <c r="D18" s="293" t="str">
        <v>blanc</v>
      </c>
      <c r="E18" s="293" t="str">
        <v>F1</v>
      </c>
      <c r="F18" s="291"/>
      <c r="G18" s="291"/>
      <c r="H18" s="291"/>
      <c r="I18" s="291"/>
      <c r="J18" s="291"/>
      <c r="K18" s="291"/>
    </row>
    <row r="19" spans="1:11">
      <c r="A19" s="292" t="str">
        <v>FA08</v>
      </c>
      <c r="B19" s="292" t="str">
        <v xml:space="preserve">Le système ne perturbe pas la prise de la photo par son arrière-plan ou son avant-plan </v>
      </c>
      <c r="C19" s="292" t="str">
        <v>Niveau de vibration</v>
      </c>
      <c r="D19" s="293" t="str">
        <v>aucune</v>
      </c>
      <c r="E19" s="293" t="str">
        <v>F0</v>
      </c>
      <c r="F19" s="291"/>
      <c r="G19" s="291"/>
      <c r="H19" s="291"/>
      <c r="I19" s="291"/>
      <c r="J19" s="291"/>
      <c r="K19" s="291"/>
    </row>
    <row r="20" spans="1:11">
      <c r="A20" s="292" t="str">
        <v>FA09</v>
      </c>
      <c r="B20" s="292" t="str">
        <v>Le système s'adapte à l'énergie disponible</v>
      </c>
      <c r="C20" s="292" t="str">
        <v>Tension</v>
      </c>
      <c r="D20" s="293" t="str">
        <v>230V</v>
      </c>
      <c r="E20" s="293" t="str">
        <v>F0</v>
      </c>
      <c r="F20" s="291"/>
      <c r="G20" s="291"/>
      <c r="H20" s="291"/>
      <c r="I20" s="291"/>
      <c r="J20" s="291"/>
      <c r="K20" s="291"/>
    </row>
    <row r="21" spans="1:11">
      <c r="A21" s="292" t="str">
        <v>FA09</v>
      </c>
      <c r="B21" s="292" t="str">
        <v>Le système s'adapte à l'énergie disponible</v>
      </c>
      <c r="C21" s="292" t="str">
        <v>Type de prise</v>
      </c>
      <c r="D21" s="293" t="str">
        <v>domestique</v>
      </c>
      <c r="E21" s="293" t="str">
        <v>F0</v>
      </c>
      <c r="F21" s="291"/>
      <c r="G21" s="291"/>
      <c r="H21" s="291"/>
      <c r="I21" s="291"/>
      <c r="J21" s="291"/>
      <c r="K21" s="291"/>
    </row>
    <row r="22" spans="1:11">
      <c r="A22" s="292" t="str">
        <v>FA10</v>
      </c>
      <c r="B22" s="292" t="str">
        <v>Le système s'adapte au support disponible</v>
      </c>
      <c r="C22" s="292" t="str">
        <v>Type de table</v>
      </c>
      <c r="D22" s="293" t="str">
        <v>à trous</v>
      </c>
      <c r="E22" s="293" t="str">
        <v>F1</v>
      </c>
      <c r="F22" s="291"/>
      <c r="G22" s="291"/>
      <c r="H22" s="291"/>
      <c r="I22" s="291"/>
      <c r="J22" s="291"/>
      <c r="K22" s="291"/>
    </row>
    <row r="23" spans="1:11" ht="28.9">
      <c r="F23" s="291"/>
      <c r="G23" s="291" t="s">
        <v>496</v>
      </c>
      <c r="H23" s="291" t="s">
        <v>497</v>
      </c>
      <c r="I23" s="291" t="s">
        <v>498</v>
      </c>
      <c r="J23" s="291" t="s">
        <v>492</v>
      </c>
      <c r="K23" s="291" t="s">
        <v>492</v>
      </c>
    </row>
    <row r="24" spans="1:11" ht="28.9">
      <c r="F24" s="291" t="s">
        <v>6</v>
      </c>
      <c r="G24" s="291" t="s">
        <v>499</v>
      </c>
      <c r="H24" s="291" t="s">
        <v>500</v>
      </c>
      <c r="I24" s="291" t="s">
        <v>501</v>
      </c>
      <c r="J24" s="291" t="s">
        <v>492</v>
      </c>
      <c r="K24" s="291" t="s">
        <v>492</v>
      </c>
    </row>
    <row r="25" spans="1:11">
      <c r="F25" s="291"/>
      <c r="G25" s="291"/>
      <c r="H25" s="291"/>
      <c r="I25" s="291"/>
      <c r="J25" s="291"/>
      <c r="K25" s="291"/>
    </row>
    <row r="26" spans="1:11">
      <c r="F26" s="291"/>
      <c r="G26" s="291"/>
      <c r="H26" s="291"/>
      <c r="I26" s="291"/>
      <c r="J26" s="291"/>
      <c r="K26" s="291"/>
    </row>
    <row r="27" spans="1:11">
      <c r="F27" s="291"/>
      <c r="G27" s="291"/>
      <c r="H27" s="291"/>
      <c r="I27" s="291"/>
      <c r="J27" s="291"/>
      <c r="K27" s="291"/>
    </row>
    <row r="29" spans="1:11" ht="14.65" customHeight="1"/>
    <row r="30" spans="1:11" ht="14.65" customHeight="1"/>
    <row r="36" spans="1:12" ht="14.65" customHeight="1"/>
    <row r="39" spans="1:12" ht="55.9" customHeight="1"/>
    <row r="40" spans="1:12" ht="14.65" customHeight="1">
      <c r="F40" s="291"/>
      <c r="G40" s="291"/>
      <c r="H40" s="291"/>
      <c r="I40" s="291"/>
      <c r="J40" s="291"/>
      <c r="K40" s="291"/>
      <c r="L40" s="291"/>
    </row>
    <row r="41" spans="1:12" ht="143.65" customHeight="1"/>
    <row r="42" spans="1:12" s="291" customFormat="1" ht="36.4" customHeight="1">
      <c r="A42" s="292"/>
      <c r="B42" s="292"/>
      <c r="C42" s="292"/>
      <c r="D42" s="293"/>
      <c r="E42" s="293"/>
      <c r="F42" s="292"/>
      <c r="G42" s="292"/>
      <c r="H42" s="292"/>
      <c r="I42" s="292"/>
      <c r="J42" s="292"/>
      <c r="K42" s="292"/>
      <c r="L42" s="292"/>
    </row>
    <row r="43" spans="1:12" ht="57.4" customHeight="1"/>
    <row r="45" spans="1:12" ht="43.15" customHeight="1"/>
  </sheetData>
  <pageMargins left="0.7" right="0.7" top="0.75" bottom="0.75" header="0.3" footer="0.3"/>
  <pageSetup paperSize="9"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11A5-39E2-4DEA-A7E3-B6B4D7E972F8}">
  <sheetPr>
    <tabColor rgb="FFFFFF00"/>
  </sheetPr>
  <dimension ref="A62:S88"/>
  <sheetViews>
    <sheetView zoomScaleNormal="100" workbookViewId="0">
      <selection activeCell="U71" sqref="U71"/>
    </sheetView>
  </sheetViews>
  <sheetFormatPr defaultColWidth="8.85546875" defaultRowHeight="14.45"/>
  <cols>
    <col min="1" max="1" width="5.7109375" customWidth="1"/>
    <col min="2" max="3" width="8.85546875" customWidth="1"/>
    <col min="4" max="4" width="6.85546875" customWidth="1"/>
    <col min="5" max="5" width="2.42578125" customWidth="1"/>
    <col min="6" max="6" width="6" customWidth="1"/>
    <col min="7" max="8" width="8.85546875" customWidth="1"/>
    <col min="9" max="9" width="3.85546875" customWidth="1"/>
    <col min="10" max="10" width="2.42578125" customWidth="1"/>
    <col min="11" max="11" width="5.42578125" customWidth="1"/>
    <col min="12" max="13" width="8.85546875" customWidth="1"/>
    <col min="14" max="14" width="7.42578125" customWidth="1"/>
    <col min="15" max="15" width="2.42578125" customWidth="1"/>
    <col min="16" max="16" width="11.42578125" customWidth="1"/>
    <col min="17" max="18" width="8.85546875" customWidth="1"/>
    <col min="19" max="19" width="4.5703125" customWidth="1"/>
  </cols>
  <sheetData>
    <row r="62" spans="1:19" ht="15" thickBot="1"/>
    <row r="63" spans="1:19" ht="16.149999999999999" thickBot="1">
      <c r="A63" s="363" t="s">
        <v>502</v>
      </c>
      <c r="B63" s="364"/>
      <c r="C63" s="364"/>
      <c r="D63" s="364"/>
      <c r="E63" s="364"/>
      <c r="F63" s="364"/>
      <c r="G63" s="364"/>
      <c r="H63" s="364"/>
      <c r="I63" s="364"/>
      <c r="J63" s="364"/>
      <c r="K63" s="364"/>
      <c r="L63" s="364"/>
      <c r="M63" s="364"/>
      <c r="N63" s="364"/>
      <c r="O63" s="364"/>
      <c r="P63" s="364"/>
      <c r="Q63" s="364"/>
      <c r="R63" s="364"/>
      <c r="S63" s="365"/>
    </row>
    <row r="64" spans="1:19">
      <c r="A64" s="366"/>
      <c r="B64" s="366"/>
      <c r="C64" s="366"/>
      <c r="D64" s="366"/>
      <c r="E64" s="366"/>
      <c r="F64" s="366"/>
      <c r="G64" s="366"/>
      <c r="H64" s="366"/>
      <c r="I64" s="366"/>
      <c r="J64" s="366"/>
      <c r="K64" s="366"/>
      <c r="L64" s="366"/>
      <c r="M64" s="366"/>
      <c r="N64" s="366"/>
      <c r="O64" s="366"/>
      <c r="P64" s="366"/>
      <c r="Q64" s="366"/>
      <c r="R64" s="366"/>
      <c r="S64" s="366"/>
    </row>
    <row r="65" spans="1:19">
      <c r="A65" s="367" t="s">
        <v>503</v>
      </c>
      <c r="B65" s="368"/>
      <c r="C65" s="368"/>
      <c r="D65" s="369"/>
      <c r="E65" s="55"/>
      <c r="F65" s="370" t="s">
        <v>504</v>
      </c>
      <c r="G65" s="371"/>
      <c r="H65" s="371"/>
      <c r="I65" s="372"/>
      <c r="K65" s="370" t="s">
        <v>505</v>
      </c>
      <c r="L65" s="371"/>
      <c r="M65" s="371"/>
      <c r="N65" s="372"/>
      <c r="P65" s="370" t="s">
        <v>506</v>
      </c>
      <c r="Q65" s="371"/>
      <c r="R65" s="371"/>
      <c r="S65" s="372"/>
    </row>
    <row r="66" spans="1:19">
      <c r="A66" s="56">
        <v>0.1</v>
      </c>
      <c r="B66" s="373" t="s">
        <v>507</v>
      </c>
      <c r="C66" s="374"/>
      <c r="D66" s="375"/>
      <c r="E66" s="55"/>
      <c r="F66" s="56">
        <v>1</v>
      </c>
      <c r="G66" s="373" t="s">
        <v>508</v>
      </c>
      <c r="H66" s="374"/>
      <c r="I66" s="375"/>
      <c r="J66" s="57"/>
      <c r="K66" s="56">
        <v>0.5</v>
      </c>
      <c r="L66" s="373" t="s">
        <v>509</v>
      </c>
      <c r="M66" s="374"/>
      <c r="N66" s="375"/>
      <c r="O66" s="57"/>
      <c r="P66" s="58" t="s">
        <v>510</v>
      </c>
      <c r="Q66" s="376" t="s">
        <v>511</v>
      </c>
      <c r="R66" s="377"/>
      <c r="S66" s="378"/>
    </row>
    <row r="67" spans="1:19">
      <c r="A67" s="56">
        <v>0.2</v>
      </c>
      <c r="B67" s="373" t="s">
        <v>512</v>
      </c>
      <c r="C67" s="374"/>
      <c r="D67" s="375"/>
      <c r="E67" s="55"/>
      <c r="F67" s="56">
        <v>3</v>
      </c>
      <c r="G67" s="373" t="s">
        <v>513</v>
      </c>
      <c r="H67" s="374"/>
      <c r="I67" s="375"/>
      <c r="J67" s="57"/>
      <c r="K67" s="56">
        <v>1</v>
      </c>
      <c r="L67" s="373" t="s">
        <v>514</v>
      </c>
      <c r="M67" s="374"/>
      <c r="N67" s="375"/>
      <c r="O67" s="57"/>
      <c r="P67" s="59" t="s">
        <v>515</v>
      </c>
      <c r="Q67" s="376" t="s">
        <v>516</v>
      </c>
      <c r="R67" s="377"/>
      <c r="S67" s="378"/>
    </row>
    <row r="68" spans="1:19">
      <c r="A68" s="56">
        <v>0.5</v>
      </c>
      <c r="B68" s="373" t="s">
        <v>517</v>
      </c>
      <c r="C68" s="374"/>
      <c r="D68" s="375"/>
      <c r="E68" s="55"/>
      <c r="F68" s="56">
        <v>7</v>
      </c>
      <c r="G68" s="373" t="s">
        <v>518</v>
      </c>
      <c r="H68" s="374"/>
      <c r="I68" s="375"/>
      <c r="J68" s="57"/>
      <c r="K68" s="56">
        <v>2</v>
      </c>
      <c r="L68" s="373" t="s">
        <v>519</v>
      </c>
      <c r="M68" s="374"/>
      <c r="N68" s="375"/>
      <c r="O68" s="57"/>
      <c r="P68" s="60" t="s">
        <v>520</v>
      </c>
      <c r="Q68" s="376" t="s">
        <v>521</v>
      </c>
      <c r="R68" s="377"/>
      <c r="S68" s="378"/>
    </row>
    <row r="69" spans="1:19">
      <c r="A69" s="56">
        <v>1</v>
      </c>
      <c r="B69" s="373" t="s">
        <v>522</v>
      </c>
      <c r="C69" s="374"/>
      <c r="D69" s="375"/>
      <c r="E69" s="55"/>
      <c r="F69" s="56">
        <v>15</v>
      </c>
      <c r="G69" s="373" t="s">
        <v>523</v>
      </c>
      <c r="H69" s="374"/>
      <c r="I69" s="375"/>
      <c r="J69" s="57"/>
      <c r="K69" s="56">
        <v>3</v>
      </c>
      <c r="L69" s="373" t="s">
        <v>524</v>
      </c>
      <c r="M69" s="374"/>
      <c r="N69" s="375"/>
      <c r="O69" s="57"/>
      <c r="P69" s="61" t="s">
        <v>525</v>
      </c>
      <c r="Q69" s="376" t="s">
        <v>526</v>
      </c>
      <c r="R69" s="377"/>
      <c r="S69" s="378"/>
    </row>
    <row r="70" spans="1:19">
      <c r="A70" s="56">
        <v>3</v>
      </c>
      <c r="B70" s="373" t="s">
        <v>527</v>
      </c>
      <c r="C70" s="374"/>
      <c r="D70" s="375"/>
      <c r="E70" s="55"/>
      <c r="F70" s="56">
        <v>40</v>
      </c>
      <c r="G70" s="373" t="s">
        <v>528</v>
      </c>
      <c r="H70" s="374"/>
      <c r="I70" s="375"/>
      <c r="J70" s="57"/>
      <c r="K70" s="56">
        <v>6</v>
      </c>
      <c r="L70" s="373" t="s">
        <v>529</v>
      </c>
      <c r="M70" s="374"/>
      <c r="N70" s="375"/>
      <c r="O70" s="57"/>
      <c r="P70" s="62" t="s">
        <v>530</v>
      </c>
      <c r="Q70" s="376" t="s">
        <v>531</v>
      </c>
      <c r="R70" s="377"/>
      <c r="S70" s="378"/>
    </row>
    <row r="71" spans="1:19">
      <c r="A71" s="56">
        <v>6</v>
      </c>
      <c r="B71" s="373" t="s">
        <v>532</v>
      </c>
      <c r="C71" s="374"/>
      <c r="D71" s="375"/>
      <c r="E71" s="55"/>
      <c r="F71" s="56">
        <v>100</v>
      </c>
      <c r="G71" s="373" t="s">
        <v>533</v>
      </c>
      <c r="H71" s="374"/>
      <c r="I71" s="375"/>
      <c r="J71" s="57"/>
      <c r="K71" s="56">
        <v>10</v>
      </c>
      <c r="L71" s="373" t="s">
        <v>534</v>
      </c>
      <c r="M71" s="374"/>
      <c r="N71" s="375"/>
      <c r="O71" s="381"/>
      <c r="P71" s="382"/>
      <c r="Q71" s="382"/>
      <c r="R71" s="382"/>
      <c r="S71" s="382"/>
    </row>
    <row r="72" spans="1:19">
      <c r="A72" s="56">
        <v>10</v>
      </c>
      <c r="B72" s="373" t="s">
        <v>535</v>
      </c>
      <c r="C72" s="374"/>
      <c r="D72" s="375"/>
      <c r="E72" s="379"/>
      <c r="F72" s="380"/>
      <c r="G72" s="380"/>
      <c r="H72" s="380"/>
      <c r="I72" s="380"/>
      <c r="J72" s="380"/>
      <c r="K72" s="380"/>
      <c r="L72" s="380"/>
      <c r="M72" s="380"/>
      <c r="N72" s="380"/>
      <c r="O72" s="380"/>
      <c r="P72" s="380"/>
      <c r="Q72" s="380"/>
      <c r="R72" s="380"/>
      <c r="S72" s="380"/>
    </row>
    <row r="73" spans="1:19">
      <c r="A73" s="63"/>
      <c r="B73" s="63"/>
      <c r="C73" s="63"/>
      <c r="D73" s="63"/>
      <c r="E73" s="55"/>
    </row>
    <row r="74" spans="1:19">
      <c r="E74" s="55"/>
    </row>
    <row r="75" spans="1:19">
      <c r="E75" s="55"/>
    </row>
    <row r="76" spans="1:19">
      <c r="E76" s="55"/>
    </row>
    <row r="77" spans="1:19">
      <c r="E77" s="55"/>
    </row>
    <row r="78" spans="1:19">
      <c r="E78" s="55"/>
    </row>
    <row r="79" spans="1:19">
      <c r="E79" s="55"/>
    </row>
    <row r="80" spans="1:19">
      <c r="E80" s="55"/>
    </row>
    <row r="81" spans="1:5">
      <c r="A81" s="63"/>
      <c r="B81" s="63"/>
      <c r="C81" s="63"/>
      <c r="D81" s="63"/>
      <c r="E81" s="55"/>
    </row>
    <row r="82" spans="1:5">
      <c r="E82" s="55"/>
    </row>
    <row r="83" spans="1:5">
      <c r="E83" s="55"/>
    </row>
    <row r="84" spans="1:5">
      <c r="E84" s="55"/>
    </row>
    <row r="85" spans="1:5">
      <c r="E85" s="55"/>
    </row>
    <row r="86" spans="1:5">
      <c r="E86" s="55"/>
    </row>
    <row r="87" spans="1:5">
      <c r="E87" s="55"/>
    </row>
    <row r="88" spans="1:5">
      <c r="A88" s="63"/>
      <c r="B88" s="63"/>
      <c r="C88" s="63"/>
      <c r="D88" s="63"/>
      <c r="E88" s="55"/>
    </row>
  </sheetData>
  <mergeCells count="32">
    <mergeCell ref="B72:D72"/>
    <mergeCell ref="E72:S72"/>
    <mergeCell ref="B70:D70"/>
    <mergeCell ref="G70:I70"/>
    <mergeCell ref="L70:N70"/>
    <mergeCell ref="Q70:S70"/>
    <mergeCell ref="B71:D71"/>
    <mergeCell ref="G71:I71"/>
    <mergeCell ref="L71:N71"/>
    <mergeCell ref="O71:S71"/>
    <mergeCell ref="B68:D68"/>
    <mergeCell ref="G68:I68"/>
    <mergeCell ref="L68:N68"/>
    <mergeCell ref="Q68:S68"/>
    <mergeCell ref="B69:D69"/>
    <mergeCell ref="G69:I69"/>
    <mergeCell ref="L69:N69"/>
    <mergeCell ref="Q69:S69"/>
    <mergeCell ref="B66:D66"/>
    <mergeCell ref="G66:I66"/>
    <mergeCell ref="L66:N66"/>
    <mergeCell ref="Q66:S66"/>
    <mergeCell ref="B67:D67"/>
    <mergeCell ref="G67:I67"/>
    <mergeCell ref="L67:N67"/>
    <mergeCell ref="Q67:S67"/>
    <mergeCell ref="A63:S63"/>
    <mergeCell ref="A64:S64"/>
    <mergeCell ref="A65:D65"/>
    <mergeCell ref="F65:I65"/>
    <mergeCell ref="K65:N65"/>
    <mergeCell ref="P65:S6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6D9C-0F09-40C1-B0E5-3A6206E8DF2E}">
  <sheetPr>
    <tabColor rgb="FFFFFF00"/>
  </sheetPr>
  <dimension ref="A2:I32"/>
  <sheetViews>
    <sheetView zoomScaleNormal="100" workbookViewId="0"/>
  </sheetViews>
  <sheetFormatPr defaultColWidth="9.140625" defaultRowHeight="13.9"/>
  <cols>
    <col min="1" max="6" width="9.140625" style="57"/>
    <col min="7" max="7" width="53.140625" style="64" customWidth="1"/>
    <col min="8" max="8" width="31.5703125" style="65" customWidth="1"/>
    <col min="9" max="9" width="31.28515625" style="66" customWidth="1"/>
    <col min="10" max="16384" width="9.140625" style="57"/>
  </cols>
  <sheetData>
    <row r="2" spans="1:9" ht="14.45" thickBot="1"/>
    <row r="3" spans="1:9">
      <c r="A3" s="383"/>
      <c r="B3" s="383"/>
      <c r="C3" s="383"/>
      <c r="D3" s="383"/>
      <c r="E3" s="383"/>
      <c r="F3" s="383"/>
      <c r="G3" s="384" t="s">
        <v>536</v>
      </c>
      <c r="H3" s="386" t="s">
        <v>537</v>
      </c>
      <c r="I3" s="388" t="s">
        <v>538</v>
      </c>
    </row>
    <row r="4" spans="1:9">
      <c r="A4" s="383"/>
      <c r="B4" s="383"/>
      <c r="C4" s="383"/>
      <c r="D4" s="383"/>
      <c r="E4" s="383"/>
      <c r="F4" s="383"/>
      <c r="G4" s="385"/>
      <c r="H4" s="387"/>
      <c r="I4" s="389"/>
    </row>
    <row r="5" spans="1:9" ht="28.15" thickBot="1">
      <c r="G5" s="67" t="s">
        <v>539</v>
      </c>
      <c r="H5" s="68"/>
      <c r="I5" s="69"/>
    </row>
    <row r="6" spans="1:9">
      <c r="G6" s="70" t="s">
        <v>540</v>
      </c>
      <c r="H6" s="71"/>
      <c r="I6" s="72"/>
    </row>
    <row r="7" spans="1:9" ht="55.15">
      <c r="G7" s="80" t="s">
        <v>541</v>
      </c>
      <c r="H7" s="71"/>
      <c r="I7" s="72"/>
    </row>
    <row r="8" spans="1:9" ht="69">
      <c r="G8" s="73" t="s">
        <v>542</v>
      </c>
      <c r="H8" s="71"/>
      <c r="I8" s="72"/>
    </row>
    <row r="9" spans="1:9" ht="29.25" customHeight="1">
      <c r="G9" s="73" t="s">
        <v>543</v>
      </c>
      <c r="H9" s="71"/>
      <c r="I9" s="72"/>
    </row>
    <row r="10" spans="1:9" ht="15.75" customHeight="1">
      <c r="G10" s="73" t="s">
        <v>544</v>
      </c>
      <c r="H10" s="71"/>
      <c r="I10" s="72"/>
    </row>
    <row r="11" spans="1:9" ht="16.5" customHeight="1">
      <c r="G11" s="73" t="s">
        <v>545</v>
      </c>
      <c r="H11" s="71"/>
      <c r="I11" s="72"/>
    </row>
    <row r="12" spans="1:9" ht="16.5" customHeight="1">
      <c r="G12" s="73" t="s">
        <v>546</v>
      </c>
      <c r="H12" s="71"/>
      <c r="I12" s="72"/>
    </row>
    <row r="13" spans="1:9" ht="16.5" customHeight="1">
      <c r="G13" s="73" t="s">
        <v>547</v>
      </c>
      <c r="H13" s="71"/>
      <c r="I13" s="72"/>
    </row>
    <row r="14" spans="1:9" ht="41.25" customHeight="1">
      <c r="G14" s="73" t="s">
        <v>548</v>
      </c>
      <c r="H14" s="71"/>
      <c r="I14" s="72"/>
    </row>
    <row r="15" spans="1:9" ht="42.75" customHeight="1">
      <c r="G15" s="73" t="s">
        <v>549</v>
      </c>
      <c r="H15" s="71"/>
      <c r="I15" s="72"/>
    </row>
    <row r="16" spans="1:9" ht="55.15">
      <c r="G16" s="73" t="s">
        <v>550</v>
      </c>
      <c r="H16" s="71"/>
      <c r="I16" s="72"/>
    </row>
    <row r="17" spans="7:9" ht="55.15">
      <c r="G17" s="74" t="s">
        <v>551</v>
      </c>
      <c r="H17" s="75"/>
      <c r="I17" s="76"/>
    </row>
    <row r="18" spans="7:9">
      <c r="G18" s="77" t="s">
        <v>552</v>
      </c>
      <c r="H18" s="71"/>
      <c r="I18" s="72"/>
    </row>
    <row r="19" spans="7:9">
      <c r="G19" s="73" t="s">
        <v>553</v>
      </c>
      <c r="H19" s="71"/>
      <c r="I19" s="72"/>
    </row>
    <row r="20" spans="7:9" ht="41.25" customHeight="1">
      <c r="G20" s="73" t="s">
        <v>554</v>
      </c>
      <c r="H20" s="71"/>
      <c r="I20" s="72"/>
    </row>
    <row r="21" spans="7:9" ht="27.6">
      <c r="G21" s="73" t="s">
        <v>555</v>
      </c>
      <c r="H21" s="71"/>
      <c r="I21" s="72"/>
    </row>
    <row r="22" spans="7:9">
      <c r="G22" s="74" t="s">
        <v>556</v>
      </c>
      <c r="H22" s="75"/>
      <c r="I22" s="76"/>
    </row>
    <row r="23" spans="7:9">
      <c r="G23" s="77" t="s">
        <v>557</v>
      </c>
      <c r="H23" s="71"/>
      <c r="I23" s="72"/>
    </row>
    <row r="24" spans="7:9" ht="55.15">
      <c r="G24" s="73" t="s">
        <v>558</v>
      </c>
      <c r="H24" s="71"/>
      <c r="I24" s="72"/>
    </row>
    <row r="25" spans="7:9">
      <c r="G25" s="74" t="s">
        <v>559</v>
      </c>
      <c r="H25" s="75"/>
      <c r="I25" s="76"/>
    </row>
    <row r="26" spans="7:9">
      <c r="G26" s="77" t="s">
        <v>560</v>
      </c>
      <c r="H26" s="71"/>
      <c r="I26" s="72"/>
    </row>
    <row r="27" spans="7:9" ht="69">
      <c r="G27" s="73" t="s">
        <v>561</v>
      </c>
      <c r="H27" s="71"/>
      <c r="I27" s="72"/>
    </row>
    <row r="28" spans="7:9">
      <c r="G28" s="73" t="s">
        <v>562</v>
      </c>
      <c r="H28" s="71"/>
      <c r="I28" s="72"/>
    </row>
    <row r="29" spans="7:9">
      <c r="G29" s="73" t="s">
        <v>563</v>
      </c>
      <c r="H29" s="71"/>
      <c r="I29" s="72"/>
    </row>
    <row r="30" spans="7:9">
      <c r="G30" s="73" t="s">
        <v>564</v>
      </c>
      <c r="H30" s="71"/>
      <c r="I30" s="72"/>
    </row>
    <row r="31" spans="7:9">
      <c r="G31" s="78"/>
      <c r="H31" s="71"/>
      <c r="I31" s="72"/>
    </row>
    <row r="32" spans="7:9">
      <c r="G32" s="79"/>
      <c r="H32" s="75"/>
      <c r="I32" s="76"/>
    </row>
  </sheetData>
  <mergeCells count="4">
    <mergeCell ref="A3:F4"/>
    <mergeCell ref="G3:G4"/>
    <mergeCell ref="H3:H4"/>
    <mergeCell ref="I3:I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943A2-61E1-452E-BD73-FCAB7AB7A863}">
  <sheetPr>
    <tabColor rgb="FFFFFF00"/>
  </sheetPr>
  <dimension ref="A1:S279"/>
  <sheetViews>
    <sheetView zoomScaleNormal="100" workbookViewId="0">
      <pane xSplit="3" ySplit="2" topLeftCell="D5" activePane="bottomRight" state="frozen"/>
      <selection pane="bottomRight" activeCell="L5" sqref="L5"/>
      <selection pane="bottomLeft" activeCell="A3" sqref="A3"/>
      <selection pane="topRight" activeCell="D1" sqref="D1"/>
    </sheetView>
  </sheetViews>
  <sheetFormatPr defaultColWidth="8.85546875" defaultRowHeight="14.45"/>
  <cols>
    <col min="1" max="1" width="15.42578125" style="44" customWidth="1"/>
    <col min="2" max="2" width="22.42578125" style="44" customWidth="1"/>
    <col min="3" max="3" width="32.85546875" style="44" customWidth="1"/>
    <col min="4" max="4" width="13.85546875" style="99" customWidth="1"/>
    <col min="5" max="5" width="6.140625" style="110" customWidth="1"/>
    <col min="6" max="6" width="49.28515625" style="99" customWidth="1"/>
    <col min="7" max="7" width="38.7109375" style="99" customWidth="1"/>
    <col min="8" max="8" width="9.7109375" style="99" customWidth="1"/>
    <col min="9" max="9" width="10.42578125" style="99" customWidth="1"/>
    <col min="10" max="10" width="5.28515625" style="92" customWidth="1"/>
    <col min="11" max="12" width="4.7109375" style="92" customWidth="1"/>
    <col min="13" max="13" width="5.28515625" customWidth="1"/>
    <col min="14" max="14" width="48.42578125" style="100" customWidth="1"/>
    <col min="15" max="15" width="10.42578125" style="100" customWidth="1"/>
    <col min="16" max="16" width="5.28515625" style="126" customWidth="1"/>
    <col min="17" max="18" width="4.7109375" style="126" customWidth="1"/>
    <col min="19" max="19" width="5.28515625" customWidth="1"/>
    <col min="20" max="16384" width="8.85546875" style="45"/>
  </cols>
  <sheetData>
    <row r="1" spans="1:19" ht="12.75" customHeight="1">
      <c r="A1" s="436" t="s">
        <v>565</v>
      </c>
      <c r="B1" s="438" t="s">
        <v>566</v>
      </c>
      <c r="C1" s="438" t="s">
        <v>567</v>
      </c>
      <c r="D1" s="412" t="s">
        <v>568</v>
      </c>
      <c r="E1" s="440" t="s">
        <v>569</v>
      </c>
      <c r="F1" s="434" t="s">
        <v>570</v>
      </c>
      <c r="G1" s="434" t="s">
        <v>571</v>
      </c>
      <c r="H1" s="401" t="s">
        <v>572</v>
      </c>
      <c r="I1" s="432" t="s">
        <v>573</v>
      </c>
      <c r="J1" s="399" t="s">
        <v>574</v>
      </c>
      <c r="K1" s="399"/>
      <c r="L1" s="399"/>
      <c r="M1" s="399"/>
      <c r="N1" s="442" t="s">
        <v>575</v>
      </c>
      <c r="O1" s="432" t="s">
        <v>573</v>
      </c>
      <c r="P1" s="398" t="s">
        <v>574</v>
      </c>
      <c r="Q1" s="399"/>
      <c r="R1" s="399"/>
      <c r="S1" s="400"/>
    </row>
    <row r="2" spans="1:19" ht="12.75" customHeight="1" thickBot="1">
      <c r="A2" s="437"/>
      <c r="B2" s="439"/>
      <c r="C2" s="439"/>
      <c r="D2" s="413"/>
      <c r="E2" s="441"/>
      <c r="F2" s="435"/>
      <c r="G2" s="435"/>
      <c r="H2" s="402"/>
      <c r="I2" s="433"/>
      <c r="J2" s="48" t="s">
        <v>576</v>
      </c>
      <c r="K2" s="48" t="s">
        <v>577</v>
      </c>
      <c r="L2" s="48" t="s">
        <v>578</v>
      </c>
      <c r="M2" s="49" t="s">
        <v>579</v>
      </c>
      <c r="N2" s="443"/>
      <c r="O2" s="433"/>
      <c r="P2" s="48" t="s">
        <v>580</v>
      </c>
      <c r="Q2" s="48" t="s">
        <v>581</v>
      </c>
      <c r="R2" s="48" t="s">
        <v>582</v>
      </c>
      <c r="S2" s="50" t="s">
        <v>579</v>
      </c>
    </row>
    <row r="3" spans="1:19" ht="12.75" customHeight="1">
      <c r="A3" s="428" t="s">
        <v>583</v>
      </c>
      <c r="B3" s="393" t="s">
        <v>584</v>
      </c>
      <c r="C3" s="393" t="s">
        <v>585</v>
      </c>
      <c r="D3" s="93" t="s">
        <v>586</v>
      </c>
      <c r="E3" s="101" t="s">
        <v>587</v>
      </c>
      <c r="F3" s="93" t="s">
        <v>588</v>
      </c>
      <c r="G3" s="97"/>
      <c r="H3" s="97"/>
      <c r="I3" s="97"/>
      <c r="J3" s="81"/>
      <c r="K3" s="81"/>
      <c r="L3" s="82"/>
      <c r="M3" s="47">
        <f t="shared" ref="M3:M66" si="0">J3*K3*L3</f>
        <v>0</v>
      </c>
      <c r="N3" s="290" t="str">
        <f>HYPERLINK(_xlfn.CONCAT("#","Fonctions!E102"),"Capotage de protection")</f>
        <v>Capotage de protection</v>
      </c>
      <c r="O3" s="121"/>
      <c r="P3" s="114"/>
      <c r="Q3" s="114"/>
      <c r="R3" s="114"/>
      <c r="S3" s="47">
        <f>P3*Q3*R3</f>
        <v>0</v>
      </c>
    </row>
    <row r="4" spans="1:19" ht="12.75" customHeight="1">
      <c r="A4" s="429"/>
      <c r="B4" s="394"/>
      <c r="C4" s="394"/>
      <c r="D4" s="93"/>
      <c r="E4" s="101" t="s">
        <v>589</v>
      </c>
      <c r="F4" s="102"/>
      <c r="G4" s="97"/>
      <c r="H4" s="97"/>
      <c r="I4" s="97"/>
      <c r="J4" s="81"/>
      <c r="K4" s="83"/>
      <c r="L4" s="82"/>
      <c r="M4" s="47">
        <f t="shared" si="0"/>
        <v>0</v>
      </c>
      <c r="N4" s="114"/>
      <c r="O4" s="121"/>
      <c r="P4" s="114"/>
      <c r="Q4" s="114"/>
      <c r="R4" s="114"/>
      <c r="S4" s="47">
        <f t="shared" ref="S4:S67" si="1">P4*Q4*R4</f>
        <v>0</v>
      </c>
    </row>
    <row r="5" spans="1:19" ht="12.75">
      <c r="A5" s="430"/>
      <c r="B5" s="394"/>
      <c r="C5" s="394"/>
      <c r="D5" s="93"/>
      <c r="E5" s="101" t="s">
        <v>590</v>
      </c>
      <c r="F5" s="93"/>
      <c r="G5" s="97"/>
      <c r="H5" s="97"/>
      <c r="I5" s="97"/>
      <c r="J5" s="81"/>
      <c r="K5" s="81"/>
      <c r="L5" s="82"/>
      <c r="M5" s="47">
        <f t="shared" si="0"/>
        <v>0</v>
      </c>
      <c r="N5" s="114"/>
      <c r="O5" s="121"/>
      <c r="P5" s="114"/>
      <c r="Q5" s="114"/>
      <c r="R5" s="114"/>
      <c r="S5" s="47">
        <f t="shared" si="1"/>
        <v>0</v>
      </c>
    </row>
    <row r="6" spans="1:19" ht="13.15">
      <c r="A6" s="430"/>
      <c r="B6" s="394"/>
      <c r="C6" s="394"/>
      <c r="D6" s="93"/>
      <c r="E6" s="101" t="s">
        <v>591</v>
      </c>
      <c r="F6" s="93"/>
      <c r="G6" s="97"/>
      <c r="H6" s="97"/>
      <c r="I6" s="97"/>
      <c r="J6" s="81"/>
      <c r="K6" s="81"/>
      <c r="L6" s="82"/>
      <c r="M6" s="47">
        <f t="shared" si="0"/>
        <v>0</v>
      </c>
      <c r="N6" s="114"/>
      <c r="O6" s="121"/>
      <c r="P6" s="114"/>
      <c r="Q6" s="114"/>
      <c r="R6" s="114"/>
      <c r="S6" s="47">
        <f t="shared" si="1"/>
        <v>0</v>
      </c>
    </row>
    <row r="7" spans="1:19" ht="13.15">
      <c r="A7" s="430"/>
      <c r="B7" s="394"/>
      <c r="C7" s="394"/>
      <c r="D7" s="93"/>
      <c r="E7" s="101" t="s">
        <v>592</v>
      </c>
      <c r="F7" s="93"/>
      <c r="G7" s="97"/>
      <c r="H7" s="97"/>
      <c r="I7" s="97"/>
      <c r="J7" s="81"/>
      <c r="K7" s="81"/>
      <c r="L7" s="82"/>
      <c r="M7" s="47">
        <f t="shared" si="0"/>
        <v>0</v>
      </c>
      <c r="N7" s="114"/>
      <c r="O7" s="121"/>
      <c r="P7" s="114"/>
      <c r="Q7" s="114"/>
      <c r="R7" s="114"/>
      <c r="S7" s="47">
        <f t="shared" si="1"/>
        <v>0</v>
      </c>
    </row>
    <row r="8" spans="1:19" ht="13.15">
      <c r="A8" s="430"/>
      <c r="B8" s="394"/>
      <c r="C8" s="394"/>
      <c r="D8" s="93"/>
      <c r="E8" s="101" t="s">
        <v>593</v>
      </c>
      <c r="F8" s="93"/>
      <c r="G8" s="97"/>
      <c r="H8" s="97"/>
      <c r="I8" s="97"/>
      <c r="J8" s="81"/>
      <c r="K8" s="81"/>
      <c r="L8" s="82"/>
      <c r="M8" s="47">
        <f t="shared" si="0"/>
        <v>0</v>
      </c>
      <c r="N8" s="114"/>
      <c r="O8" s="121"/>
      <c r="P8" s="111"/>
      <c r="Q8" s="111"/>
      <c r="R8" s="111"/>
      <c r="S8" s="47">
        <f t="shared" si="1"/>
        <v>0</v>
      </c>
    </row>
    <row r="9" spans="1:19" ht="13.15">
      <c r="A9" s="430"/>
      <c r="B9" s="394"/>
      <c r="C9" s="394"/>
      <c r="D9" s="93"/>
      <c r="E9" s="101" t="s">
        <v>594</v>
      </c>
      <c r="F9" s="93"/>
      <c r="G9" s="97"/>
      <c r="H9" s="97"/>
      <c r="I9" s="97"/>
      <c r="J9" s="81"/>
      <c r="K9" s="81"/>
      <c r="L9" s="82"/>
      <c r="M9" s="47">
        <f t="shared" si="0"/>
        <v>0</v>
      </c>
      <c r="N9" s="114"/>
      <c r="O9" s="121"/>
      <c r="P9" s="114"/>
      <c r="Q9" s="114"/>
      <c r="R9" s="114"/>
      <c r="S9" s="47">
        <f t="shared" si="1"/>
        <v>0</v>
      </c>
    </row>
    <row r="10" spans="1:19" ht="13.5" customHeight="1">
      <c r="A10" s="430"/>
      <c r="B10" s="394"/>
      <c r="C10" s="394"/>
      <c r="D10" s="93"/>
      <c r="E10" s="101" t="s">
        <v>595</v>
      </c>
      <c r="F10" s="93"/>
      <c r="G10" s="97"/>
      <c r="H10" s="97"/>
      <c r="I10" s="97"/>
      <c r="J10" s="81"/>
      <c r="K10" s="81"/>
      <c r="L10" s="82"/>
      <c r="M10" s="47">
        <f t="shared" si="0"/>
        <v>0</v>
      </c>
      <c r="N10" s="111"/>
      <c r="O10" s="121"/>
      <c r="P10" s="111"/>
      <c r="Q10" s="111"/>
      <c r="R10" s="111"/>
      <c r="S10" s="47">
        <f t="shared" si="1"/>
        <v>0</v>
      </c>
    </row>
    <row r="11" spans="1:19" ht="13.15">
      <c r="A11" s="430"/>
      <c r="B11" s="394"/>
      <c r="C11" s="394"/>
      <c r="D11" s="93"/>
      <c r="E11" s="101" t="s">
        <v>596</v>
      </c>
      <c r="F11" s="93"/>
      <c r="G11" s="97"/>
      <c r="H11" s="97"/>
      <c r="I11" s="97"/>
      <c r="J11" s="81"/>
      <c r="K11" s="81"/>
      <c r="L11" s="82"/>
      <c r="M11" s="47">
        <f t="shared" si="0"/>
        <v>0</v>
      </c>
      <c r="N11" s="111"/>
      <c r="O11" s="121"/>
      <c r="P11" s="111"/>
      <c r="Q11" s="111"/>
      <c r="R11" s="111"/>
      <c r="S11" s="47">
        <f t="shared" si="1"/>
        <v>0</v>
      </c>
    </row>
    <row r="12" spans="1:19" ht="13.15">
      <c r="A12" s="430"/>
      <c r="B12" s="394"/>
      <c r="C12" s="394"/>
      <c r="D12" s="93"/>
      <c r="E12" s="101"/>
      <c r="F12" s="93"/>
      <c r="G12" s="97"/>
      <c r="H12" s="97"/>
      <c r="I12" s="97"/>
      <c r="J12" s="81"/>
      <c r="K12" s="81"/>
      <c r="L12" s="82"/>
      <c r="M12" s="47">
        <f t="shared" si="0"/>
        <v>0</v>
      </c>
      <c r="N12" s="111"/>
      <c r="O12" s="121"/>
      <c r="P12" s="111"/>
      <c r="Q12" s="111"/>
      <c r="R12" s="111"/>
      <c r="S12" s="47">
        <f t="shared" si="1"/>
        <v>0</v>
      </c>
    </row>
    <row r="13" spans="1:19" ht="13.15">
      <c r="A13" s="430"/>
      <c r="B13" s="394"/>
      <c r="C13" s="394"/>
      <c r="D13" s="94" t="s">
        <v>597</v>
      </c>
      <c r="E13" s="103" t="s">
        <v>598</v>
      </c>
      <c r="F13" s="94"/>
      <c r="G13" s="104"/>
      <c r="H13" s="104"/>
      <c r="I13" s="104"/>
      <c r="J13" s="84"/>
      <c r="K13" s="85"/>
      <c r="L13" s="85"/>
      <c r="M13" s="47">
        <f t="shared" si="0"/>
        <v>0</v>
      </c>
      <c r="N13" s="115"/>
      <c r="O13" s="122"/>
      <c r="P13" s="115"/>
      <c r="Q13" s="115"/>
      <c r="R13" s="115"/>
      <c r="S13" s="47">
        <f t="shared" si="1"/>
        <v>0</v>
      </c>
    </row>
    <row r="14" spans="1:19" ht="13.15">
      <c r="A14" s="430"/>
      <c r="B14" s="394"/>
      <c r="C14" s="394"/>
      <c r="D14" s="93"/>
      <c r="E14" s="101" t="s">
        <v>599</v>
      </c>
      <c r="F14" s="93"/>
      <c r="G14" s="97"/>
      <c r="H14" s="97"/>
      <c r="I14" s="97"/>
      <c r="J14" s="81"/>
      <c r="K14" s="82"/>
      <c r="L14" s="82"/>
      <c r="M14" s="47">
        <f t="shared" si="0"/>
        <v>0</v>
      </c>
      <c r="N14" s="111"/>
      <c r="O14" s="121"/>
      <c r="P14" s="111"/>
      <c r="Q14" s="111"/>
      <c r="R14" s="111"/>
      <c r="S14" s="47">
        <f t="shared" si="1"/>
        <v>0</v>
      </c>
    </row>
    <row r="15" spans="1:19" ht="13.15">
      <c r="A15" s="430"/>
      <c r="B15" s="394"/>
      <c r="C15" s="394"/>
      <c r="D15" s="93"/>
      <c r="E15" s="101" t="s">
        <v>600</v>
      </c>
      <c r="F15" s="93"/>
      <c r="G15" s="97"/>
      <c r="H15" s="97"/>
      <c r="I15" s="97"/>
      <c r="J15" s="81"/>
      <c r="K15" s="82"/>
      <c r="L15" s="82"/>
      <c r="M15" s="47">
        <f t="shared" si="0"/>
        <v>0</v>
      </c>
      <c r="N15" s="114"/>
      <c r="O15" s="121"/>
      <c r="P15" s="114"/>
      <c r="Q15" s="114"/>
      <c r="R15" s="114"/>
      <c r="S15" s="47">
        <f t="shared" si="1"/>
        <v>0</v>
      </c>
    </row>
    <row r="16" spans="1:19" ht="13.15">
      <c r="A16" s="430"/>
      <c r="B16" s="394"/>
      <c r="C16" s="394"/>
      <c r="D16" s="93"/>
      <c r="E16" s="101" t="s">
        <v>601</v>
      </c>
      <c r="F16" s="93"/>
      <c r="G16" s="97"/>
      <c r="H16" s="97"/>
      <c r="I16" s="97"/>
      <c r="J16" s="81"/>
      <c r="K16" s="82"/>
      <c r="L16" s="82"/>
      <c r="M16" s="47">
        <f t="shared" si="0"/>
        <v>0</v>
      </c>
      <c r="N16" s="114"/>
      <c r="O16" s="121"/>
      <c r="P16" s="114"/>
      <c r="Q16" s="114"/>
      <c r="R16" s="114"/>
      <c r="S16" s="47">
        <f t="shared" si="1"/>
        <v>0</v>
      </c>
    </row>
    <row r="17" spans="1:19" ht="13.15">
      <c r="A17" s="430"/>
      <c r="B17" s="394"/>
      <c r="C17" s="394"/>
      <c r="D17" s="93"/>
      <c r="E17" s="101" t="s">
        <v>602</v>
      </c>
      <c r="F17" s="93"/>
      <c r="G17" s="97"/>
      <c r="H17" s="97"/>
      <c r="I17" s="97"/>
      <c r="J17" s="81"/>
      <c r="K17" s="82"/>
      <c r="L17" s="82"/>
      <c r="M17" s="47">
        <f t="shared" si="0"/>
        <v>0</v>
      </c>
      <c r="N17" s="114"/>
      <c r="O17" s="121"/>
      <c r="P17" s="114"/>
      <c r="Q17" s="114"/>
      <c r="R17" s="114"/>
      <c r="S17" s="47">
        <f t="shared" si="1"/>
        <v>0</v>
      </c>
    </row>
    <row r="18" spans="1:19" ht="13.15">
      <c r="A18" s="430"/>
      <c r="B18" s="394"/>
      <c r="C18" s="394"/>
      <c r="D18" s="95"/>
      <c r="E18" s="105"/>
      <c r="F18" s="95"/>
      <c r="G18" s="106"/>
      <c r="H18" s="106"/>
      <c r="I18" s="106"/>
      <c r="J18" s="86"/>
      <c r="K18" s="87"/>
      <c r="L18" s="87"/>
      <c r="M18" s="47">
        <f t="shared" si="0"/>
        <v>0</v>
      </c>
      <c r="N18" s="116"/>
      <c r="O18" s="123"/>
      <c r="P18" s="116"/>
      <c r="Q18" s="116"/>
      <c r="R18" s="116"/>
      <c r="S18" s="47">
        <f t="shared" si="1"/>
        <v>0</v>
      </c>
    </row>
    <row r="19" spans="1:19" ht="13.15">
      <c r="A19" s="430"/>
      <c r="B19" s="394"/>
      <c r="C19" s="394"/>
      <c r="D19" s="93" t="s">
        <v>603</v>
      </c>
      <c r="E19" s="101" t="s">
        <v>604</v>
      </c>
      <c r="F19" s="93"/>
      <c r="G19" s="97"/>
      <c r="H19" s="97"/>
      <c r="I19" s="97"/>
      <c r="J19" s="81"/>
      <c r="K19" s="82"/>
      <c r="L19" s="82"/>
      <c r="M19" s="47">
        <f t="shared" si="0"/>
        <v>0</v>
      </c>
      <c r="N19" s="114"/>
      <c r="O19" s="121"/>
      <c r="P19" s="114"/>
      <c r="Q19" s="114"/>
      <c r="R19" s="114"/>
      <c r="S19" s="47">
        <f t="shared" si="1"/>
        <v>0</v>
      </c>
    </row>
    <row r="20" spans="1:19" ht="13.15">
      <c r="A20" s="430"/>
      <c r="B20" s="394"/>
      <c r="C20" s="394"/>
      <c r="D20" s="93"/>
      <c r="E20" s="101" t="s">
        <v>605</v>
      </c>
      <c r="F20" s="93"/>
      <c r="G20" s="97"/>
      <c r="H20" s="97"/>
      <c r="I20" s="97"/>
      <c r="J20" s="81"/>
      <c r="K20" s="82"/>
      <c r="L20" s="82"/>
      <c r="M20" s="47">
        <f t="shared" si="0"/>
        <v>0</v>
      </c>
      <c r="N20" s="114"/>
      <c r="O20" s="121"/>
      <c r="P20" s="114"/>
      <c r="Q20" s="114"/>
      <c r="R20" s="114"/>
      <c r="S20" s="47">
        <f t="shared" si="1"/>
        <v>0</v>
      </c>
    </row>
    <row r="21" spans="1:19" ht="13.15">
      <c r="A21" s="430"/>
      <c r="B21" s="394"/>
      <c r="C21" s="394"/>
      <c r="D21" s="93"/>
      <c r="E21" s="101" t="s">
        <v>606</v>
      </c>
      <c r="F21" s="93"/>
      <c r="G21" s="97"/>
      <c r="H21" s="97"/>
      <c r="I21" s="97"/>
      <c r="J21" s="81"/>
      <c r="K21" s="82"/>
      <c r="L21" s="82"/>
      <c r="M21" s="47">
        <f t="shared" si="0"/>
        <v>0</v>
      </c>
      <c r="N21" s="114"/>
      <c r="O21" s="121"/>
      <c r="P21" s="114"/>
      <c r="Q21" s="114"/>
      <c r="R21" s="114"/>
      <c r="S21" s="47">
        <f t="shared" si="1"/>
        <v>0</v>
      </c>
    </row>
    <row r="22" spans="1:19" ht="13.15">
      <c r="A22" s="430"/>
      <c r="B22" s="394"/>
      <c r="C22" s="394"/>
      <c r="D22" s="93"/>
      <c r="E22" s="101" t="s">
        <v>607</v>
      </c>
      <c r="F22" s="93"/>
      <c r="G22" s="97"/>
      <c r="H22" s="97"/>
      <c r="I22" s="97"/>
      <c r="J22" s="81"/>
      <c r="K22" s="82"/>
      <c r="L22" s="82"/>
      <c r="M22" s="47">
        <f t="shared" si="0"/>
        <v>0</v>
      </c>
      <c r="N22" s="114"/>
      <c r="O22" s="121"/>
      <c r="P22" s="114"/>
      <c r="Q22" s="114"/>
      <c r="R22" s="114"/>
      <c r="S22" s="47">
        <f t="shared" si="1"/>
        <v>0</v>
      </c>
    </row>
    <row r="23" spans="1:19" ht="13.15">
      <c r="A23" s="430"/>
      <c r="B23" s="394"/>
      <c r="C23" s="394"/>
      <c r="D23" s="93"/>
      <c r="E23" s="101" t="s">
        <v>608</v>
      </c>
      <c r="F23" s="93"/>
      <c r="G23" s="97"/>
      <c r="H23" s="97"/>
      <c r="I23" s="97"/>
      <c r="J23" s="81"/>
      <c r="K23" s="82"/>
      <c r="L23" s="82"/>
      <c r="M23" s="47">
        <f t="shared" si="0"/>
        <v>0</v>
      </c>
      <c r="N23" s="114"/>
      <c r="O23" s="121"/>
      <c r="P23" s="114"/>
      <c r="Q23" s="114"/>
      <c r="R23" s="114"/>
      <c r="S23" s="47">
        <f t="shared" si="1"/>
        <v>0</v>
      </c>
    </row>
    <row r="24" spans="1:19" ht="13.15">
      <c r="A24" s="430"/>
      <c r="B24" s="394"/>
      <c r="C24" s="394"/>
      <c r="D24" s="95"/>
      <c r="E24" s="101"/>
      <c r="F24" s="95"/>
      <c r="G24" s="106"/>
      <c r="H24" s="106"/>
      <c r="I24" s="106"/>
      <c r="J24" s="86"/>
      <c r="K24" s="87"/>
      <c r="L24" s="87"/>
      <c r="M24" s="47">
        <f t="shared" si="0"/>
        <v>0</v>
      </c>
      <c r="N24" s="117"/>
      <c r="O24" s="123"/>
      <c r="P24" s="117"/>
      <c r="Q24" s="117"/>
      <c r="R24" s="117"/>
      <c r="S24" s="47">
        <f t="shared" si="1"/>
        <v>0</v>
      </c>
    </row>
    <row r="25" spans="1:19" ht="26.45">
      <c r="A25" s="430"/>
      <c r="B25" s="394"/>
      <c r="C25" s="394"/>
      <c r="D25" s="93" t="s">
        <v>609</v>
      </c>
      <c r="E25" s="103" t="s">
        <v>610</v>
      </c>
      <c r="F25" s="93"/>
      <c r="G25" s="97"/>
      <c r="H25" s="97"/>
      <c r="I25" s="97"/>
      <c r="J25" s="82"/>
      <c r="K25" s="82"/>
      <c r="L25" s="82"/>
      <c r="M25" s="47">
        <f t="shared" si="0"/>
        <v>0</v>
      </c>
      <c r="N25" s="111"/>
      <c r="O25" s="121"/>
      <c r="P25" s="111"/>
      <c r="Q25" s="111"/>
      <c r="R25" s="111"/>
      <c r="S25" s="47">
        <f t="shared" si="1"/>
        <v>0</v>
      </c>
    </row>
    <row r="26" spans="1:19" ht="13.15">
      <c r="A26" s="430"/>
      <c r="B26" s="394"/>
      <c r="C26" s="394"/>
      <c r="D26" s="93"/>
      <c r="E26" s="101" t="s">
        <v>611</v>
      </c>
      <c r="F26" s="93"/>
      <c r="G26" s="97"/>
      <c r="H26" s="97"/>
      <c r="I26" s="97"/>
      <c r="J26" s="82"/>
      <c r="K26" s="82"/>
      <c r="L26" s="82"/>
      <c r="M26" s="47">
        <f t="shared" si="0"/>
        <v>0</v>
      </c>
      <c r="N26" s="111"/>
      <c r="O26" s="121"/>
      <c r="P26" s="111"/>
      <c r="Q26" s="111"/>
      <c r="R26" s="111"/>
      <c r="S26" s="47">
        <f t="shared" si="1"/>
        <v>0</v>
      </c>
    </row>
    <row r="27" spans="1:19" ht="13.15">
      <c r="A27" s="430"/>
      <c r="B27" s="394"/>
      <c r="C27" s="394"/>
      <c r="D27" s="93"/>
      <c r="E27" s="101" t="s">
        <v>612</v>
      </c>
      <c r="F27" s="93"/>
      <c r="G27" s="97"/>
      <c r="H27" s="97"/>
      <c r="I27" s="97"/>
      <c r="J27" s="82"/>
      <c r="K27" s="82"/>
      <c r="L27" s="82"/>
      <c r="M27" s="47">
        <f t="shared" si="0"/>
        <v>0</v>
      </c>
      <c r="N27" s="111"/>
      <c r="O27" s="121"/>
      <c r="P27" s="111"/>
      <c r="Q27" s="111"/>
      <c r="R27" s="111"/>
      <c r="S27" s="47">
        <f t="shared" si="1"/>
        <v>0</v>
      </c>
    </row>
    <row r="28" spans="1:19" ht="13.15">
      <c r="A28" s="430"/>
      <c r="B28" s="394"/>
      <c r="C28" s="394"/>
      <c r="D28" s="93"/>
      <c r="E28" s="101" t="s">
        <v>613</v>
      </c>
      <c r="F28" s="93"/>
      <c r="G28" s="97"/>
      <c r="H28" s="97"/>
      <c r="I28" s="97"/>
      <c r="J28" s="82"/>
      <c r="K28" s="82"/>
      <c r="L28" s="82"/>
      <c r="M28" s="47">
        <f t="shared" si="0"/>
        <v>0</v>
      </c>
      <c r="N28" s="111"/>
      <c r="O28" s="121"/>
      <c r="P28" s="111"/>
      <c r="Q28" s="111"/>
      <c r="R28" s="111"/>
      <c r="S28" s="47">
        <f t="shared" si="1"/>
        <v>0</v>
      </c>
    </row>
    <row r="29" spans="1:19" ht="13.15">
      <c r="A29" s="430"/>
      <c r="B29" s="394"/>
      <c r="C29" s="394"/>
      <c r="D29" s="93"/>
      <c r="E29" s="101" t="s">
        <v>614</v>
      </c>
      <c r="F29" s="93"/>
      <c r="G29" s="97"/>
      <c r="H29" s="97"/>
      <c r="I29" s="97"/>
      <c r="J29" s="82"/>
      <c r="K29" s="82"/>
      <c r="L29" s="82"/>
      <c r="M29" s="47">
        <f t="shared" si="0"/>
        <v>0</v>
      </c>
      <c r="N29" s="111"/>
      <c r="O29" s="121"/>
      <c r="P29" s="111"/>
      <c r="Q29" s="111"/>
      <c r="R29" s="111"/>
      <c r="S29" s="47">
        <f t="shared" si="1"/>
        <v>0</v>
      </c>
    </row>
    <row r="30" spans="1:19" ht="13.15">
      <c r="A30" s="430"/>
      <c r="B30" s="394"/>
      <c r="C30" s="394"/>
      <c r="D30" s="93"/>
      <c r="E30" s="105"/>
      <c r="F30" s="93"/>
      <c r="G30" s="97"/>
      <c r="H30" s="97"/>
      <c r="I30" s="97"/>
      <c r="J30" s="82"/>
      <c r="K30" s="82"/>
      <c r="L30" s="82"/>
      <c r="M30" s="47">
        <f t="shared" si="0"/>
        <v>0</v>
      </c>
      <c r="N30" s="114"/>
      <c r="O30" s="121"/>
      <c r="P30" s="114"/>
      <c r="Q30" s="114"/>
      <c r="R30" s="114"/>
      <c r="S30" s="47">
        <f t="shared" si="1"/>
        <v>0</v>
      </c>
    </row>
    <row r="31" spans="1:19" ht="26.45">
      <c r="A31" s="430"/>
      <c r="B31" s="394"/>
      <c r="C31" s="394"/>
      <c r="D31" s="94" t="s">
        <v>615</v>
      </c>
      <c r="E31" s="101" t="s">
        <v>616</v>
      </c>
      <c r="F31" s="94"/>
      <c r="G31" s="104"/>
      <c r="H31" s="104"/>
      <c r="I31" s="104"/>
      <c r="J31" s="85"/>
      <c r="K31" s="85"/>
      <c r="L31" s="85"/>
      <c r="M31" s="47">
        <f t="shared" si="0"/>
        <v>0</v>
      </c>
      <c r="N31" s="118"/>
      <c r="O31" s="122"/>
      <c r="P31" s="118"/>
      <c r="Q31" s="118"/>
      <c r="R31" s="118"/>
      <c r="S31" s="47">
        <f t="shared" si="1"/>
        <v>0</v>
      </c>
    </row>
    <row r="32" spans="1:19" ht="13.15">
      <c r="A32" s="430"/>
      <c r="B32" s="394"/>
      <c r="C32" s="394"/>
      <c r="D32" s="93"/>
      <c r="E32" s="101" t="s">
        <v>617</v>
      </c>
      <c r="F32" s="93"/>
      <c r="G32" s="97"/>
      <c r="H32" s="97"/>
      <c r="I32" s="97"/>
      <c r="J32" s="82"/>
      <c r="K32" s="82"/>
      <c r="L32" s="82"/>
      <c r="M32" s="47">
        <f t="shared" si="0"/>
        <v>0</v>
      </c>
      <c r="N32" s="114"/>
      <c r="O32" s="121"/>
      <c r="P32" s="114"/>
      <c r="Q32" s="114"/>
      <c r="R32" s="114"/>
      <c r="S32" s="47">
        <f t="shared" si="1"/>
        <v>0</v>
      </c>
    </row>
    <row r="33" spans="1:19" ht="13.15">
      <c r="A33" s="430"/>
      <c r="B33" s="394"/>
      <c r="C33" s="394"/>
      <c r="D33" s="93"/>
      <c r="E33" s="101" t="s">
        <v>618</v>
      </c>
      <c r="F33" s="93"/>
      <c r="G33" s="97"/>
      <c r="H33" s="97"/>
      <c r="I33" s="97"/>
      <c r="J33" s="82"/>
      <c r="K33" s="82"/>
      <c r="L33" s="82"/>
      <c r="M33" s="47">
        <f t="shared" si="0"/>
        <v>0</v>
      </c>
      <c r="N33" s="114"/>
      <c r="O33" s="121"/>
      <c r="P33" s="114"/>
      <c r="Q33" s="114"/>
      <c r="R33" s="114"/>
      <c r="S33" s="47">
        <f t="shared" si="1"/>
        <v>0</v>
      </c>
    </row>
    <row r="34" spans="1:19" ht="13.15">
      <c r="A34" s="430"/>
      <c r="B34" s="394"/>
      <c r="C34" s="394"/>
      <c r="D34" s="93"/>
      <c r="E34" s="101" t="s">
        <v>619</v>
      </c>
      <c r="F34" s="93"/>
      <c r="G34" s="97"/>
      <c r="H34" s="97"/>
      <c r="I34" s="97"/>
      <c r="J34" s="82"/>
      <c r="K34" s="82"/>
      <c r="L34" s="82"/>
      <c r="M34" s="47">
        <f t="shared" si="0"/>
        <v>0</v>
      </c>
      <c r="N34" s="111"/>
      <c r="O34" s="121"/>
      <c r="P34" s="111"/>
      <c r="Q34" s="111"/>
      <c r="R34" s="111"/>
      <c r="S34" s="47">
        <f t="shared" si="1"/>
        <v>0</v>
      </c>
    </row>
    <row r="35" spans="1:19" ht="13.15">
      <c r="A35" s="430"/>
      <c r="B35" s="394"/>
      <c r="C35" s="394"/>
      <c r="D35" s="93"/>
      <c r="E35" s="101" t="s">
        <v>620</v>
      </c>
      <c r="F35" s="93"/>
      <c r="G35" s="97"/>
      <c r="H35" s="97"/>
      <c r="I35" s="97"/>
      <c r="J35" s="82"/>
      <c r="K35" s="82"/>
      <c r="L35" s="82"/>
      <c r="M35" s="47">
        <f t="shared" si="0"/>
        <v>0</v>
      </c>
      <c r="N35" s="114"/>
      <c r="O35" s="121"/>
      <c r="P35" s="114"/>
      <c r="Q35" s="114"/>
      <c r="R35" s="114"/>
      <c r="S35" s="47">
        <f t="shared" si="1"/>
        <v>0</v>
      </c>
    </row>
    <row r="36" spans="1:19" ht="13.9" thickBot="1">
      <c r="A36" s="431"/>
      <c r="B36" s="395"/>
      <c r="C36" s="395"/>
      <c r="D36" s="93"/>
      <c r="E36" s="101"/>
      <c r="F36" s="93"/>
      <c r="G36" s="97"/>
      <c r="H36" s="97"/>
      <c r="I36" s="97"/>
      <c r="J36" s="82"/>
      <c r="K36" s="82"/>
      <c r="L36" s="82"/>
      <c r="M36" s="47">
        <f t="shared" si="0"/>
        <v>0</v>
      </c>
      <c r="N36" s="114"/>
      <c r="O36" s="121"/>
      <c r="P36" s="114"/>
      <c r="Q36" s="114"/>
      <c r="R36" s="114"/>
      <c r="S36" s="47">
        <f t="shared" si="1"/>
        <v>0</v>
      </c>
    </row>
    <row r="37" spans="1:19" ht="12.75" customHeight="1">
      <c r="A37" s="414" t="s">
        <v>621</v>
      </c>
      <c r="B37" s="393" t="s">
        <v>622</v>
      </c>
      <c r="C37" s="393" t="s">
        <v>623</v>
      </c>
      <c r="D37" s="96" t="s">
        <v>624</v>
      </c>
      <c r="E37" s="107" t="s">
        <v>625</v>
      </c>
      <c r="F37" s="96"/>
      <c r="G37" s="108"/>
      <c r="H37" s="108"/>
      <c r="I37" s="108"/>
      <c r="J37" s="88"/>
      <c r="K37" s="89"/>
      <c r="L37" s="89"/>
      <c r="M37" s="47">
        <f t="shared" si="0"/>
        <v>0</v>
      </c>
      <c r="N37" s="119"/>
      <c r="O37" s="124"/>
      <c r="P37" s="119"/>
      <c r="Q37" s="119"/>
      <c r="R37" s="119"/>
      <c r="S37" s="47">
        <f t="shared" si="1"/>
        <v>0</v>
      </c>
    </row>
    <row r="38" spans="1:19" ht="13.15">
      <c r="A38" s="415"/>
      <c r="B38" s="394"/>
      <c r="C38" s="394"/>
      <c r="D38" s="93"/>
      <c r="E38" s="101" t="s">
        <v>626</v>
      </c>
      <c r="F38" s="93"/>
      <c r="G38" s="97"/>
      <c r="H38" s="97"/>
      <c r="I38" s="97"/>
      <c r="J38" s="81"/>
      <c r="K38" s="82"/>
      <c r="L38" s="82"/>
      <c r="M38" s="47">
        <f t="shared" si="0"/>
        <v>0</v>
      </c>
      <c r="N38" s="114"/>
      <c r="O38" s="121"/>
      <c r="P38" s="114"/>
      <c r="Q38" s="114"/>
      <c r="R38" s="114"/>
      <c r="S38" s="47">
        <f t="shared" si="1"/>
        <v>0</v>
      </c>
    </row>
    <row r="39" spans="1:19" ht="13.15">
      <c r="A39" s="415"/>
      <c r="B39" s="394"/>
      <c r="C39" s="394"/>
      <c r="D39" s="93"/>
      <c r="E39" s="101" t="s">
        <v>627</v>
      </c>
      <c r="F39" s="93"/>
      <c r="G39" s="97"/>
      <c r="H39" s="97"/>
      <c r="I39" s="97"/>
      <c r="J39" s="81"/>
      <c r="K39" s="82"/>
      <c r="L39" s="82"/>
      <c r="M39" s="47">
        <f t="shared" si="0"/>
        <v>0</v>
      </c>
      <c r="N39" s="114"/>
      <c r="O39" s="121"/>
      <c r="P39" s="114"/>
      <c r="Q39" s="114"/>
      <c r="R39" s="114"/>
      <c r="S39" s="47">
        <f t="shared" si="1"/>
        <v>0</v>
      </c>
    </row>
    <row r="40" spans="1:19" ht="13.15">
      <c r="A40" s="415"/>
      <c r="B40" s="394"/>
      <c r="C40" s="394"/>
      <c r="D40" s="93"/>
      <c r="E40" s="101" t="s">
        <v>628</v>
      </c>
      <c r="F40" s="93"/>
      <c r="G40" s="97"/>
      <c r="H40" s="97"/>
      <c r="I40" s="97"/>
      <c r="J40" s="81"/>
      <c r="K40" s="82"/>
      <c r="L40" s="82"/>
      <c r="M40" s="47">
        <f t="shared" si="0"/>
        <v>0</v>
      </c>
      <c r="N40" s="114"/>
      <c r="O40" s="121"/>
      <c r="P40" s="114"/>
      <c r="Q40" s="114"/>
      <c r="R40" s="114"/>
      <c r="S40" s="47">
        <f t="shared" si="1"/>
        <v>0</v>
      </c>
    </row>
    <row r="41" spans="1:19" ht="13.15">
      <c r="A41" s="415"/>
      <c r="B41" s="394"/>
      <c r="C41" s="394"/>
      <c r="D41" s="93"/>
      <c r="E41" s="101" t="s">
        <v>629</v>
      </c>
      <c r="F41" s="93"/>
      <c r="G41" s="97"/>
      <c r="H41" s="97"/>
      <c r="I41" s="97"/>
      <c r="J41" s="81"/>
      <c r="K41" s="82"/>
      <c r="L41" s="82"/>
      <c r="M41" s="47">
        <f t="shared" si="0"/>
        <v>0</v>
      </c>
      <c r="N41" s="114"/>
      <c r="O41" s="121"/>
      <c r="P41" s="114"/>
      <c r="Q41" s="114"/>
      <c r="R41" s="114"/>
      <c r="S41" s="47">
        <f t="shared" si="1"/>
        <v>0</v>
      </c>
    </row>
    <row r="42" spans="1:19" ht="13.15">
      <c r="A42" s="415"/>
      <c r="B42" s="394"/>
      <c r="C42" s="394"/>
      <c r="D42" s="93"/>
      <c r="E42" s="101" t="s">
        <v>630</v>
      </c>
      <c r="F42" s="93"/>
      <c r="G42" s="97"/>
      <c r="H42" s="97"/>
      <c r="I42" s="97"/>
      <c r="J42" s="81"/>
      <c r="K42" s="82"/>
      <c r="L42" s="82"/>
      <c r="M42" s="47">
        <f t="shared" si="0"/>
        <v>0</v>
      </c>
      <c r="N42" s="114"/>
      <c r="O42" s="121"/>
      <c r="P42" s="114"/>
      <c r="Q42" s="114"/>
      <c r="R42" s="114"/>
      <c r="S42" s="47">
        <f t="shared" si="1"/>
        <v>0</v>
      </c>
    </row>
    <row r="43" spans="1:19" ht="13.15">
      <c r="A43" s="415"/>
      <c r="B43" s="394"/>
      <c r="C43" s="394"/>
      <c r="D43" s="93"/>
      <c r="E43" s="101" t="s">
        <v>631</v>
      </c>
      <c r="F43" s="93"/>
      <c r="G43" s="97"/>
      <c r="H43" s="97"/>
      <c r="I43" s="97"/>
      <c r="J43" s="81"/>
      <c r="K43" s="82"/>
      <c r="L43" s="82"/>
      <c r="M43" s="47">
        <f t="shared" si="0"/>
        <v>0</v>
      </c>
      <c r="N43" s="114"/>
      <c r="O43" s="121"/>
      <c r="P43" s="114"/>
      <c r="Q43" s="114"/>
      <c r="R43" s="114"/>
      <c r="S43" s="47">
        <f t="shared" si="1"/>
        <v>0</v>
      </c>
    </row>
    <row r="44" spans="1:19" ht="13.15">
      <c r="A44" s="415"/>
      <c r="B44" s="394"/>
      <c r="C44" s="394"/>
      <c r="D44" s="93"/>
      <c r="E44" s="101"/>
      <c r="F44" s="93"/>
      <c r="G44" s="97"/>
      <c r="H44" s="97"/>
      <c r="I44" s="97"/>
      <c r="J44" s="81"/>
      <c r="K44" s="82"/>
      <c r="L44" s="82"/>
      <c r="M44" s="47">
        <f t="shared" si="0"/>
        <v>0</v>
      </c>
      <c r="N44" s="114"/>
      <c r="O44" s="123"/>
      <c r="P44" s="114"/>
      <c r="Q44" s="114"/>
      <c r="R44" s="114"/>
      <c r="S44" s="47">
        <f t="shared" si="1"/>
        <v>0</v>
      </c>
    </row>
    <row r="45" spans="1:19" ht="26.45">
      <c r="A45" s="415"/>
      <c r="B45" s="394"/>
      <c r="C45" s="394"/>
      <c r="D45" s="94" t="s">
        <v>632</v>
      </c>
      <c r="E45" s="103" t="s">
        <v>633</v>
      </c>
      <c r="F45" s="94"/>
      <c r="G45" s="104"/>
      <c r="H45" s="104"/>
      <c r="I45" s="104"/>
      <c r="J45" s="84"/>
      <c r="K45" s="85"/>
      <c r="L45" s="85"/>
      <c r="M45" s="47">
        <f t="shared" si="0"/>
        <v>0</v>
      </c>
      <c r="N45" s="118"/>
      <c r="O45" s="122"/>
      <c r="P45" s="118"/>
      <c r="Q45" s="118"/>
      <c r="R45" s="118"/>
      <c r="S45" s="47">
        <f t="shared" si="1"/>
        <v>0</v>
      </c>
    </row>
    <row r="46" spans="1:19" ht="13.15">
      <c r="A46" s="415"/>
      <c r="B46" s="394"/>
      <c r="C46" s="394"/>
      <c r="D46" s="93"/>
      <c r="E46" s="101" t="s">
        <v>634</v>
      </c>
      <c r="F46" s="93"/>
      <c r="G46" s="97"/>
      <c r="H46" s="97"/>
      <c r="I46" s="97"/>
      <c r="J46" s="81"/>
      <c r="K46" s="82"/>
      <c r="L46" s="82"/>
      <c r="M46" s="47">
        <f t="shared" si="0"/>
        <v>0</v>
      </c>
      <c r="N46" s="114"/>
      <c r="O46" s="121"/>
      <c r="P46" s="114"/>
      <c r="Q46" s="114"/>
      <c r="R46" s="114"/>
      <c r="S46" s="47">
        <f t="shared" si="1"/>
        <v>0</v>
      </c>
    </row>
    <row r="47" spans="1:19" ht="13.15">
      <c r="A47" s="415"/>
      <c r="B47" s="394"/>
      <c r="C47" s="394"/>
      <c r="D47" s="93"/>
      <c r="E47" s="101" t="s">
        <v>635</v>
      </c>
      <c r="F47" s="93"/>
      <c r="G47" s="97"/>
      <c r="H47" s="97"/>
      <c r="I47" s="97"/>
      <c r="J47" s="81"/>
      <c r="K47" s="82"/>
      <c r="L47" s="82"/>
      <c r="M47" s="47">
        <f t="shared" si="0"/>
        <v>0</v>
      </c>
      <c r="N47" s="114"/>
      <c r="O47" s="121"/>
      <c r="P47" s="114"/>
      <c r="Q47" s="114"/>
      <c r="R47" s="114"/>
      <c r="S47" s="47">
        <f t="shared" si="1"/>
        <v>0</v>
      </c>
    </row>
    <row r="48" spans="1:19" ht="13.15">
      <c r="A48" s="415"/>
      <c r="B48" s="394"/>
      <c r="C48" s="394"/>
      <c r="D48" s="93"/>
      <c r="E48" s="101" t="s">
        <v>636</v>
      </c>
      <c r="F48" s="93"/>
      <c r="G48" s="97"/>
      <c r="H48" s="97"/>
      <c r="I48" s="97"/>
      <c r="J48" s="81"/>
      <c r="K48" s="82"/>
      <c r="L48" s="82"/>
      <c r="M48" s="47">
        <f t="shared" si="0"/>
        <v>0</v>
      </c>
      <c r="N48" s="114"/>
      <c r="O48" s="121"/>
      <c r="P48" s="114"/>
      <c r="Q48" s="114"/>
      <c r="R48" s="114"/>
      <c r="S48" s="47">
        <f t="shared" si="1"/>
        <v>0</v>
      </c>
    </row>
    <row r="49" spans="1:19" ht="13.15">
      <c r="A49" s="415"/>
      <c r="B49" s="394"/>
      <c r="C49" s="394"/>
      <c r="D49" s="93"/>
      <c r="E49" s="101" t="s">
        <v>637</v>
      </c>
      <c r="F49" s="93"/>
      <c r="G49" s="97"/>
      <c r="H49" s="97"/>
      <c r="I49" s="97"/>
      <c r="J49" s="81"/>
      <c r="K49" s="82"/>
      <c r="L49" s="82"/>
      <c r="M49" s="47">
        <f t="shared" si="0"/>
        <v>0</v>
      </c>
      <c r="N49" s="114"/>
      <c r="O49" s="121"/>
      <c r="P49" s="114"/>
      <c r="Q49" s="114"/>
      <c r="R49" s="114"/>
      <c r="S49" s="47">
        <f t="shared" si="1"/>
        <v>0</v>
      </c>
    </row>
    <row r="50" spans="1:19" ht="13.15">
      <c r="A50" s="415"/>
      <c r="B50" s="394"/>
      <c r="C50" s="394"/>
      <c r="D50" s="95"/>
      <c r="E50" s="105"/>
      <c r="F50" s="95"/>
      <c r="G50" s="106"/>
      <c r="H50" s="106"/>
      <c r="I50" s="106"/>
      <c r="J50" s="86"/>
      <c r="K50" s="87"/>
      <c r="L50" s="87"/>
      <c r="M50" s="47">
        <f t="shared" si="0"/>
        <v>0</v>
      </c>
      <c r="N50" s="116"/>
      <c r="O50" s="123"/>
      <c r="P50" s="116"/>
      <c r="Q50" s="116"/>
      <c r="R50" s="116"/>
      <c r="S50" s="47">
        <f t="shared" si="1"/>
        <v>0</v>
      </c>
    </row>
    <row r="51" spans="1:19" ht="26.45">
      <c r="A51" s="415"/>
      <c r="B51" s="394"/>
      <c r="C51" s="394"/>
      <c r="D51" s="93" t="s">
        <v>638</v>
      </c>
      <c r="E51" s="101" t="s">
        <v>639</v>
      </c>
      <c r="F51" s="93"/>
      <c r="G51" s="97"/>
      <c r="H51" s="97"/>
      <c r="I51" s="97"/>
      <c r="J51" s="81"/>
      <c r="K51" s="82"/>
      <c r="L51" s="82"/>
      <c r="M51" s="47">
        <f t="shared" si="0"/>
        <v>0</v>
      </c>
      <c r="N51" s="114"/>
      <c r="O51" s="121"/>
      <c r="P51" s="114"/>
      <c r="Q51" s="114"/>
      <c r="R51" s="114"/>
      <c r="S51" s="47">
        <f t="shared" si="1"/>
        <v>0</v>
      </c>
    </row>
    <row r="52" spans="1:19" ht="13.15">
      <c r="A52" s="415"/>
      <c r="B52" s="394"/>
      <c r="C52" s="394"/>
      <c r="D52" s="93"/>
      <c r="E52" s="101" t="s">
        <v>640</v>
      </c>
      <c r="F52" s="93"/>
      <c r="G52" s="97"/>
      <c r="H52" s="97"/>
      <c r="I52" s="97"/>
      <c r="J52" s="81"/>
      <c r="K52" s="82"/>
      <c r="L52" s="82"/>
      <c r="M52" s="47">
        <f t="shared" si="0"/>
        <v>0</v>
      </c>
      <c r="N52" s="114"/>
      <c r="O52" s="121"/>
      <c r="P52" s="114"/>
      <c r="Q52" s="114"/>
      <c r="R52" s="114"/>
      <c r="S52" s="47">
        <f t="shared" si="1"/>
        <v>0</v>
      </c>
    </row>
    <row r="53" spans="1:19" ht="13.15">
      <c r="A53" s="415"/>
      <c r="B53" s="394"/>
      <c r="C53" s="394"/>
      <c r="D53" s="93"/>
      <c r="E53" s="101" t="s">
        <v>641</v>
      </c>
      <c r="F53" s="93"/>
      <c r="G53" s="97"/>
      <c r="H53" s="97"/>
      <c r="I53" s="97"/>
      <c r="J53" s="81"/>
      <c r="K53" s="82"/>
      <c r="L53" s="82"/>
      <c r="M53" s="47">
        <f t="shared" si="0"/>
        <v>0</v>
      </c>
      <c r="N53" s="114"/>
      <c r="O53" s="121"/>
      <c r="P53" s="114"/>
      <c r="Q53" s="114"/>
      <c r="R53" s="114"/>
      <c r="S53" s="47">
        <f t="shared" si="1"/>
        <v>0</v>
      </c>
    </row>
    <row r="54" spans="1:19" ht="13.15">
      <c r="A54" s="415"/>
      <c r="B54" s="394"/>
      <c r="C54" s="394"/>
      <c r="D54" s="93"/>
      <c r="E54" s="101" t="s">
        <v>642</v>
      </c>
      <c r="F54" s="93"/>
      <c r="G54" s="97"/>
      <c r="H54" s="97"/>
      <c r="I54" s="97"/>
      <c r="J54" s="81"/>
      <c r="K54" s="82"/>
      <c r="L54" s="82"/>
      <c r="M54" s="47">
        <f t="shared" si="0"/>
        <v>0</v>
      </c>
      <c r="N54" s="114"/>
      <c r="O54" s="121"/>
      <c r="P54" s="114"/>
      <c r="Q54" s="114"/>
      <c r="R54" s="114"/>
      <c r="S54" s="47">
        <f t="shared" si="1"/>
        <v>0</v>
      </c>
    </row>
    <row r="55" spans="1:19" ht="13.15">
      <c r="A55" s="415"/>
      <c r="B55" s="394"/>
      <c r="C55" s="394"/>
      <c r="D55" s="93"/>
      <c r="E55" s="101" t="s">
        <v>643</v>
      </c>
      <c r="F55" s="93"/>
      <c r="G55" s="97"/>
      <c r="H55" s="97"/>
      <c r="I55" s="97"/>
      <c r="J55" s="81"/>
      <c r="K55" s="82"/>
      <c r="L55" s="82"/>
      <c r="M55" s="47">
        <f t="shared" si="0"/>
        <v>0</v>
      </c>
      <c r="N55" s="114"/>
      <c r="O55" s="121"/>
      <c r="P55" s="114"/>
      <c r="Q55" s="114"/>
      <c r="R55" s="114"/>
      <c r="S55" s="47">
        <f t="shared" si="1"/>
        <v>0</v>
      </c>
    </row>
    <row r="56" spans="1:19" ht="13.9" thickBot="1">
      <c r="A56" s="416"/>
      <c r="B56" s="395"/>
      <c r="C56" s="395"/>
      <c r="D56" s="93"/>
      <c r="E56" s="101"/>
      <c r="F56" s="93"/>
      <c r="G56" s="97"/>
      <c r="H56" s="98"/>
      <c r="I56" s="109"/>
      <c r="J56" s="81"/>
      <c r="K56" s="82"/>
      <c r="L56" s="90"/>
      <c r="M56" s="47">
        <f t="shared" si="0"/>
        <v>0</v>
      </c>
      <c r="N56" s="120"/>
      <c r="O56" s="125"/>
      <c r="P56" s="120"/>
      <c r="Q56" s="120"/>
      <c r="R56" s="120"/>
      <c r="S56" s="47">
        <f t="shared" si="1"/>
        <v>0</v>
      </c>
    </row>
    <row r="57" spans="1:19" ht="12.75" customHeight="1">
      <c r="A57" s="417" t="s">
        <v>644</v>
      </c>
      <c r="B57" s="393" t="s">
        <v>645</v>
      </c>
      <c r="C57" s="393" t="s">
        <v>646</v>
      </c>
      <c r="D57" s="96"/>
      <c r="E57" s="107" t="s">
        <v>647</v>
      </c>
      <c r="F57" s="96"/>
      <c r="G57" s="108"/>
      <c r="H57" s="97"/>
      <c r="I57" s="97"/>
      <c r="J57" s="88"/>
      <c r="K57" s="89"/>
      <c r="L57" s="82"/>
      <c r="M57" s="47">
        <f t="shared" si="0"/>
        <v>0</v>
      </c>
      <c r="N57" s="114"/>
      <c r="O57" s="121"/>
      <c r="P57" s="114"/>
      <c r="Q57" s="114"/>
      <c r="R57" s="114"/>
      <c r="S57" s="47">
        <f t="shared" si="1"/>
        <v>0</v>
      </c>
    </row>
    <row r="58" spans="1:19" ht="13.15">
      <c r="A58" s="418"/>
      <c r="B58" s="394"/>
      <c r="C58" s="394"/>
      <c r="D58" s="93"/>
      <c r="E58" s="101" t="s">
        <v>648</v>
      </c>
      <c r="F58" s="93"/>
      <c r="G58" s="97"/>
      <c r="H58" s="97"/>
      <c r="I58" s="97"/>
      <c r="J58" s="81"/>
      <c r="K58" s="82"/>
      <c r="L58" s="82"/>
      <c r="M58" s="47">
        <f t="shared" si="0"/>
        <v>0</v>
      </c>
      <c r="N58" s="114"/>
      <c r="O58" s="121"/>
      <c r="P58" s="114"/>
      <c r="Q58" s="114"/>
      <c r="R58" s="114"/>
      <c r="S58" s="47">
        <f t="shared" si="1"/>
        <v>0</v>
      </c>
    </row>
    <row r="59" spans="1:19" ht="13.15">
      <c r="A59" s="418"/>
      <c r="B59" s="394"/>
      <c r="C59" s="394"/>
      <c r="D59" s="93"/>
      <c r="E59" s="110" t="s">
        <v>649</v>
      </c>
      <c r="F59" s="93"/>
      <c r="G59" s="97"/>
      <c r="H59" s="97"/>
      <c r="I59" s="97"/>
      <c r="J59" s="81"/>
      <c r="K59" s="82"/>
      <c r="L59" s="82"/>
      <c r="M59" s="47">
        <f t="shared" si="0"/>
        <v>0</v>
      </c>
      <c r="N59" s="114"/>
      <c r="O59" s="121"/>
      <c r="P59" s="114"/>
      <c r="Q59" s="114"/>
      <c r="R59" s="114"/>
      <c r="S59" s="47">
        <f t="shared" si="1"/>
        <v>0</v>
      </c>
    </row>
    <row r="60" spans="1:19" ht="13.15">
      <c r="A60" s="418"/>
      <c r="B60" s="394"/>
      <c r="C60" s="394"/>
      <c r="D60" s="93"/>
      <c r="E60" s="101" t="s">
        <v>650</v>
      </c>
      <c r="F60" s="93"/>
      <c r="G60" s="97"/>
      <c r="H60" s="97"/>
      <c r="I60" s="97"/>
      <c r="J60" s="81"/>
      <c r="K60" s="82"/>
      <c r="L60" s="82"/>
      <c r="M60" s="47">
        <f t="shared" si="0"/>
        <v>0</v>
      </c>
      <c r="N60" s="114"/>
      <c r="O60" s="121"/>
      <c r="P60" s="114"/>
      <c r="Q60" s="114"/>
      <c r="R60" s="114"/>
      <c r="S60" s="47">
        <f t="shared" si="1"/>
        <v>0</v>
      </c>
    </row>
    <row r="61" spans="1:19" ht="13.15">
      <c r="A61" s="418"/>
      <c r="B61" s="394"/>
      <c r="C61" s="394"/>
      <c r="D61" s="93"/>
      <c r="E61" s="101"/>
      <c r="F61" s="93"/>
      <c r="G61" s="97"/>
      <c r="H61" s="97"/>
      <c r="I61" s="97"/>
      <c r="J61" s="81"/>
      <c r="K61" s="82"/>
      <c r="L61" s="82"/>
      <c r="M61" s="47">
        <f t="shared" si="0"/>
        <v>0</v>
      </c>
      <c r="N61" s="114"/>
      <c r="O61" s="121"/>
      <c r="P61" s="114"/>
      <c r="Q61" s="114"/>
      <c r="R61" s="114"/>
      <c r="S61" s="47">
        <f t="shared" si="1"/>
        <v>0</v>
      </c>
    </row>
    <row r="62" spans="1:19" ht="13.15">
      <c r="A62" s="418"/>
      <c r="B62" s="394"/>
      <c r="C62" s="394"/>
      <c r="D62" s="93"/>
      <c r="E62" s="101" t="s">
        <v>651</v>
      </c>
      <c r="F62" s="93"/>
      <c r="G62" s="97"/>
      <c r="H62" s="97"/>
      <c r="I62" s="97"/>
      <c r="J62" s="81"/>
      <c r="K62" s="82"/>
      <c r="L62" s="82"/>
      <c r="M62" s="47">
        <f t="shared" si="0"/>
        <v>0</v>
      </c>
      <c r="N62" s="114"/>
      <c r="O62" s="121"/>
      <c r="P62" s="114"/>
      <c r="Q62" s="114"/>
      <c r="R62" s="114"/>
      <c r="S62" s="47">
        <f t="shared" si="1"/>
        <v>0</v>
      </c>
    </row>
    <row r="63" spans="1:19" ht="13.15">
      <c r="A63" s="418"/>
      <c r="B63" s="394"/>
      <c r="C63" s="394"/>
      <c r="D63" s="97"/>
      <c r="E63" s="111" t="s">
        <v>652</v>
      </c>
      <c r="F63" s="93"/>
      <c r="G63" s="97"/>
      <c r="H63" s="97"/>
      <c r="I63" s="97"/>
      <c r="J63" s="81"/>
      <c r="K63" s="82"/>
      <c r="L63" s="82"/>
      <c r="M63" s="47">
        <f t="shared" si="0"/>
        <v>0</v>
      </c>
      <c r="N63" s="114"/>
      <c r="O63" s="121"/>
      <c r="P63" s="114"/>
      <c r="Q63" s="114"/>
      <c r="R63" s="114"/>
      <c r="S63" s="47">
        <f t="shared" si="1"/>
        <v>0</v>
      </c>
    </row>
    <row r="64" spans="1:19" ht="13.15">
      <c r="A64" s="418"/>
      <c r="B64" s="394"/>
      <c r="C64" s="394"/>
      <c r="D64" s="93"/>
      <c r="E64" s="101" t="s">
        <v>653</v>
      </c>
      <c r="F64" s="93"/>
      <c r="G64" s="97"/>
      <c r="H64" s="97"/>
      <c r="I64" s="97"/>
      <c r="J64" s="81"/>
      <c r="K64" s="82"/>
      <c r="L64" s="82"/>
      <c r="M64" s="47">
        <f t="shared" si="0"/>
        <v>0</v>
      </c>
      <c r="N64" s="114"/>
      <c r="O64" s="121"/>
      <c r="P64" s="114"/>
      <c r="Q64" s="114"/>
      <c r="R64" s="114"/>
      <c r="S64" s="47">
        <f t="shared" si="1"/>
        <v>0</v>
      </c>
    </row>
    <row r="65" spans="1:19" ht="13.9" thickBot="1">
      <c r="A65" s="419"/>
      <c r="B65" s="395"/>
      <c r="C65" s="395"/>
      <c r="D65" s="98"/>
      <c r="E65" s="112"/>
      <c r="F65" s="98"/>
      <c r="G65" s="109"/>
      <c r="H65" s="109"/>
      <c r="I65" s="109"/>
      <c r="J65" s="90"/>
      <c r="K65" s="91"/>
      <c r="L65" s="91"/>
      <c r="M65" s="47">
        <f t="shared" si="0"/>
        <v>0</v>
      </c>
      <c r="N65" s="114"/>
      <c r="O65" s="121"/>
      <c r="P65" s="114"/>
      <c r="Q65" s="114"/>
      <c r="R65" s="114"/>
      <c r="S65" s="47">
        <f t="shared" si="1"/>
        <v>0</v>
      </c>
    </row>
    <row r="66" spans="1:19" ht="12.75" customHeight="1">
      <c r="A66" s="406" t="s">
        <v>654</v>
      </c>
      <c r="B66" s="393" t="s">
        <v>655</v>
      </c>
      <c r="C66" s="393" t="s">
        <v>656</v>
      </c>
      <c r="D66" s="93"/>
      <c r="E66" s="101" t="s">
        <v>657</v>
      </c>
      <c r="F66" s="93"/>
      <c r="G66" s="97"/>
      <c r="H66" s="97"/>
      <c r="I66" s="97"/>
      <c r="J66" s="81"/>
      <c r="K66" s="82"/>
      <c r="L66" s="82"/>
      <c r="M66" s="47">
        <f t="shared" si="0"/>
        <v>0</v>
      </c>
      <c r="N66" s="119"/>
      <c r="O66" s="124"/>
      <c r="P66" s="119"/>
      <c r="Q66" s="119"/>
      <c r="R66" s="119"/>
      <c r="S66" s="47">
        <f t="shared" si="1"/>
        <v>0</v>
      </c>
    </row>
    <row r="67" spans="1:19" ht="12.75" customHeight="1">
      <c r="A67" s="407"/>
      <c r="B67" s="394"/>
      <c r="C67" s="394"/>
      <c r="D67" s="93"/>
      <c r="E67" s="101" t="s">
        <v>658</v>
      </c>
      <c r="F67" s="93"/>
      <c r="G67" s="97"/>
      <c r="H67" s="97"/>
      <c r="I67" s="97"/>
      <c r="J67" s="81"/>
      <c r="K67" s="82"/>
      <c r="L67" s="82"/>
      <c r="M67" s="47">
        <f t="shared" ref="M67:M130" si="2">J67*K67*L67</f>
        <v>0</v>
      </c>
      <c r="N67" s="114"/>
      <c r="O67" s="121"/>
      <c r="P67" s="114"/>
      <c r="Q67" s="114"/>
      <c r="R67" s="114"/>
      <c r="S67" s="47">
        <f t="shared" si="1"/>
        <v>0</v>
      </c>
    </row>
    <row r="68" spans="1:19" ht="12.75" customHeight="1">
      <c r="A68" s="407"/>
      <c r="B68" s="394"/>
      <c r="C68" s="394"/>
      <c r="D68" s="93"/>
      <c r="E68" s="101" t="s">
        <v>659</v>
      </c>
      <c r="F68" s="93"/>
      <c r="G68" s="97"/>
      <c r="H68" s="97"/>
      <c r="I68" s="97"/>
      <c r="J68" s="81"/>
      <c r="K68" s="82"/>
      <c r="L68" s="82"/>
      <c r="M68" s="47">
        <f t="shared" si="2"/>
        <v>0</v>
      </c>
      <c r="N68" s="114"/>
      <c r="O68" s="121"/>
      <c r="P68" s="114"/>
      <c r="Q68" s="114"/>
      <c r="R68" s="114"/>
      <c r="S68" s="47">
        <f t="shared" ref="S68:S131" si="3">P68*Q68*R68</f>
        <v>0</v>
      </c>
    </row>
    <row r="69" spans="1:19" ht="12.75" customHeight="1">
      <c r="A69" s="407"/>
      <c r="B69" s="394"/>
      <c r="C69" s="394"/>
      <c r="D69" s="93"/>
      <c r="E69" s="101" t="s">
        <v>660</v>
      </c>
      <c r="F69" s="93"/>
      <c r="G69" s="97"/>
      <c r="H69" s="97"/>
      <c r="I69" s="97"/>
      <c r="J69" s="81"/>
      <c r="K69" s="82"/>
      <c r="L69" s="82"/>
      <c r="M69" s="47">
        <f t="shared" si="2"/>
        <v>0</v>
      </c>
      <c r="N69" s="114"/>
      <c r="O69" s="121"/>
      <c r="P69" s="114"/>
      <c r="Q69" s="114"/>
      <c r="R69" s="114"/>
      <c r="S69" s="47">
        <f t="shared" si="3"/>
        <v>0</v>
      </c>
    </row>
    <row r="70" spans="1:19" ht="12.75" customHeight="1">
      <c r="A70" s="407"/>
      <c r="B70" s="394"/>
      <c r="C70" s="394"/>
      <c r="D70" s="93"/>
      <c r="E70" s="101" t="s">
        <v>661</v>
      </c>
      <c r="F70" s="93"/>
      <c r="G70" s="97"/>
      <c r="H70" s="97"/>
      <c r="I70" s="97"/>
      <c r="J70" s="81"/>
      <c r="K70" s="82"/>
      <c r="L70" s="82"/>
      <c r="M70" s="47">
        <f t="shared" si="2"/>
        <v>0</v>
      </c>
      <c r="N70" s="114"/>
      <c r="O70" s="121"/>
      <c r="P70" s="114"/>
      <c r="Q70" s="114"/>
      <c r="R70" s="114"/>
      <c r="S70" s="47">
        <f t="shared" si="3"/>
        <v>0</v>
      </c>
    </row>
    <row r="71" spans="1:19" ht="12.75" customHeight="1">
      <c r="A71" s="407"/>
      <c r="B71" s="394"/>
      <c r="C71" s="394"/>
      <c r="D71" s="93"/>
      <c r="E71" s="101"/>
      <c r="F71" s="93"/>
      <c r="G71" s="97"/>
      <c r="H71" s="97"/>
      <c r="I71" s="97"/>
      <c r="J71" s="81"/>
      <c r="K71" s="82"/>
      <c r="L71" s="82"/>
      <c r="M71" s="47">
        <f t="shared" si="2"/>
        <v>0</v>
      </c>
      <c r="N71" s="114"/>
      <c r="O71" s="121"/>
      <c r="P71" s="114"/>
      <c r="Q71" s="114"/>
      <c r="R71" s="114"/>
      <c r="S71" s="47">
        <f t="shared" si="3"/>
        <v>0</v>
      </c>
    </row>
    <row r="72" spans="1:19" ht="12.75" customHeight="1">
      <c r="A72" s="407"/>
      <c r="B72" s="394"/>
      <c r="C72" s="394"/>
      <c r="D72" s="93"/>
      <c r="E72" s="101"/>
      <c r="F72" s="93"/>
      <c r="G72" s="97"/>
      <c r="H72" s="97"/>
      <c r="I72" s="97"/>
      <c r="J72" s="81"/>
      <c r="K72" s="82"/>
      <c r="L72" s="82"/>
      <c r="M72" s="47">
        <f t="shared" si="2"/>
        <v>0</v>
      </c>
      <c r="N72" s="114"/>
      <c r="O72" s="121"/>
      <c r="P72" s="114"/>
      <c r="Q72" s="114"/>
      <c r="R72" s="114"/>
      <c r="S72" s="47">
        <f t="shared" si="3"/>
        <v>0</v>
      </c>
    </row>
    <row r="73" spans="1:19" ht="12.75" customHeight="1">
      <c r="A73" s="407"/>
      <c r="B73" s="394"/>
      <c r="C73" s="394"/>
      <c r="D73" s="93"/>
      <c r="E73" s="101"/>
      <c r="F73" s="93"/>
      <c r="G73" s="97"/>
      <c r="H73" s="97"/>
      <c r="I73" s="97"/>
      <c r="J73" s="81"/>
      <c r="K73" s="82"/>
      <c r="L73" s="82"/>
      <c r="M73" s="47">
        <f t="shared" si="2"/>
        <v>0</v>
      </c>
      <c r="N73" s="114"/>
      <c r="O73" s="121"/>
      <c r="P73" s="114"/>
      <c r="Q73" s="114"/>
      <c r="R73" s="114"/>
      <c r="S73" s="47">
        <f t="shared" si="3"/>
        <v>0</v>
      </c>
    </row>
    <row r="74" spans="1:19" ht="12.75" customHeight="1">
      <c r="A74" s="407"/>
      <c r="B74" s="394"/>
      <c r="C74" s="394"/>
      <c r="D74" s="93"/>
      <c r="E74" s="101"/>
      <c r="F74" s="93"/>
      <c r="G74" s="97"/>
      <c r="H74" s="97"/>
      <c r="I74" s="97"/>
      <c r="J74" s="81"/>
      <c r="K74" s="82"/>
      <c r="L74" s="82"/>
      <c r="M74" s="47">
        <f t="shared" si="2"/>
        <v>0</v>
      </c>
      <c r="N74" s="114"/>
      <c r="O74" s="121"/>
      <c r="P74" s="114"/>
      <c r="Q74" s="114"/>
      <c r="R74" s="114"/>
      <c r="S74" s="47">
        <f t="shared" si="3"/>
        <v>0</v>
      </c>
    </row>
    <row r="75" spans="1:19" ht="12.75" customHeight="1">
      <c r="A75" s="407"/>
      <c r="B75" s="394"/>
      <c r="C75" s="394"/>
      <c r="D75" s="93"/>
      <c r="E75" s="101"/>
      <c r="F75" s="93"/>
      <c r="G75" s="97"/>
      <c r="H75" s="97"/>
      <c r="I75" s="97"/>
      <c r="J75" s="81"/>
      <c r="K75" s="82"/>
      <c r="L75" s="82"/>
      <c r="M75" s="47">
        <f t="shared" si="2"/>
        <v>0</v>
      </c>
      <c r="N75" s="114"/>
      <c r="O75" s="121"/>
      <c r="P75" s="114"/>
      <c r="Q75" s="114"/>
      <c r="R75" s="114"/>
      <c r="S75" s="47">
        <f t="shared" si="3"/>
        <v>0</v>
      </c>
    </row>
    <row r="76" spans="1:19" ht="12.75" customHeight="1">
      <c r="A76" s="407"/>
      <c r="B76" s="394"/>
      <c r="C76" s="394"/>
      <c r="D76" s="93"/>
      <c r="E76" s="101"/>
      <c r="F76" s="93"/>
      <c r="G76" s="97"/>
      <c r="H76" s="97"/>
      <c r="I76" s="97"/>
      <c r="J76" s="81"/>
      <c r="K76" s="82"/>
      <c r="L76" s="82"/>
      <c r="M76" s="47">
        <f t="shared" si="2"/>
        <v>0</v>
      </c>
      <c r="N76" s="114"/>
      <c r="O76" s="121"/>
      <c r="P76" s="114"/>
      <c r="Q76" s="114"/>
      <c r="R76" s="114"/>
      <c r="S76" s="47">
        <f t="shared" si="3"/>
        <v>0</v>
      </c>
    </row>
    <row r="77" spans="1:19" ht="12.75" customHeight="1">
      <c r="A77" s="407"/>
      <c r="B77" s="394"/>
      <c r="C77" s="394"/>
      <c r="D77" s="93"/>
      <c r="E77" s="101"/>
      <c r="F77" s="93"/>
      <c r="G77" s="97"/>
      <c r="H77" s="97"/>
      <c r="I77" s="97"/>
      <c r="J77" s="81"/>
      <c r="K77" s="82"/>
      <c r="L77" s="82"/>
      <c r="M77" s="47">
        <f t="shared" si="2"/>
        <v>0</v>
      </c>
      <c r="N77" s="114"/>
      <c r="O77" s="121"/>
      <c r="P77" s="114"/>
      <c r="Q77" s="114"/>
      <c r="R77" s="114"/>
      <c r="S77" s="47">
        <f t="shared" si="3"/>
        <v>0</v>
      </c>
    </row>
    <row r="78" spans="1:19" ht="13.5" customHeight="1" thickBot="1">
      <c r="A78" s="408"/>
      <c r="B78" s="395"/>
      <c r="C78" s="395"/>
      <c r="D78" s="93"/>
      <c r="E78" s="101"/>
      <c r="F78" s="93"/>
      <c r="G78" s="97"/>
      <c r="H78" s="97"/>
      <c r="I78" s="97"/>
      <c r="J78" s="81"/>
      <c r="K78" s="82"/>
      <c r="L78" s="82"/>
      <c r="M78" s="47">
        <f t="shared" si="2"/>
        <v>0</v>
      </c>
      <c r="N78" s="120"/>
      <c r="O78" s="125"/>
      <c r="P78" s="120"/>
      <c r="Q78" s="120"/>
      <c r="R78" s="120"/>
      <c r="S78" s="47">
        <f t="shared" si="3"/>
        <v>0</v>
      </c>
    </row>
    <row r="79" spans="1:19" ht="12.75" customHeight="1">
      <c r="A79" s="409" t="s">
        <v>662</v>
      </c>
      <c r="B79" s="393" t="s">
        <v>663</v>
      </c>
      <c r="C79" s="393" t="s">
        <v>664</v>
      </c>
      <c r="D79" s="96"/>
      <c r="E79" s="107" t="s">
        <v>665</v>
      </c>
      <c r="F79" s="96"/>
      <c r="G79" s="108"/>
      <c r="H79" s="108"/>
      <c r="I79" s="108"/>
      <c r="J79" s="88"/>
      <c r="K79" s="89"/>
      <c r="L79" s="89"/>
      <c r="M79" s="47">
        <f t="shared" si="2"/>
        <v>0</v>
      </c>
      <c r="N79" s="114"/>
      <c r="O79" s="121"/>
      <c r="P79" s="114"/>
      <c r="Q79" s="114"/>
      <c r="R79" s="114"/>
      <c r="S79" s="47">
        <f t="shared" si="3"/>
        <v>0</v>
      </c>
    </row>
    <row r="80" spans="1:19" ht="13.15">
      <c r="A80" s="410"/>
      <c r="B80" s="394"/>
      <c r="C80" s="394"/>
      <c r="D80" s="93"/>
      <c r="E80" s="101" t="s">
        <v>666</v>
      </c>
      <c r="F80" s="93"/>
      <c r="G80" s="97"/>
      <c r="H80" s="97"/>
      <c r="I80" s="97"/>
      <c r="J80" s="81"/>
      <c r="K80" s="82"/>
      <c r="L80" s="82"/>
      <c r="M80" s="47">
        <f t="shared" si="2"/>
        <v>0</v>
      </c>
      <c r="N80" s="114"/>
      <c r="O80" s="121"/>
      <c r="P80" s="114"/>
      <c r="Q80" s="114"/>
      <c r="R80" s="114"/>
      <c r="S80" s="47">
        <f t="shared" si="3"/>
        <v>0</v>
      </c>
    </row>
    <row r="81" spans="1:19" ht="13.15">
      <c r="A81" s="410"/>
      <c r="B81" s="394"/>
      <c r="C81" s="394"/>
      <c r="D81" s="93"/>
      <c r="E81" s="101" t="s">
        <v>667</v>
      </c>
      <c r="F81" s="93"/>
      <c r="G81" s="97"/>
      <c r="H81" s="97"/>
      <c r="I81" s="97"/>
      <c r="J81" s="81"/>
      <c r="K81" s="82"/>
      <c r="L81" s="82"/>
      <c r="M81" s="47">
        <f t="shared" si="2"/>
        <v>0</v>
      </c>
      <c r="N81" s="114"/>
      <c r="O81" s="121"/>
      <c r="P81" s="114"/>
      <c r="Q81" s="114"/>
      <c r="R81" s="114"/>
      <c r="S81" s="47">
        <f t="shared" si="3"/>
        <v>0</v>
      </c>
    </row>
    <row r="82" spans="1:19" ht="13.15">
      <c r="A82" s="410"/>
      <c r="B82" s="394"/>
      <c r="C82" s="394"/>
      <c r="D82" s="93"/>
      <c r="E82" s="101" t="s">
        <v>668</v>
      </c>
      <c r="F82" s="93"/>
      <c r="G82" s="97"/>
      <c r="H82" s="97"/>
      <c r="I82" s="97"/>
      <c r="J82" s="81"/>
      <c r="K82" s="82"/>
      <c r="L82" s="82"/>
      <c r="M82" s="47">
        <f t="shared" si="2"/>
        <v>0</v>
      </c>
      <c r="N82" s="114"/>
      <c r="O82" s="121"/>
      <c r="P82" s="114"/>
      <c r="Q82" s="114"/>
      <c r="R82" s="114"/>
      <c r="S82" s="47">
        <f t="shared" si="3"/>
        <v>0</v>
      </c>
    </row>
    <row r="83" spans="1:19" ht="13.15">
      <c r="A83" s="410"/>
      <c r="B83" s="394"/>
      <c r="C83" s="394"/>
      <c r="D83" s="93"/>
      <c r="E83" s="101" t="s">
        <v>669</v>
      </c>
      <c r="F83" s="93"/>
      <c r="G83" s="97"/>
      <c r="H83" s="97"/>
      <c r="I83" s="97"/>
      <c r="J83" s="81"/>
      <c r="K83" s="82"/>
      <c r="L83" s="82"/>
      <c r="M83" s="47">
        <f t="shared" si="2"/>
        <v>0</v>
      </c>
      <c r="N83" s="114"/>
      <c r="O83" s="121"/>
      <c r="P83" s="114"/>
      <c r="Q83" s="114"/>
      <c r="R83" s="114"/>
      <c r="S83" s="47">
        <f t="shared" si="3"/>
        <v>0</v>
      </c>
    </row>
    <row r="84" spans="1:19" ht="13.15">
      <c r="A84" s="410"/>
      <c r="B84" s="394"/>
      <c r="C84" s="394"/>
      <c r="D84" s="93"/>
      <c r="E84" s="101"/>
      <c r="F84" s="93"/>
      <c r="G84" s="97"/>
      <c r="H84" s="97"/>
      <c r="I84" s="97"/>
      <c r="J84" s="81"/>
      <c r="K84" s="82"/>
      <c r="L84" s="82"/>
      <c r="M84" s="47">
        <f t="shared" si="2"/>
        <v>0</v>
      </c>
      <c r="N84" s="114"/>
      <c r="O84" s="121"/>
      <c r="P84" s="114"/>
      <c r="Q84" s="114"/>
      <c r="R84" s="114"/>
      <c r="S84" s="47">
        <f t="shared" si="3"/>
        <v>0</v>
      </c>
    </row>
    <row r="85" spans="1:19" ht="13.15">
      <c r="A85" s="410"/>
      <c r="B85" s="394"/>
      <c r="C85" s="394"/>
      <c r="D85" s="93"/>
      <c r="E85" s="101"/>
      <c r="F85" s="93"/>
      <c r="G85" s="97"/>
      <c r="H85" s="97"/>
      <c r="I85" s="97"/>
      <c r="J85" s="81"/>
      <c r="K85" s="82"/>
      <c r="L85" s="82"/>
      <c r="M85" s="47">
        <f t="shared" si="2"/>
        <v>0</v>
      </c>
      <c r="N85" s="114"/>
      <c r="O85" s="121"/>
      <c r="P85" s="114"/>
      <c r="Q85" s="114"/>
      <c r="R85" s="114"/>
      <c r="S85" s="47">
        <f t="shared" si="3"/>
        <v>0</v>
      </c>
    </row>
    <row r="86" spans="1:19" ht="13.15">
      <c r="A86" s="410"/>
      <c r="B86" s="394"/>
      <c r="C86" s="394"/>
      <c r="D86" s="93"/>
      <c r="E86" s="101"/>
      <c r="F86" s="93"/>
      <c r="G86" s="97"/>
      <c r="H86" s="97"/>
      <c r="I86" s="97"/>
      <c r="J86" s="81"/>
      <c r="K86" s="82"/>
      <c r="L86" s="82"/>
      <c r="M86" s="47">
        <f t="shared" si="2"/>
        <v>0</v>
      </c>
      <c r="N86" s="114"/>
      <c r="O86" s="121"/>
      <c r="P86" s="114"/>
      <c r="Q86" s="114"/>
      <c r="R86" s="114"/>
      <c r="S86" s="47">
        <f t="shared" si="3"/>
        <v>0</v>
      </c>
    </row>
    <row r="87" spans="1:19" ht="13.9" thickBot="1">
      <c r="A87" s="411"/>
      <c r="B87" s="395"/>
      <c r="C87" s="395"/>
      <c r="D87" s="98"/>
      <c r="E87" s="112"/>
      <c r="F87" s="98"/>
      <c r="G87" s="109"/>
      <c r="H87" s="109"/>
      <c r="I87" s="109"/>
      <c r="J87" s="90"/>
      <c r="K87" s="91"/>
      <c r="L87" s="91"/>
      <c r="M87" s="47">
        <f t="shared" si="2"/>
        <v>0</v>
      </c>
      <c r="N87" s="114"/>
      <c r="O87" s="121"/>
      <c r="P87" s="114"/>
      <c r="Q87" s="114"/>
      <c r="R87" s="114"/>
      <c r="S87" s="47">
        <f t="shared" si="3"/>
        <v>0</v>
      </c>
    </row>
    <row r="88" spans="1:19" ht="12.75" customHeight="1">
      <c r="A88" s="422" t="s">
        <v>670</v>
      </c>
      <c r="B88" s="393" t="s">
        <v>671</v>
      </c>
      <c r="C88" s="393" t="s">
        <v>672</v>
      </c>
      <c r="D88" s="93"/>
      <c r="E88" s="101" t="s">
        <v>673</v>
      </c>
      <c r="F88" s="93"/>
      <c r="G88" s="97"/>
      <c r="H88" s="97"/>
      <c r="I88" s="97"/>
      <c r="J88" s="81"/>
      <c r="K88" s="82"/>
      <c r="L88" s="82"/>
      <c r="M88" s="47">
        <f t="shared" si="2"/>
        <v>0</v>
      </c>
      <c r="N88" s="119"/>
      <c r="O88" s="124"/>
      <c r="P88" s="119"/>
      <c r="Q88" s="119"/>
      <c r="R88" s="119"/>
      <c r="S88" s="47">
        <f t="shared" si="3"/>
        <v>0</v>
      </c>
    </row>
    <row r="89" spans="1:19" ht="13.15">
      <c r="A89" s="423"/>
      <c r="B89" s="394"/>
      <c r="C89" s="394"/>
      <c r="D89" s="93"/>
      <c r="E89" s="101" t="s">
        <v>674</v>
      </c>
      <c r="F89" s="93"/>
      <c r="G89" s="97"/>
      <c r="H89" s="97"/>
      <c r="I89" s="97"/>
      <c r="J89" s="81"/>
      <c r="K89" s="82"/>
      <c r="L89" s="82"/>
      <c r="M89" s="47">
        <f t="shared" si="2"/>
        <v>0</v>
      </c>
      <c r="N89" s="114"/>
      <c r="O89" s="121"/>
      <c r="P89" s="114"/>
      <c r="Q89" s="114"/>
      <c r="R89" s="114"/>
      <c r="S89" s="47">
        <f t="shared" si="3"/>
        <v>0</v>
      </c>
    </row>
    <row r="90" spans="1:19" ht="13.15">
      <c r="A90" s="423"/>
      <c r="B90" s="394"/>
      <c r="C90" s="394"/>
      <c r="D90" s="93"/>
      <c r="E90" s="101" t="s">
        <v>675</v>
      </c>
      <c r="F90" s="93"/>
      <c r="G90" s="97"/>
      <c r="H90" s="97"/>
      <c r="I90" s="97"/>
      <c r="J90" s="81"/>
      <c r="K90" s="82"/>
      <c r="L90" s="82"/>
      <c r="M90" s="47">
        <f t="shared" si="2"/>
        <v>0</v>
      </c>
      <c r="N90" s="114"/>
      <c r="O90" s="121"/>
      <c r="P90" s="114"/>
      <c r="Q90" s="114"/>
      <c r="R90" s="114"/>
      <c r="S90" s="47">
        <f t="shared" si="3"/>
        <v>0</v>
      </c>
    </row>
    <row r="91" spans="1:19" ht="13.15">
      <c r="A91" s="423"/>
      <c r="B91" s="394"/>
      <c r="C91" s="394"/>
      <c r="D91" s="93"/>
      <c r="E91" s="101" t="s">
        <v>676</v>
      </c>
      <c r="F91" s="93"/>
      <c r="G91" s="97"/>
      <c r="H91" s="97"/>
      <c r="I91" s="97"/>
      <c r="J91" s="81"/>
      <c r="K91" s="82"/>
      <c r="L91" s="82"/>
      <c r="M91" s="47">
        <f t="shared" si="2"/>
        <v>0</v>
      </c>
      <c r="N91" s="114"/>
      <c r="O91" s="121"/>
      <c r="P91" s="114"/>
      <c r="Q91" s="114"/>
      <c r="R91" s="114"/>
      <c r="S91" s="47">
        <f t="shared" si="3"/>
        <v>0</v>
      </c>
    </row>
    <row r="92" spans="1:19" ht="13.15">
      <c r="A92" s="423"/>
      <c r="B92" s="394"/>
      <c r="C92" s="394"/>
      <c r="D92" s="93"/>
      <c r="E92" s="101" t="s">
        <v>677</v>
      </c>
      <c r="F92" s="93"/>
      <c r="G92" s="97"/>
      <c r="H92" s="97"/>
      <c r="I92" s="97"/>
      <c r="J92" s="81"/>
      <c r="K92" s="82"/>
      <c r="L92" s="82"/>
      <c r="M92" s="47">
        <f t="shared" si="2"/>
        <v>0</v>
      </c>
      <c r="N92" s="114"/>
      <c r="O92" s="121"/>
      <c r="P92" s="114"/>
      <c r="Q92" s="114"/>
      <c r="R92" s="114"/>
      <c r="S92" s="47">
        <f t="shared" si="3"/>
        <v>0</v>
      </c>
    </row>
    <row r="93" spans="1:19" ht="13.15">
      <c r="A93" s="423"/>
      <c r="B93" s="394"/>
      <c r="C93" s="394"/>
      <c r="D93" s="93"/>
      <c r="E93" s="101"/>
      <c r="F93" s="93"/>
      <c r="G93" s="97"/>
      <c r="H93" s="97"/>
      <c r="I93" s="97"/>
      <c r="J93" s="81"/>
      <c r="K93" s="82"/>
      <c r="L93" s="82"/>
      <c r="M93" s="47">
        <f t="shared" si="2"/>
        <v>0</v>
      </c>
      <c r="N93" s="114"/>
      <c r="O93" s="121"/>
      <c r="P93" s="114"/>
      <c r="Q93" s="114"/>
      <c r="R93" s="114"/>
      <c r="S93" s="47">
        <f t="shared" si="3"/>
        <v>0</v>
      </c>
    </row>
    <row r="94" spans="1:19" ht="13.15">
      <c r="A94" s="423"/>
      <c r="B94" s="394"/>
      <c r="C94" s="394"/>
      <c r="D94" s="93"/>
      <c r="E94" s="101"/>
      <c r="F94" s="93"/>
      <c r="G94" s="97"/>
      <c r="H94" s="97"/>
      <c r="I94" s="97"/>
      <c r="J94" s="81"/>
      <c r="K94" s="82"/>
      <c r="L94" s="82"/>
      <c r="M94" s="47">
        <f t="shared" si="2"/>
        <v>0</v>
      </c>
      <c r="N94" s="114"/>
      <c r="O94" s="121"/>
      <c r="P94" s="114"/>
      <c r="Q94" s="114"/>
      <c r="R94" s="114"/>
      <c r="S94" s="47">
        <f t="shared" si="3"/>
        <v>0</v>
      </c>
    </row>
    <row r="95" spans="1:19" ht="13.9" thickBot="1">
      <c r="A95" s="424"/>
      <c r="B95" s="395"/>
      <c r="C95" s="395"/>
      <c r="D95" s="93"/>
      <c r="E95" s="101"/>
      <c r="F95" s="93"/>
      <c r="G95" s="97"/>
      <c r="H95" s="97"/>
      <c r="I95" s="97"/>
      <c r="J95" s="81"/>
      <c r="K95" s="82"/>
      <c r="L95" s="82"/>
      <c r="M95" s="47">
        <f t="shared" si="2"/>
        <v>0</v>
      </c>
      <c r="N95" s="120"/>
      <c r="O95" s="125"/>
      <c r="P95" s="120"/>
      <c r="Q95" s="120"/>
      <c r="R95" s="120"/>
      <c r="S95" s="47">
        <f t="shared" si="3"/>
        <v>0</v>
      </c>
    </row>
    <row r="96" spans="1:19" ht="12.75" customHeight="1">
      <c r="A96" s="425" t="s">
        <v>678</v>
      </c>
      <c r="B96" s="393" t="s">
        <v>679</v>
      </c>
      <c r="C96" s="393" t="s">
        <v>680</v>
      </c>
      <c r="D96" s="96"/>
      <c r="E96" s="107" t="s">
        <v>681</v>
      </c>
      <c r="F96" s="96"/>
      <c r="G96" s="108"/>
      <c r="H96" s="108"/>
      <c r="I96" s="108"/>
      <c r="J96" s="88"/>
      <c r="K96" s="89"/>
      <c r="L96" s="89"/>
      <c r="M96" s="47">
        <f t="shared" si="2"/>
        <v>0</v>
      </c>
      <c r="N96" s="114"/>
      <c r="O96" s="121"/>
      <c r="P96" s="114"/>
      <c r="Q96" s="114"/>
      <c r="R96" s="114"/>
      <c r="S96" s="47">
        <f t="shared" si="3"/>
        <v>0</v>
      </c>
    </row>
    <row r="97" spans="1:19" ht="13.15">
      <c r="A97" s="426"/>
      <c r="B97" s="394"/>
      <c r="C97" s="394"/>
      <c r="D97" s="93"/>
      <c r="E97" s="101" t="s">
        <v>682</v>
      </c>
      <c r="F97" s="93"/>
      <c r="G97" s="97"/>
      <c r="H97" s="97"/>
      <c r="I97" s="97"/>
      <c r="J97" s="81"/>
      <c r="K97" s="82"/>
      <c r="L97" s="82"/>
      <c r="M97" s="47">
        <f t="shared" si="2"/>
        <v>0</v>
      </c>
      <c r="N97" s="114"/>
      <c r="O97" s="121"/>
      <c r="P97" s="114"/>
      <c r="Q97" s="114"/>
      <c r="R97" s="114"/>
      <c r="S97" s="47">
        <f t="shared" si="3"/>
        <v>0</v>
      </c>
    </row>
    <row r="98" spans="1:19" ht="13.15">
      <c r="A98" s="426"/>
      <c r="B98" s="394"/>
      <c r="C98" s="394"/>
      <c r="D98" s="93"/>
      <c r="E98" s="101" t="s">
        <v>683</v>
      </c>
      <c r="F98" s="93"/>
      <c r="G98" s="97"/>
      <c r="H98" s="97"/>
      <c r="I98" s="97"/>
      <c r="J98" s="81"/>
      <c r="K98" s="82"/>
      <c r="L98" s="82"/>
      <c r="M98" s="47">
        <f t="shared" si="2"/>
        <v>0</v>
      </c>
      <c r="N98" s="114"/>
      <c r="O98" s="121"/>
      <c r="P98" s="114"/>
      <c r="Q98" s="114"/>
      <c r="R98" s="114"/>
      <c r="S98" s="47">
        <f t="shared" si="3"/>
        <v>0</v>
      </c>
    </row>
    <row r="99" spans="1:19" ht="13.15">
      <c r="A99" s="426"/>
      <c r="B99" s="394"/>
      <c r="C99" s="394"/>
      <c r="D99" s="93"/>
      <c r="E99" s="101" t="s">
        <v>684</v>
      </c>
      <c r="F99" s="93"/>
      <c r="G99" s="97"/>
      <c r="H99" s="97"/>
      <c r="I99" s="97"/>
      <c r="J99" s="81"/>
      <c r="K99" s="82"/>
      <c r="L99" s="82"/>
      <c r="M99" s="47">
        <f t="shared" si="2"/>
        <v>0</v>
      </c>
      <c r="N99" s="114"/>
      <c r="O99" s="121"/>
      <c r="P99" s="114"/>
      <c r="Q99" s="114"/>
      <c r="R99" s="114"/>
      <c r="S99" s="47">
        <f t="shared" si="3"/>
        <v>0</v>
      </c>
    </row>
    <row r="100" spans="1:19" ht="13.15">
      <c r="A100" s="426"/>
      <c r="B100" s="394"/>
      <c r="C100" s="394"/>
      <c r="D100" s="93"/>
      <c r="E100" s="101" t="s">
        <v>685</v>
      </c>
      <c r="F100" s="93"/>
      <c r="G100" s="97"/>
      <c r="H100" s="97"/>
      <c r="I100" s="97"/>
      <c r="J100" s="81"/>
      <c r="K100" s="82"/>
      <c r="L100" s="82"/>
      <c r="M100" s="47">
        <f t="shared" si="2"/>
        <v>0</v>
      </c>
      <c r="N100" s="114"/>
      <c r="O100" s="121"/>
      <c r="P100" s="114"/>
      <c r="Q100" s="114"/>
      <c r="R100" s="114"/>
      <c r="S100" s="47">
        <f t="shared" si="3"/>
        <v>0</v>
      </c>
    </row>
    <row r="101" spans="1:19" ht="13.15">
      <c r="A101" s="426"/>
      <c r="B101" s="394"/>
      <c r="C101" s="394"/>
      <c r="D101" s="93"/>
      <c r="E101" s="101"/>
      <c r="F101" s="93"/>
      <c r="G101" s="97"/>
      <c r="H101" s="97"/>
      <c r="I101" s="97"/>
      <c r="J101" s="81"/>
      <c r="K101" s="82"/>
      <c r="L101" s="82"/>
      <c r="M101" s="47">
        <f t="shared" si="2"/>
        <v>0</v>
      </c>
      <c r="N101" s="114"/>
      <c r="O101" s="121"/>
      <c r="P101" s="114"/>
      <c r="Q101" s="114"/>
      <c r="R101" s="114"/>
      <c r="S101" s="47">
        <f t="shared" si="3"/>
        <v>0</v>
      </c>
    </row>
    <row r="102" spans="1:19" ht="13.15">
      <c r="A102" s="426"/>
      <c r="B102" s="394"/>
      <c r="C102" s="394"/>
      <c r="D102" s="93"/>
      <c r="E102" s="101"/>
      <c r="F102" s="93"/>
      <c r="G102" s="97"/>
      <c r="H102" s="97"/>
      <c r="I102" s="97"/>
      <c r="J102" s="81"/>
      <c r="K102" s="82"/>
      <c r="L102" s="82"/>
      <c r="M102" s="47">
        <f t="shared" si="2"/>
        <v>0</v>
      </c>
      <c r="N102" s="114"/>
      <c r="O102" s="121"/>
      <c r="P102" s="114"/>
      <c r="Q102" s="114"/>
      <c r="R102" s="114"/>
      <c r="S102" s="47">
        <f t="shared" si="3"/>
        <v>0</v>
      </c>
    </row>
    <row r="103" spans="1:19" ht="13.15">
      <c r="A103" s="426"/>
      <c r="B103" s="394"/>
      <c r="C103" s="394"/>
      <c r="D103" s="93"/>
      <c r="E103" s="101"/>
      <c r="F103" s="93"/>
      <c r="G103" s="97"/>
      <c r="H103" s="97"/>
      <c r="I103" s="97"/>
      <c r="J103" s="81"/>
      <c r="K103" s="82"/>
      <c r="L103" s="82"/>
      <c r="M103" s="47">
        <f t="shared" si="2"/>
        <v>0</v>
      </c>
      <c r="N103" s="114"/>
      <c r="O103" s="121"/>
      <c r="P103" s="114"/>
      <c r="Q103" s="114"/>
      <c r="R103" s="114"/>
      <c r="S103" s="47">
        <f t="shared" si="3"/>
        <v>0</v>
      </c>
    </row>
    <row r="104" spans="1:19" ht="13.15">
      <c r="A104" s="426"/>
      <c r="B104" s="394"/>
      <c r="C104" s="394"/>
      <c r="D104" s="93"/>
      <c r="E104" s="101"/>
      <c r="F104" s="93"/>
      <c r="G104" s="97"/>
      <c r="H104" s="97"/>
      <c r="I104" s="97"/>
      <c r="J104" s="81"/>
      <c r="K104" s="82"/>
      <c r="L104" s="82"/>
      <c r="M104" s="47">
        <f t="shared" si="2"/>
        <v>0</v>
      </c>
      <c r="N104" s="114"/>
      <c r="O104" s="121"/>
      <c r="P104" s="114"/>
      <c r="Q104" s="114"/>
      <c r="R104" s="114"/>
      <c r="S104" s="47">
        <f t="shared" si="3"/>
        <v>0</v>
      </c>
    </row>
    <row r="105" spans="1:19" ht="13.15">
      <c r="A105" s="426"/>
      <c r="B105" s="394"/>
      <c r="C105" s="394"/>
      <c r="D105" s="93"/>
      <c r="E105" s="101"/>
      <c r="F105" s="93"/>
      <c r="G105" s="97"/>
      <c r="H105" s="97"/>
      <c r="I105" s="97"/>
      <c r="J105" s="81"/>
      <c r="K105" s="82"/>
      <c r="L105" s="82"/>
      <c r="M105" s="47">
        <f t="shared" si="2"/>
        <v>0</v>
      </c>
      <c r="N105" s="114"/>
      <c r="O105" s="121"/>
      <c r="P105" s="114"/>
      <c r="Q105" s="114"/>
      <c r="R105" s="114"/>
      <c r="S105" s="47">
        <f t="shared" si="3"/>
        <v>0</v>
      </c>
    </row>
    <row r="106" spans="1:19" ht="13.15">
      <c r="A106" s="426"/>
      <c r="B106" s="394"/>
      <c r="C106" s="394"/>
      <c r="D106" s="93"/>
      <c r="E106" s="101"/>
      <c r="F106" s="93"/>
      <c r="G106" s="97"/>
      <c r="H106" s="97"/>
      <c r="I106" s="97"/>
      <c r="J106" s="81"/>
      <c r="K106" s="82"/>
      <c r="L106" s="82"/>
      <c r="M106" s="47">
        <f t="shared" si="2"/>
        <v>0</v>
      </c>
      <c r="N106" s="114"/>
      <c r="O106" s="121"/>
      <c r="P106" s="114"/>
      <c r="Q106" s="114"/>
      <c r="R106" s="114"/>
      <c r="S106" s="47">
        <f t="shared" si="3"/>
        <v>0</v>
      </c>
    </row>
    <row r="107" spans="1:19" ht="13.15">
      <c r="A107" s="426"/>
      <c r="B107" s="394"/>
      <c r="C107" s="394"/>
      <c r="D107" s="93"/>
      <c r="E107" s="101"/>
      <c r="F107" s="93"/>
      <c r="G107" s="97"/>
      <c r="H107" s="97"/>
      <c r="I107" s="97"/>
      <c r="J107" s="81"/>
      <c r="K107" s="82"/>
      <c r="L107" s="82"/>
      <c r="M107" s="47">
        <f t="shared" si="2"/>
        <v>0</v>
      </c>
      <c r="N107" s="114"/>
      <c r="O107" s="121"/>
      <c r="P107" s="114"/>
      <c r="Q107" s="114"/>
      <c r="R107" s="114"/>
      <c r="S107" s="47">
        <f t="shared" si="3"/>
        <v>0</v>
      </c>
    </row>
    <row r="108" spans="1:19" ht="13.15">
      <c r="A108" s="426"/>
      <c r="B108" s="394"/>
      <c r="C108" s="394"/>
      <c r="D108" s="93"/>
      <c r="E108" s="101"/>
      <c r="F108" s="93"/>
      <c r="G108" s="97"/>
      <c r="H108" s="97"/>
      <c r="I108" s="97"/>
      <c r="J108" s="81"/>
      <c r="K108" s="82"/>
      <c r="L108" s="82"/>
      <c r="M108" s="47">
        <f t="shared" si="2"/>
        <v>0</v>
      </c>
      <c r="N108" s="114"/>
      <c r="O108" s="121"/>
      <c r="P108" s="114"/>
      <c r="Q108" s="114"/>
      <c r="R108" s="114"/>
      <c r="S108" s="47">
        <f t="shared" si="3"/>
        <v>0</v>
      </c>
    </row>
    <row r="109" spans="1:19" ht="13.15">
      <c r="A109" s="426"/>
      <c r="B109" s="394"/>
      <c r="C109" s="394"/>
      <c r="D109" s="93"/>
      <c r="E109" s="101"/>
      <c r="F109" s="93"/>
      <c r="G109" s="97"/>
      <c r="H109" s="97"/>
      <c r="I109" s="97"/>
      <c r="J109" s="81"/>
      <c r="K109" s="82"/>
      <c r="L109" s="82"/>
      <c r="M109" s="47">
        <f t="shared" si="2"/>
        <v>0</v>
      </c>
      <c r="N109" s="114"/>
      <c r="O109" s="121"/>
      <c r="P109" s="114"/>
      <c r="Q109" s="114"/>
      <c r="R109" s="114"/>
      <c r="S109" s="47">
        <f t="shared" si="3"/>
        <v>0</v>
      </c>
    </row>
    <row r="110" spans="1:19" ht="13.9" thickBot="1">
      <c r="A110" s="427"/>
      <c r="B110" s="395"/>
      <c r="C110" s="395"/>
      <c r="D110" s="98"/>
      <c r="E110" s="112"/>
      <c r="F110" s="98"/>
      <c r="G110" s="109"/>
      <c r="H110" s="109"/>
      <c r="I110" s="109"/>
      <c r="J110" s="90"/>
      <c r="K110" s="91"/>
      <c r="L110" s="91"/>
      <c r="M110" s="47">
        <f t="shared" si="2"/>
        <v>0</v>
      </c>
      <c r="N110" s="114"/>
      <c r="O110" s="121"/>
      <c r="P110" s="114"/>
      <c r="Q110" s="114"/>
      <c r="R110" s="114"/>
      <c r="S110" s="47">
        <f t="shared" si="3"/>
        <v>0</v>
      </c>
    </row>
    <row r="111" spans="1:19" ht="12.75" customHeight="1">
      <c r="A111" s="403" t="s">
        <v>686</v>
      </c>
      <c r="B111" s="393" t="s">
        <v>687</v>
      </c>
      <c r="C111" s="393" t="s">
        <v>688</v>
      </c>
      <c r="D111" s="93"/>
      <c r="E111" s="101" t="s">
        <v>689</v>
      </c>
      <c r="F111" s="93"/>
      <c r="G111" s="97"/>
      <c r="H111" s="97"/>
      <c r="I111" s="97"/>
      <c r="J111" s="81"/>
      <c r="K111" s="82"/>
      <c r="L111" s="82"/>
      <c r="M111" s="47">
        <f t="shared" si="2"/>
        <v>0</v>
      </c>
      <c r="N111" s="119"/>
      <c r="O111" s="124"/>
      <c r="P111" s="119"/>
      <c r="Q111" s="119"/>
      <c r="R111" s="119"/>
      <c r="S111" s="47">
        <f t="shared" si="3"/>
        <v>0</v>
      </c>
    </row>
    <row r="112" spans="1:19" ht="12.75" customHeight="1">
      <c r="A112" s="404"/>
      <c r="B112" s="394"/>
      <c r="C112" s="394"/>
      <c r="D112" s="93"/>
      <c r="E112" s="101" t="s">
        <v>690</v>
      </c>
      <c r="F112" s="93"/>
      <c r="G112" s="97"/>
      <c r="H112" s="97"/>
      <c r="I112" s="97"/>
      <c r="J112" s="81"/>
      <c r="K112" s="82"/>
      <c r="L112" s="82"/>
      <c r="M112" s="47">
        <f t="shared" si="2"/>
        <v>0</v>
      </c>
      <c r="N112" s="114"/>
      <c r="O112" s="121"/>
      <c r="P112" s="114"/>
      <c r="Q112" s="114"/>
      <c r="R112" s="114"/>
      <c r="S112" s="47">
        <f t="shared" si="3"/>
        <v>0</v>
      </c>
    </row>
    <row r="113" spans="1:19" ht="12.75" customHeight="1">
      <c r="A113" s="404"/>
      <c r="B113" s="394"/>
      <c r="C113" s="394"/>
      <c r="D113" s="93"/>
      <c r="E113" s="101" t="s">
        <v>691</v>
      </c>
      <c r="F113" s="93"/>
      <c r="G113" s="97"/>
      <c r="H113" s="97"/>
      <c r="I113" s="97"/>
      <c r="J113" s="81"/>
      <c r="K113" s="82"/>
      <c r="L113" s="82"/>
      <c r="M113" s="47">
        <f t="shared" si="2"/>
        <v>0</v>
      </c>
      <c r="N113" s="114"/>
      <c r="O113" s="121"/>
      <c r="P113" s="114"/>
      <c r="Q113" s="114"/>
      <c r="R113" s="114"/>
      <c r="S113" s="47">
        <f t="shared" si="3"/>
        <v>0</v>
      </c>
    </row>
    <row r="114" spans="1:19" ht="12.75" customHeight="1">
      <c r="A114" s="404"/>
      <c r="B114" s="394"/>
      <c r="C114" s="394"/>
      <c r="D114" s="93"/>
      <c r="E114" s="101" t="s">
        <v>692</v>
      </c>
      <c r="F114" s="93"/>
      <c r="G114" s="97"/>
      <c r="H114" s="97"/>
      <c r="I114" s="97"/>
      <c r="J114" s="81"/>
      <c r="K114" s="82"/>
      <c r="L114" s="82"/>
      <c r="M114" s="47">
        <f t="shared" si="2"/>
        <v>0</v>
      </c>
      <c r="N114" s="114"/>
      <c r="O114" s="121"/>
      <c r="P114" s="114"/>
      <c r="Q114" s="114"/>
      <c r="R114" s="114"/>
      <c r="S114" s="47">
        <f t="shared" si="3"/>
        <v>0</v>
      </c>
    </row>
    <row r="115" spans="1:19" ht="12.75" customHeight="1">
      <c r="A115" s="404"/>
      <c r="B115" s="394"/>
      <c r="C115" s="394"/>
      <c r="D115" s="93"/>
      <c r="E115" s="101" t="s">
        <v>693</v>
      </c>
      <c r="F115" s="93"/>
      <c r="G115" s="97"/>
      <c r="H115" s="97"/>
      <c r="I115" s="97"/>
      <c r="J115" s="81"/>
      <c r="K115" s="82"/>
      <c r="L115" s="82"/>
      <c r="M115" s="47">
        <f t="shared" si="2"/>
        <v>0</v>
      </c>
      <c r="N115" s="114"/>
      <c r="O115" s="121"/>
      <c r="P115" s="114"/>
      <c r="Q115" s="114"/>
      <c r="R115" s="114"/>
      <c r="S115" s="47">
        <f t="shared" si="3"/>
        <v>0</v>
      </c>
    </row>
    <row r="116" spans="1:19" ht="12.75" customHeight="1">
      <c r="A116" s="404"/>
      <c r="B116" s="394"/>
      <c r="C116" s="394"/>
      <c r="D116" s="93"/>
      <c r="E116" s="101"/>
      <c r="F116" s="93"/>
      <c r="G116" s="97"/>
      <c r="H116" s="97"/>
      <c r="I116" s="97"/>
      <c r="J116" s="81"/>
      <c r="K116" s="82"/>
      <c r="L116" s="82"/>
      <c r="M116" s="47">
        <f t="shared" si="2"/>
        <v>0</v>
      </c>
      <c r="N116" s="114"/>
      <c r="O116" s="121"/>
      <c r="P116" s="114"/>
      <c r="Q116" s="114"/>
      <c r="R116" s="114"/>
      <c r="S116" s="47">
        <f t="shared" si="3"/>
        <v>0</v>
      </c>
    </row>
    <row r="117" spans="1:19" ht="12.75" customHeight="1">
      <c r="A117" s="404"/>
      <c r="B117" s="394"/>
      <c r="C117" s="394"/>
      <c r="D117" s="93"/>
      <c r="E117" s="101"/>
      <c r="F117" s="93"/>
      <c r="G117" s="97"/>
      <c r="H117" s="97"/>
      <c r="I117" s="97"/>
      <c r="J117" s="81"/>
      <c r="K117" s="82"/>
      <c r="L117" s="82"/>
      <c r="M117" s="47">
        <f t="shared" si="2"/>
        <v>0</v>
      </c>
      <c r="N117" s="114"/>
      <c r="O117" s="121"/>
      <c r="P117" s="114"/>
      <c r="Q117" s="114"/>
      <c r="R117" s="114"/>
      <c r="S117" s="47">
        <f t="shared" si="3"/>
        <v>0</v>
      </c>
    </row>
    <row r="118" spans="1:19" ht="12.75" customHeight="1">
      <c r="A118" s="404"/>
      <c r="B118" s="394"/>
      <c r="C118" s="394"/>
      <c r="D118" s="93"/>
      <c r="E118" s="101"/>
      <c r="F118" s="93"/>
      <c r="G118" s="97"/>
      <c r="H118" s="97"/>
      <c r="I118" s="97"/>
      <c r="J118" s="81"/>
      <c r="K118" s="82"/>
      <c r="L118" s="82"/>
      <c r="M118" s="47">
        <f t="shared" si="2"/>
        <v>0</v>
      </c>
      <c r="N118" s="114"/>
      <c r="O118" s="121"/>
      <c r="P118" s="114"/>
      <c r="Q118" s="114"/>
      <c r="R118" s="114"/>
      <c r="S118" s="47">
        <f t="shared" si="3"/>
        <v>0</v>
      </c>
    </row>
    <row r="119" spans="1:19" ht="12.75" customHeight="1">
      <c r="A119" s="404"/>
      <c r="B119" s="394"/>
      <c r="C119" s="394"/>
      <c r="D119" s="93"/>
      <c r="E119" s="101"/>
      <c r="F119" s="93"/>
      <c r="G119" s="97"/>
      <c r="H119" s="97"/>
      <c r="I119" s="97"/>
      <c r="J119" s="81"/>
      <c r="K119" s="82"/>
      <c r="L119" s="82"/>
      <c r="M119" s="47">
        <f t="shared" si="2"/>
        <v>0</v>
      </c>
      <c r="N119" s="114"/>
      <c r="O119" s="121"/>
      <c r="P119" s="114"/>
      <c r="Q119" s="114"/>
      <c r="R119" s="114"/>
      <c r="S119" s="47">
        <f t="shared" si="3"/>
        <v>0</v>
      </c>
    </row>
    <row r="120" spans="1:19" ht="12.75" customHeight="1">
      <c r="A120" s="404"/>
      <c r="B120" s="394"/>
      <c r="C120" s="394"/>
      <c r="D120" s="93"/>
      <c r="E120" s="101"/>
      <c r="F120" s="93"/>
      <c r="G120" s="97"/>
      <c r="H120" s="97"/>
      <c r="I120" s="97"/>
      <c r="J120" s="81"/>
      <c r="K120" s="82"/>
      <c r="L120" s="82"/>
      <c r="M120" s="47">
        <f t="shared" si="2"/>
        <v>0</v>
      </c>
      <c r="N120" s="114"/>
      <c r="O120" s="121"/>
      <c r="P120" s="114"/>
      <c r="Q120" s="114"/>
      <c r="R120" s="114"/>
      <c r="S120" s="47">
        <f t="shared" si="3"/>
        <v>0</v>
      </c>
    </row>
    <row r="121" spans="1:19" ht="12.75" customHeight="1">
      <c r="A121" s="404"/>
      <c r="B121" s="394"/>
      <c r="C121" s="394"/>
      <c r="D121" s="93"/>
      <c r="E121" s="101"/>
      <c r="F121" s="93"/>
      <c r="G121" s="97"/>
      <c r="H121" s="97"/>
      <c r="I121" s="97"/>
      <c r="J121" s="81"/>
      <c r="K121" s="82"/>
      <c r="L121" s="82"/>
      <c r="M121" s="47">
        <f t="shared" si="2"/>
        <v>0</v>
      </c>
      <c r="N121" s="114"/>
      <c r="O121" s="121"/>
      <c r="P121" s="114"/>
      <c r="Q121" s="114"/>
      <c r="R121" s="114"/>
      <c r="S121" s="47">
        <f t="shared" si="3"/>
        <v>0</v>
      </c>
    </row>
    <row r="122" spans="1:19" ht="12.75" customHeight="1">
      <c r="A122" s="404"/>
      <c r="B122" s="394"/>
      <c r="C122" s="394"/>
      <c r="D122" s="93"/>
      <c r="E122" s="101"/>
      <c r="F122" s="93"/>
      <c r="G122" s="97"/>
      <c r="H122" s="97"/>
      <c r="I122" s="97"/>
      <c r="J122" s="81"/>
      <c r="K122" s="82"/>
      <c r="L122" s="82"/>
      <c r="M122" s="47">
        <f t="shared" si="2"/>
        <v>0</v>
      </c>
      <c r="N122" s="114"/>
      <c r="O122" s="121"/>
      <c r="P122" s="114"/>
      <c r="Q122" s="114"/>
      <c r="R122" s="114"/>
      <c r="S122" s="47">
        <f t="shared" si="3"/>
        <v>0</v>
      </c>
    </row>
    <row r="123" spans="1:19" ht="12.75" customHeight="1">
      <c r="A123" s="404"/>
      <c r="B123" s="394"/>
      <c r="C123" s="394"/>
      <c r="D123" s="93"/>
      <c r="E123" s="101"/>
      <c r="F123" s="93"/>
      <c r="G123" s="97"/>
      <c r="H123" s="97"/>
      <c r="I123" s="97"/>
      <c r="J123" s="81"/>
      <c r="K123" s="82"/>
      <c r="L123" s="82"/>
      <c r="M123" s="47">
        <f t="shared" si="2"/>
        <v>0</v>
      </c>
      <c r="N123" s="114"/>
      <c r="O123" s="121"/>
      <c r="P123" s="114"/>
      <c r="Q123" s="114"/>
      <c r="R123" s="114"/>
      <c r="S123" s="47">
        <f t="shared" si="3"/>
        <v>0</v>
      </c>
    </row>
    <row r="124" spans="1:19" ht="12.75" customHeight="1">
      <c r="A124" s="404"/>
      <c r="B124" s="394"/>
      <c r="C124" s="394"/>
      <c r="D124" s="93"/>
      <c r="E124" s="101"/>
      <c r="F124" s="93"/>
      <c r="G124" s="97"/>
      <c r="H124" s="97"/>
      <c r="I124" s="97"/>
      <c r="J124" s="81"/>
      <c r="K124" s="82"/>
      <c r="L124" s="82"/>
      <c r="M124" s="47">
        <f t="shared" si="2"/>
        <v>0</v>
      </c>
      <c r="N124" s="114"/>
      <c r="O124" s="121"/>
      <c r="P124" s="114"/>
      <c r="Q124" s="114"/>
      <c r="R124" s="114"/>
      <c r="S124" s="47">
        <f t="shared" si="3"/>
        <v>0</v>
      </c>
    </row>
    <row r="125" spans="1:19" ht="12.75" customHeight="1">
      <c r="A125" s="404"/>
      <c r="B125" s="394"/>
      <c r="C125" s="394"/>
      <c r="D125" s="93"/>
      <c r="E125" s="101"/>
      <c r="F125" s="93"/>
      <c r="G125" s="97"/>
      <c r="H125" s="97"/>
      <c r="I125" s="97"/>
      <c r="J125" s="81"/>
      <c r="K125" s="82"/>
      <c r="L125" s="82"/>
      <c r="M125" s="47">
        <f t="shared" si="2"/>
        <v>0</v>
      </c>
      <c r="N125" s="114"/>
      <c r="O125" s="121"/>
      <c r="P125" s="114"/>
      <c r="Q125" s="114"/>
      <c r="R125" s="114"/>
      <c r="S125" s="47">
        <f t="shared" si="3"/>
        <v>0</v>
      </c>
    </row>
    <row r="126" spans="1:19" ht="13.5" customHeight="1" thickBot="1">
      <c r="A126" s="405"/>
      <c r="B126" s="395"/>
      <c r="C126" s="395"/>
      <c r="D126" s="93"/>
      <c r="E126" s="101"/>
      <c r="F126" s="93"/>
      <c r="G126" s="97"/>
      <c r="H126" s="97"/>
      <c r="I126" s="97"/>
      <c r="J126" s="81"/>
      <c r="K126" s="82"/>
      <c r="L126" s="82"/>
      <c r="M126" s="47">
        <f t="shared" si="2"/>
        <v>0</v>
      </c>
      <c r="N126" s="120"/>
      <c r="O126" s="125"/>
      <c r="P126" s="120"/>
      <c r="Q126" s="120"/>
      <c r="R126" s="120"/>
      <c r="S126" s="47">
        <f t="shared" si="3"/>
        <v>0</v>
      </c>
    </row>
    <row r="127" spans="1:19" ht="12.75" customHeight="1">
      <c r="A127" s="420" t="s">
        <v>694</v>
      </c>
      <c r="B127" s="393" t="s">
        <v>695</v>
      </c>
      <c r="C127" s="393" t="s">
        <v>696</v>
      </c>
      <c r="D127" s="96"/>
      <c r="E127" s="107" t="s">
        <v>697</v>
      </c>
      <c r="F127" s="96"/>
      <c r="G127" s="108"/>
      <c r="H127" s="108"/>
      <c r="I127" s="108"/>
      <c r="J127" s="88"/>
      <c r="K127" s="89"/>
      <c r="L127" s="89"/>
      <c r="M127" s="47">
        <f t="shared" si="2"/>
        <v>0</v>
      </c>
      <c r="N127" s="114"/>
      <c r="O127" s="121"/>
      <c r="P127" s="114"/>
      <c r="Q127" s="114"/>
      <c r="R127" s="114"/>
      <c r="S127" s="47">
        <f t="shared" si="3"/>
        <v>0</v>
      </c>
    </row>
    <row r="128" spans="1:19" ht="13.15">
      <c r="A128" s="421"/>
      <c r="B128" s="394"/>
      <c r="C128" s="394"/>
      <c r="D128" s="93"/>
      <c r="E128" s="101" t="s">
        <v>698</v>
      </c>
      <c r="F128" s="93"/>
      <c r="G128" s="97"/>
      <c r="H128" s="97"/>
      <c r="I128" s="97"/>
      <c r="J128" s="81"/>
      <c r="K128" s="82"/>
      <c r="L128" s="82"/>
      <c r="M128" s="47">
        <f t="shared" si="2"/>
        <v>0</v>
      </c>
      <c r="N128" s="114"/>
      <c r="O128" s="121"/>
      <c r="P128" s="114"/>
      <c r="Q128" s="114"/>
      <c r="R128" s="114"/>
      <c r="S128" s="47">
        <f t="shared" si="3"/>
        <v>0</v>
      </c>
    </row>
    <row r="129" spans="1:19" ht="13.15">
      <c r="A129" s="421"/>
      <c r="B129" s="394"/>
      <c r="C129" s="394"/>
      <c r="D129" s="93"/>
      <c r="E129" s="101" t="s">
        <v>699</v>
      </c>
      <c r="F129" s="93"/>
      <c r="G129" s="97"/>
      <c r="H129" s="97"/>
      <c r="I129" s="97"/>
      <c r="J129" s="81"/>
      <c r="K129" s="82"/>
      <c r="L129" s="82"/>
      <c r="M129" s="47">
        <f t="shared" si="2"/>
        <v>0</v>
      </c>
      <c r="N129" s="114"/>
      <c r="O129" s="121"/>
      <c r="P129" s="114"/>
      <c r="Q129" s="114"/>
      <c r="R129" s="114"/>
      <c r="S129" s="47">
        <f t="shared" si="3"/>
        <v>0</v>
      </c>
    </row>
    <row r="130" spans="1:19" ht="13.15">
      <c r="A130" s="421"/>
      <c r="B130" s="394"/>
      <c r="C130" s="394"/>
      <c r="D130" s="93"/>
      <c r="E130" s="101" t="s">
        <v>700</v>
      </c>
      <c r="F130" s="93"/>
      <c r="G130" s="97"/>
      <c r="H130" s="97"/>
      <c r="I130" s="97"/>
      <c r="J130" s="81"/>
      <c r="K130" s="82"/>
      <c r="L130" s="82"/>
      <c r="M130" s="47">
        <f t="shared" si="2"/>
        <v>0</v>
      </c>
      <c r="N130" s="114"/>
      <c r="O130" s="121"/>
      <c r="P130" s="114"/>
      <c r="Q130" s="114"/>
      <c r="R130" s="114"/>
      <c r="S130" s="47">
        <f t="shared" si="3"/>
        <v>0</v>
      </c>
    </row>
    <row r="131" spans="1:19" ht="13.15">
      <c r="A131" s="421"/>
      <c r="B131" s="394"/>
      <c r="C131" s="394"/>
      <c r="D131" s="93"/>
      <c r="E131" s="101" t="s">
        <v>701</v>
      </c>
      <c r="F131" s="93"/>
      <c r="G131" s="97"/>
      <c r="H131" s="97"/>
      <c r="I131" s="97"/>
      <c r="J131" s="81"/>
      <c r="K131" s="82"/>
      <c r="L131" s="82"/>
      <c r="M131" s="47">
        <f t="shared" ref="M131:M142" si="4">J131*K131*L131</f>
        <v>0</v>
      </c>
      <c r="N131" s="114"/>
      <c r="O131" s="121"/>
      <c r="P131" s="114"/>
      <c r="Q131" s="114"/>
      <c r="R131" s="114"/>
      <c r="S131" s="47">
        <f t="shared" si="3"/>
        <v>0</v>
      </c>
    </row>
    <row r="132" spans="1:19" ht="13.15">
      <c r="A132" s="421"/>
      <c r="B132" s="394"/>
      <c r="C132" s="394"/>
      <c r="D132" s="93"/>
      <c r="E132" s="101"/>
      <c r="F132" s="93"/>
      <c r="G132" s="97"/>
      <c r="H132" s="97"/>
      <c r="I132" s="97"/>
      <c r="J132" s="81"/>
      <c r="K132" s="82"/>
      <c r="L132" s="82"/>
      <c r="M132" s="47">
        <f t="shared" si="4"/>
        <v>0</v>
      </c>
      <c r="N132" s="114"/>
      <c r="O132" s="121"/>
      <c r="P132" s="114"/>
      <c r="Q132" s="114"/>
      <c r="R132" s="114"/>
      <c r="S132" s="47">
        <f t="shared" ref="S132:S142" si="5">P132*Q132*R132</f>
        <v>0</v>
      </c>
    </row>
    <row r="133" spans="1:19" ht="13.15">
      <c r="A133" s="421"/>
      <c r="B133" s="394"/>
      <c r="C133" s="394"/>
      <c r="D133" s="93"/>
      <c r="E133" s="101"/>
      <c r="F133" s="93"/>
      <c r="G133" s="97"/>
      <c r="H133" s="97"/>
      <c r="I133" s="97"/>
      <c r="J133" s="81"/>
      <c r="K133" s="82"/>
      <c r="L133" s="82"/>
      <c r="M133" s="47">
        <f t="shared" si="4"/>
        <v>0</v>
      </c>
      <c r="N133" s="114"/>
      <c r="O133" s="121"/>
      <c r="P133" s="114"/>
      <c r="Q133" s="114"/>
      <c r="R133" s="114"/>
      <c r="S133" s="47">
        <f t="shared" si="5"/>
        <v>0</v>
      </c>
    </row>
    <row r="134" spans="1:19" ht="13.15">
      <c r="A134" s="421"/>
      <c r="B134" s="394"/>
      <c r="C134" s="394"/>
      <c r="D134" s="93"/>
      <c r="E134" s="101"/>
      <c r="F134" s="93"/>
      <c r="G134" s="97"/>
      <c r="H134" s="97"/>
      <c r="I134" s="97"/>
      <c r="J134" s="81"/>
      <c r="K134" s="82"/>
      <c r="L134" s="82"/>
      <c r="M134" s="47">
        <f t="shared" si="4"/>
        <v>0</v>
      </c>
      <c r="N134" s="114"/>
      <c r="O134" s="121"/>
      <c r="P134" s="114"/>
      <c r="Q134" s="114"/>
      <c r="R134" s="114"/>
      <c r="S134" s="47">
        <f t="shared" si="5"/>
        <v>0</v>
      </c>
    </row>
    <row r="135" spans="1:19" ht="13.15">
      <c r="A135" s="421"/>
      <c r="B135" s="394"/>
      <c r="C135" s="394"/>
      <c r="D135" s="93"/>
      <c r="E135" s="101"/>
      <c r="F135" s="93"/>
      <c r="G135" s="97"/>
      <c r="H135" s="97"/>
      <c r="I135" s="97"/>
      <c r="J135" s="81"/>
      <c r="K135" s="82"/>
      <c r="L135" s="82"/>
      <c r="M135" s="47">
        <f t="shared" si="4"/>
        <v>0</v>
      </c>
      <c r="N135" s="114"/>
      <c r="O135" s="121"/>
      <c r="P135" s="114"/>
      <c r="Q135" s="114"/>
      <c r="R135" s="114"/>
      <c r="S135" s="47">
        <f t="shared" si="5"/>
        <v>0</v>
      </c>
    </row>
    <row r="136" spans="1:19" ht="13.15">
      <c r="A136" s="421"/>
      <c r="B136" s="394"/>
      <c r="C136" s="394"/>
      <c r="D136" s="93"/>
      <c r="E136" s="101"/>
      <c r="F136" s="93"/>
      <c r="G136" s="97"/>
      <c r="H136" s="97"/>
      <c r="I136" s="97"/>
      <c r="J136" s="81"/>
      <c r="K136" s="82"/>
      <c r="L136" s="82"/>
      <c r="M136" s="47">
        <f t="shared" si="4"/>
        <v>0</v>
      </c>
      <c r="N136" s="114"/>
      <c r="O136" s="121"/>
      <c r="P136" s="114"/>
      <c r="Q136" s="114"/>
      <c r="R136" s="114"/>
      <c r="S136" s="47">
        <f t="shared" si="5"/>
        <v>0</v>
      </c>
    </row>
    <row r="137" spans="1:19" ht="13.9" thickBot="1">
      <c r="A137" s="421"/>
      <c r="B137" s="394"/>
      <c r="C137" s="394"/>
      <c r="D137" s="98"/>
      <c r="E137" s="112"/>
      <c r="F137" s="98"/>
      <c r="G137" s="109"/>
      <c r="H137" s="109"/>
      <c r="I137" s="109"/>
      <c r="J137" s="90"/>
      <c r="K137" s="91"/>
      <c r="L137" s="91"/>
      <c r="M137" s="47">
        <f t="shared" si="4"/>
        <v>0</v>
      </c>
      <c r="N137" s="120"/>
      <c r="O137" s="125"/>
      <c r="P137" s="120"/>
      <c r="Q137" s="120"/>
      <c r="R137" s="120"/>
      <c r="S137" s="47">
        <f t="shared" si="5"/>
        <v>0</v>
      </c>
    </row>
    <row r="138" spans="1:19" ht="12.75" customHeight="1">
      <c r="A138" s="390" t="s">
        <v>702</v>
      </c>
      <c r="B138" s="393" t="s">
        <v>703</v>
      </c>
      <c r="C138" s="393" t="s">
        <v>704</v>
      </c>
      <c r="D138" s="93"/>
      <c r="E138" s="101" t="s">
        <v>705</v>
      </c>
      <c r="F138" s="93"/>
      <c r="G138" s="97"/>
      <c r="H138" s="97"/>
      <c r="I138" s="97"/>
      <c r="J138" s="81"/>
      <c r="K138" s="82"/>
      <c r="L138" s="82"/>
      <c r="M138" s="47">
        <f t="shared" si="4"/>
        <v>0</v>
      </c>
      <c r="N138" s="114"/>
      <c r="O138" s="121"/>
      <c r="P138" s="114"/>
      <c r="Q138" s="114"/>
      <c r="R138" s="114"/>
      <c r="S138" s="47">
        <f t="shared" si="5"/>
        <v>0</v>
      </c>
    </row>
    <row r="139" spans="1:19" ht="13.15">
      <c r="A139" s="391"/>
      <c r="B139" s="394"/>
      <c r="C139" s="394"/>
      <c r="D139" s="93"/>
      <c r="E139" s="101" t="s">
        <v>706</v>
      </c>
      <c r="F139" s="93"/>
      <c r="G139" s="97"/>
      <c r="H139" s="97"/>
      <c r="I139" s="97"/>
      <c r="J139" s="81"/>
      <c r="K139" s="82"/>
      <c r="L139" s="82"/>
      <c r="M139" s="47">
        <f t="shared" si="4"/>
        <v>0</v>
      </c>
      <c r="N139" s="114"/>
      <c r="O139" s="121"/>
      <c r="P139" s="114"/>
      <c r="Q139" s="114"/>
      <c r="R139" s="114"/>
      <c r="S139" s="47">
        <f t="shared" si="5"/>
        <v>0</v>
      </c>
    </row>
    <row r="140" spans="1:19" ht="13.15">
      <c r="A140" s="391"/>
      <c r="B140" s="394"/>
      <c r="C140" s="394"/>
      <c r="D140" s="93"/>
      <c r="E140" s="101"/>
      <c r="F140" s="93"/>
      <c r="G140" s="97"/>
      <c r="H140" s="97"/>
      <c r="I140" s="97"/>
      <c r="J140" s="81"/>
      <c r="K140" s="82"/>
      <c r="L140" s="82"/>
      <c r="M140" s="47">
        <f t="shared" si="4"/>
        <v>0</v>
      </c>
      <c r="N140" s="114"/>
      <c r="O140" s="121"/>
      <c r="P140" s="114"/>
      <c r="Q140" s="114"/>
      <c r="R140" s="114"/>
      <c r="S140" s="47">
        <f t="shared" si="5"/>
        <v>0</v>
      </c>
    </row>
    <row r="141" spans="1:19" ht="13.15">
      <c r="A141" s="391"/>
      <c r="B141" s="394"/>
      <c r="C141" s="394"/>
      <c r="D141" s="93"/>
      <c r="E141" s="101"/>
      <c r="F141" s="93"/>
      <c r="G141" s="97"/>
      <c r="H141" s="97"/>
      <c r="I141" s="97"/>
      <c r="J141" s="81"/>
      <c r="K141" s="82"/>
      <c r="L141" s="82"/>
      <c r="M141" s="47">
        <f t="shared" si="4"/>
        <v>0</v>
      </c>
      <c r="N141" s="114"/>
      <c r="O141" s="121"/>
      <c r="P141" s="114"/>
      <c r="Q141" s="114"/>
      <c r="R141" s="114"/>
      <c r="S141" s="47">
        <f t="shared" si="5"/>
        <v>0</v>
      </c>
    </row>
    <row r="142" spans="1:19" ht="13.9" thickBot="1">
      <c r="A142" s="392"/>
      <c r="B142" s="395"/>
      <c r="C142" s="395"/>
      <c r="D142" s="98"/>
      <c r="E142" s="112"/>
      <c r="F142" s="98"/>
      <c r="G142" s="109"/>
      <c r="H142" s="109"/>
      <c r="I142" s="109"/>
      <c r="J142" s="90"/>
      <c r="K142" s="91"/>
      <c r="L142" s="91"/>
      <c r="M142" s="47">
        <f t="shared" si="4"/>
        <v>0</v>
      </c>
      <c r="N142" s="120"/>
      <c r="O142" s="125"/>
      <c r="P142" s="120"/>
      <c r="Q142" s="120"/>
      <c r="R142" s="120"/>
      <c r="S142" s="47">
        <f t="shared" si="5"/>
        <v>0</v>
      </c>
    </row>
    <row r="143" spans="1:19">
      <c r="A143" s="396"/>
      <c r="B143" s="396"/>
      <c r="F143" s="113"/>
      <c r="G143" s="113"/>
      <c r="H143" s="113"/>
    </row>
    <row r="144" spans="1:19" ht="63" customHeight="1">
      <c r="A144" s="46"/>
    </row>
    <row r="151" spans="1:1">
      <c r="A151" s="46"/>
    </row>
    <row r="164" spans="1:1">
      <c r="A164" s="46"/>
    </row>
    <row r="170" spans="1:1" ht="49.9" customHeight="1"/>
    <row r="174" spans="1:1">
      <c r="A174" s="46"/>
    </row>
    <row r="188" spans="1:1">
      <c r="A188" s="46"/>
    </row>
    <row r="200" spans="1:1">
      <c r="A200" s="46"/>
    </row>
    <row r="212" spans="1:2">
      <c r="A212" s="46"/>
    </row>
    <row r="220" spans="1:2">
      <c r="A220" s="397"/>
      <c r="B220" s="397"/>
    </row>
    <row r="221" spans="1:2">
      <c r="A221" s="46"/>
      <c r="B221" s="46"/>
    </row>
    <row r="234" spans="1:9">
      <c r="A234" s="45"/>
      <c r="B234" s="45"/>
      <c r="C234" s="45"/>
      <c r="D234" s="100"/>
      <c r="E234" s="100"/>
      <c r="F234" s="100"/>
      <c r="G234" s="100"/>
      <c r="H234" s="100"/>
      <c r="I234" s="100"/>
    </row>
    <row r="235" spans="1:9">
      <c r="A235" s="45"/>
      <c r="B235" s="45"/>
      <c r="C235" s="45"/>
      <c r="D235" s="100"/>
      <c r="E235" s="100"/>
      <c r="F235" s="100"/>
      <c r="G235" s="100"/>
      <c r="H235" s="100"/>
      <c r="I235" s="100"/>
    </row>
    <row r="236" spans="1:9">
      <c r="A236" s="45"/>
      <c r="B236" s="45"/>
      <c r="C236" s="45"/>
      <c r="D236" s="100"/>
      <c r="E236" s="100"/>
      <c r="F236" s="100"/>
      <c r="G236" s="100"/>
      <c r="H236" s="100"/>
      <c r="I236" s="100"/>
    </row>
    <row r="237" spans="1:9">
      <c r="A237" s="45"/>
      <c r="B237" s="45"/>
      <c r="C237" s="45"/>
      <c r="D237" s="100"/>
      <c r="E237" s="100"/>
      <c r="F237" s="100"/>
      <c r="G237" s="100"/>
      <c r="H237" s="100"/>
      <c r="I237" s="100"/>
    </row>
    <row r="238" spans="1:9">
      <c r="A238" s="45"/>
      <c r="B238" s="45"/>
      <c r="C238" s="45"/>
      <c r="D238" s="100"/>
      <c r="E238" s="100"/>
      <c r="F238" s="100"/>
      <c r="G238" s="100"/>
      <c r="H238" s="100"/>
      <c r="I238" s="100"/>
    </row>
    <row r="239" spans="1:9">
      <c r="A239" s="45"/>
      <c r="B239" s="45"/>
      <c r="C239" s="45"/>
      <c r="D239" s="100"/>
      <c r="E239" s="100"/>
      <c r="F239" s="100"/>
      <c r="G239" s="100"/>
      <c r="H239" s="100"/>
      <c r="I239" s="100"/>
    </row>
    <row r="240" spans="1:9">
      <c r="A240" s="45"/>
      <c r="B240" s="45"/>
      <c r="C240" s="45"/>
      <c r="D240" s="100"/>
      <c r="E240" s="100"/>
      <c r="F240" s="100"/>
      <c r="G240" s="100"/>
      <c r="H240" s="100"/>
      <c r="I240" s="100"/>
    </row>
    <row r="241" spans="1:9">
      <c r="A241" s="45"/>
      <c r="B241" s="45"/>
      <c r="C241" s="45"/>
      <c r="D241" s="100"/>
      <c r="E241" s="100"/>
      <c r="F241" s="100"/>
      <c r="G241" s="100"/>
      <c r="H241" s="100"/>
      <c r="I241" s="100"/>
    </row>
    <row r="242" spans="1:9">
      <c r="A242" s="45"/>
      <c r="B242" s="45"/>
      <c r="C242" s="45"/>
      <c r="D242" s="100"/>
      <c r="E242" s="100"/>
      <c r="F242" s="100"/>
      <c r="G242" s="100"/>
      <c r="H242" s="100"/>
      <c r="I242" s="100"/>
    </row>
    <row r="243" spans="1:9">
      <c r="A243" s="45"/>
      <c r="B243" s="45"/>
      <c r="C243" s="45"/>
      <c r="D243" s="100"/>
      <c r="E243" s="100"/>
      <c r="F243" s="100"/>
      <c r="G243" s="100"/>
      <c r="H243" s="100"/>
      <c r="I243" s="100"/>
    </row>
    <row r="244" spans="1:9">
      <c r="A244" s="45"/>
      <c r="B244" s="45"/>
      <c r="C244" s="45"/>
      <c r="D244" s="100"/>
      <c r="E244" s="100"/>
      <c r="F244" s="100"/>
      <c r="G244" s="100"/>
      <c r="H244" s="100"/>
      <c r="I244" s="100"/>
    </row>
    <row r="245" spans="1:9">
      <c r="A245" s="45"/>
      <c r="B245" s="45"/>
      <c r="C245" s="45"/>
      <c r="D245" s="100"/>
      <c r="E245" s="100"/>
      <c r="F245" s="100"/>
      <c r="G245" s="100"/>
      <c r="H245" s="100"/>
      <c r="I245" s="100"/>
    </row>
    <row r="246" spans="1:9">
      <c r="A246" s="45"/>
      <c r="B246" s="45"/>
      <c r="C246" s="45"/>
      <c r="D246" s="100"/>
      <c r="E246" s="100"/>
      <c r="F246" s="100"/>
      <c r="G246" s="100"/>
      <c r="H246" s="100"/>
      <c r="I246" s="100"/>
    </row>
    <row r="247" spans="1:9">
      <c r="A247" s="45"/>
      <c r="B247" s="45"/>
      <c r="C247" s="45"/>
      <c r="D247" s="100"/>
      <c r="E247" s="100"/>
      <c r="F247" s="100"/>
      <c r="G247" s="100"/>
      <c r="H247" s="100"/>
      <c r="I247" s="100"/>
    </row>
    <row r="248" spans="1:9">
      <c r="A248" s="45"/>
      <c r="B248" s="45"/>
      <c r="C248" s="45"/>
      <c r="D248" s="100"/>
      <c r="E248" s="100"/>
      <c r="F248" s="100"/>
      <c r="G248" s="100"/>
      <c r="H248" s="100"/>
      <c r="I248" s="100"/>
    </row>
    <row r="249" spans="1:9">
      <c r="A249" s="45"/>
      <c r="B249" s="45"/>
      <c r="C249" s="45"/>
      <c r="D249" s="100"/>
      <c r="E249" s="100"/>
      <c r="F249" s="100"/>
      <c r="G249" s="100"/>
      <c r="H249" s="100"/>
      <c r="I249" s="100"/>
    </row>
    <row r="250" spans="1:9">
      <c r="A250" s="45"/>
      <c r="B250" s="45"/>
      <c r="C250" s="45"/>
      <c r="D250" s="100"/>
      <c r="E250" s="100"/>
      <c r="F250" s="100"/>
      <c r="G250" s="100"/>
      <c r="H250" s="100"/>
      <c r="I250" s="100"/>
    </row>
    <row r="251" spans="1:9">
      <c r="A251" s="45"/>
      <c r="B251" s="45"/>
      <c r="C251" s="45"/>
      <c r="D251" s="100"/>
      <c r="E251" s="100"/>
      <c r="F251" s="100"/>
      <c r="G251" s="100"/>
      <c r="H251" s="100"/>
      <c r="I251" s="100"/>
    </row>
    <row r="252" spans="1:9">
      <c r="A252" s="45"/>
      <c r="B252" s="45"/>
      <c r="C252" s="45"/>
      <c r="D252" s="100"/>
      <c r="E252" s="100"/>
      <c r="F252" s="100"/>
      <c r="G252" s="100"/>
      <c r="H252" s="100"/>
      <c r="I252" s="100"/>
    </row>
    <row r="253" spans="1:9">
      <c r="A253" s="45"/>
      <c r="B253" s="45"/>
      <c r="C253" s="45"/>
      <c r="D253" s="100"/>
      <c r="E253" s="100"/>
      <c r="F253" s="100"/>
      <c r="G253" s="100"/>
      <c r="H253" s="100"/>
      <c r="I253" s="100"/>
    </row>
    <row r="254" spans="1:9">
      <c r="A254" s="45"/>
      <c r="B254" s="45"/>
      <c r="C254" s="45"/>
      <c r="D254" s="100"/>
      <c r="E254" s="100"/>
      <c r="F254" s="100"/>
      <c r="G254" s="100"/>
      <c r="H254" s="100"/>
      <c r="I254" s="100"/>
    </row>
    <row r="255" spans="1:9">
      <c r="A255" s="45"/>
      <c r="B255" s="45"/>
      <c r="C255" s="45"/>
      <c r="D255" s="100"/>
      <c r="E255" s="100"/>
      <c r="F255" s="100"/>
      <c r="G255" s="100"/>
      <c r="H255" s="100"/>
      <c r="I255" s="100"/>
    </row>
    <row r="256" spans="1:9">
      <c r="A256" s="45"/>
      <c r="B256" s="45"/>
      <c r="C256" s="45"/>
      <c r="D256" s="100"/>
      <c r="E256" s="100"/>
      <c r="F256" s="100"/>
      <c r="G256" s="100"/>
      <c r="H256" s="100"/>
      <c r="I256" s="100"/>
    </row>
    <row r="257" spans="1:9">
      <c r="A257" s="45"/>
      <c r="B257" s="45"/>
      <c r="C257" s="45"/>
      <c r="D257" s="100"/>
      <c r="E257" s="100"/>
      <c r="F257" s="100"/>
      <c r="G257" s="100"/>
      <c r="H257" s="100"/>
      <c r="I257" s="100"/>
    </row>
    <row r="258" spans="1:9">
      <c r="A258" s="45"/>
      <c r="B258" s="45"/>
      <c r="C258" s="45"/>
      <c r="D258" s="100"/>
      <c r="E258" s="100"/>
      <c r="F258" s="100"/>
      <c r="G258" s="100"/>
      <c r="H258" s="100"/>
      <c r="I258" s="100"/>
    </row>
    <row r="259" spans="1:9">
      <c r="A259" s="45"/>
      <c r="B259" s="45"/>
      <c r="C259" s="45"/>
      <c r="D259" s="100"/>
      <c r="E259" s="100"/>
      <c r="F259" s="100"/>
      <c r="G259" s="100"/>
      <c r="H259" s="100"/>
      <c r="I259" s="100"/>
    </row>
    <row r="260" spans="1:9">
      <c r="A260" s="45"/>
      <c r="B260" s="45"/>
      <c r="C260" s="45"/>
      <c r="D260" s="100"/>
      <c r="E260" s="100"/>
      <c r="F260" s="100"/>
      <c r="G260" s="100"/>
      <c r="H260" s="100"/>
      <c r="I260" s="100"/>
    </row>
    <row r="261" spans="1:9">
      <c r="A261" s="45"/>
      <c r="B261" s="45"/>
      <c r="C261" s="45"/>
      <c r="D261" s="100"/>
      <c r="E261" s="100"/>
      <c r="F261" s="100"/>
      <c r="G261" s="100"/>
      <c r="H261" s="100"/>
      <c r="I261" s="100"/>
    </row>
    <row r="262" spans="1:9">
      <c r="A262" s="45"/>
      <c r="B262" s="45"/>
      <c r="C262" s="45"/>
      <c r="D262" s="100"/>
      <c r="E262" s="100"/>
      <c r="F262" s="100"/>
      <c r="G262" s="100"/>
      <c r="H262" s="100"/>
      <c r="I262" s="100"/>
    </row>
    <row r="263" spans="1:9">
      <c r="A263" s="45"/>
      <c r="B263" s="45"/>
      <c r="C263" s="45"/>
      <c r="D263" s="100"/>
      <c r="E263" s="100"/>
      <c r="F263" s="100"/>
      <c r="G263" s="100"/>
      <c r="H263" s="100"/>
      <c r="I263" s="100"/>
    </row>
    <row r="264" spans="1:9">
      <c r="A264" s="45"/>
      <c r="B264" s="45"/>
      <c r="C264" s="45"/>
      <c r="D264" s="100"/>
      <c r="E264" s="100"/>
      <c r="F264" s="100"/>
      <c r="G264" s="100"/>
      <c r="H264" s="100"/>
      <c r="I264" s="100"/>
    </row>
    <row r="265" spans="1:9">
      <c r="A265" s="45"/>
      <c r="B265" s="45"/>
      <c r="C265" s="45"/>
      <c r="D265" s="100"/>
      <c r="E265" s="100"/>
      <c r="F265" s="100"/>
      <c r="G265" s="100"/>
      <c r="H265" s="100"/>
      <c r="I265" s="100"/>
    </row>
    <row r="266" spans="1:9">
      <c r="A266" s="45"/>
      <c r="B266" s="45"/>
      <c r="C266" s="45"/>
      <c r="D266" s="100"/>
      <c r="E266" s="100"/>
      <c r="F266" s="100"/>
      <c r="G266" s="100"/>
      <c r="H266" s="100"/>
      <c r="I266" s="100"/>
    </row>
    <row r="267" spans="1:9">
      <c r="A267" s="45"/>
      <c r="B267" s="45"/>
      <c r="C267" s="45"/>
      <c r="D267" s="100"/>
      <c r="E267" s="100"/>
      <c r="F267" s="100"/>
      <c r="G267" s="100"/>
      <c r="H267" s="100"/>
      <c r="I267" s="100"/>
    </row>
    <row r="268" spans="1:9">
      <c r="A268" s="45"/>
      <c r="B268" s="45"/>
      <c r="C268" s="45"/>
      <c r="D268" s="100"/>
      <c r="E268" s="100"/>
      <c r="F268" s="100"/>
      <c r="G268" s="100"/>
      <c r="H268" s="100"/>
      <c r="I268" s="100"/>
    </row>
    <row r="269" spans="1:9">
      <c r="A269" s="45"/>
      <c r="B269" s="45"/>
      <c r="C269" s="45"/>
      <c r="D269" s="100"/>
      <c r="E269" s="100"/>
      <c r="F269" s="100"/>
      <c r="G269" s="100"/>
      <c r="H269" s="100"/>
      <c r="I269" s="100"/>
    </row>
    <row r="270" spans="1:9">
      <c r="A270" s="45"/>
      <c r="B270" s="45"/>
      <c r="C270" s="45"/>
      <c r="D270" s="100"/>
      <c r="E270" s="100"/>
      <c r="F270" s="100"/>
      <c r="G270" s="100"/>
      <c r="H270" s="100"/>
      <c r="I270" s="100"/>
    </row>
    <row r="271" spans="1:9">
      <c r="A271" s="45"/>
      <c r="B271" s="45"/>
      <c r="C271" s="45"/>
      <c r="D271" s="100"/>
      <c r="E271" s="100"/>
      <c r="F271" s="100"/>
      <c r="G271" s="100"/>
      <c r="H271" s="100"/>
      <c r="I271" s="100"/>
    </row>
    <row r="272" spans="1:9">
      <c r="A272" s="45"/>
      <c r="B272" s="45"/>
      <c r="C272" s="45"/>
      <c r="D272" s="100"/>
      <c r="E272" s="100"/>
      <c r="F272" s="100"/>
      <c r="G272" s="100"/>
      <c r="H272" s="100"/>
      <c r="I272" s="100"/>
    </row>
    <row r="273" spans="1:9">
      <c r="A273" s="45"/>
      <c r="B273" s="45"/>
      <c r="C273" s="45"/>
      <c r="D273" s="100"/>
      <c r="E273" s="100"/>
      <c r="F273" s="100"/>
      <c r="G273" s="100"/>
      <c r="H273" s="100"/>
      <c r="I273" s="100"/>
    </row>
    <row r="274" spans="1:9">
      <c r="A274" s="45"/>
      <c r="B274" s="45"/>
      <c r="C274" s="45"/>
      <c r="D274" s="100"/>
      <c r="E274" s="100"/>
      <c r="F274" s="100"/>
      <c r="G274" s="100"/>
      <c r="H274" s="100"/>
      <c r="I274" s="100"/>
    </row>
    <row r="275" spans="1:9">
      <c r="A275" s="45"/>
      <c r="B275" s="45"/>
      <c r="C275" s="45"/>
      <c r="D275" s="100"/>
      <c r="E275" s="100"/>
      <c r="F275" s="100"/>
      <c r="G275" s="100"/>
      <c r="H275" s="100"/>
      <c r="I275" s="100"/>
    </row>
    <row r="276" spans="1:9">
      <c r="A276" s="45"/>
      <c r="B276" s="45"/>
      <c r="C276" s="45"/>
      <c r="D276" s="100"/>
      <c r="E276" s="100"/>
      <c r="F276" s="100"/>
      <c r="G276" s="100"/>
      <c r="H276" s="100"/>
      <c r="I276" s="100"/>
    </row>
    <row r="277" spans="1:9">
      <c r="A277" s="45"/>
      <c r="B277" s="45"/>
      <c r="C277" s="45"/>
      <c r="D277" s="100"/>
      <c r="E277" s="100"/>
      <c r="F277" s="100"/>
      <c r="G277" s="100"/>
      <c r="H277" s="100"/>
      <c r="I277" s="100"/>
    </row>
    <row r="278" spans="1:9">
      <c r="A278" s="45"/>
      <c r="B278" s="45"/>
      <c r="C278" s="45"/>
      <c r="D278" s="100"/>
      <c r="E278" s="100"/>
      <c r="F278" s="100"/>
      <c r="G278" s="100"/>
      <c r="H278" s="100"/>
      <c r="I278" s="100"/>
    </row>
    <row r="279" spans="1:9">
      <c r="A279" s="45"/>
      <c r="B279" s="45"/>
      <c r="C279" s="45"/>
      <c r="D279" s="100"/>
      <c r="E279" s="100"/>
      <c r="F279" s="100"/>
      <c r="G279" s="100"/>
      <c r="H279" s="100"/>
      <c r="I279" s="100"/>
    </row>
  </sheetData>
  <mergeCells count="45">
    <mergeCell ref="O1:O2"/>
    <mergeCell ref="F1:F2"/>
    <mergeCell ref="G1:G2"/>
    <mergeCell ref="I1:I2"/>
    <mergeCell ref="A1:A2"/>
    <mergeCell ref="B1:B2"/>
    <mergeCell ref="C1:C2"/>
    <mergeCell ref="E1:E2"/>
    <mergeCell ref="J1:M1"/>
    <mergeCell ref="N1:N2"/>
    <mergeCell ref="B57:B65"/>
    <mergeCell ref="C57:C65"/>
    <mergeCell ref="A3:A36"/>
    <mergeCell ref="B3:B36"/>
    <mergeCell ref="C3:C36"/>
    <mergeCell ref="A127:A137"/>
    <mergeCell ref="B127:B137"/>
    <mergeCell ref="C127:C137"/>
    <mergeCell ref="A88:A95"/>
    <mergeCell ref="B88:B95"/>
    <mergeCell ref="C88:C95"/>
    <mergeCell ref="A96:A110"/>
    <mergeCell ref="B96:B110"/>
    <mergeCell ref="C96:C110"/>
    <mergeCell ref="P1:S1"/>
    <mergeCell ref="H1:H2"/>
    <mergeCell ref="A111:A126"/>
    <mergeCell ref="B111:B126"/>
    <mergeCell ref="C111:C126"/>
    <mergeCell ref="A66:A78"/>
    <mergeCell ref="B66:B78"/>
    <mergeCell ref="C66:C78"/>
    <mergeCell ref="A79:A87"/>
    <mergeCell ref="B79:B87"/>
    <mergeCell ref="C79:C87"/>
    <mergeCell ref="D1:D2"/>
    <mergeCell ref="A37:A56"/>
    <mergeCell ref="B37:B56"/>
    <mergeCell ref="C37:C56"/>
    <mergeCell ref="A57:A65"/>
    <mergeCell ref="A138:A142"/>
    <mergeCell ref="B138:B142"/>
    <mergeCell ref="C138:C142"/>
    <mergeCell ref="A143:B143"/>
    <mergeCell ref="A220:B220"/>
  </mergeCells>
  <conditionalFormatting sqref="E3:L142">
    <cfRule type="expression" dxfId="11" priority="72" stopIfTrue="1">
      <formula>ISEVEN(ROW())</formula>
    </cfRule>
  </conditionalFormatting>
  <conditionalFormatting sqref="M3:M142">
    <cfRule type="cellIs" dxfId="10" priority="6" stopIfTrue="1" operator="lessThanOrEqual">
      <formula>20</formula>
    </cfRule>
    <cfRule type="cellIs" dxfId="9" priority="7" stopIfTrue="1" operator="between">
      <formula>20</formula>
      <formula>70</formula>
    </cfRule>
    <cfRule type="cellIs" dxfId="8" priority="291" stopIfTrue="1" operator="between">
      <formula>70</formula>
      <formula>200</formula>
    </cfRule>
    <cfRule type="cellIs" dxfId="7" priority="292" stopIfTrue="1" operator="between">
      <formula>200</formula>
      <formula>400</formula>
    </cfRule>
    <cfRule type="cellIs" dxfId="6" priority="293" stopIfTrue="1" operator="greaterThan">
      <formula>400</formula>
    </cfRule>
  </conditionalFormatting>
  <conditionalFormatting sqref="N3:R142">
    <cfRule type="expression" dxfId="5" priority="56" stopIfTrue="1">
      <formula>ISEVEN(ROW())</formula>
    </cfRule>
  </conditionalFormatting>
  <conditionalFormatting sqref="S3:S142">
    <cfRule type="cellIs" dxfId="4" priority="1" stopIfTrue="1" operator="lessThanOrEqual">
      <formula>20</formula>
    </cfRule>
    <cfRule type="cellIs" dxfId="3" priority="2" stopIfTrue="1" operator="between">
      <formula>20</formula>
      <formula>70</formula>
    </cfRule>
    <cfRule type="cellIs" dxfId="2" priority="3" stopIfTrue="1" operator="between">
      <formula>70</formula>
      <formula>200</formula>
    </cfRule>
    <cfRule type="cellIs" dxfId="1" priority="4" stopIfTrue="1" operator="between">
      <formula>200</formula>
      <formula>400</formula>
    </cfRule>
    <cfRule type="cellIs" dxfId="0" priority="5" stopIfTrue="1" operator="greaterThan">
      <formula>400</formula>
    </cfRule>
  </conditionalFormatting>
  <dataValidations count="3">
    <dataValidation type="list" allowBlank="1" showInputMessage="1" showErrorMessage="1" sqref="R3 R141 R5 R7 R9 R11 R13 R15 R17 R19 R21 R23 R25 R27 R29 R31 R33 R35 R37 R39 R41 R43 R45 R47 R49 R51 R53 R55 R57 R59 R61 R63 R65 R67 R69 R71 R73 R75 R77 R79 R81 R83 R85 R87 R89 R91 R93 R95 R97 R99 R101 R103 R105 R107 R109 R111 R113 R115 R117 R119 R121 R123 R125 R127 R129 R131 R133 R135 R137 R139 L3:L142" xr:uid="{46D95891-5C27-4493-9E27-2760E3EA93FA}">
      <formula1>Gravité</formula1>
    </dataValidation>
    <dataValidation type="list" allowBlank="1" showInputMessage="1" showErrorMessage="1" sqref="Q3 Q141 Q5 Q7 Q9 Q11 Q13 Q15 Q17 Q19 Q21 Q23 Q25 Q27 Q29 Q31 Q33 Q35 Q37 Q39 Q41 Q43 Q45 Q47 Q49 Q51 Q53 Q55 Q57 Q59 Q61 Q63 Q65 Q67 Q69 Q71 Q73 Q75 Q77 Q79 Q81 Q83 Q85 Q87 Q89 Q91 Q93 Q95 Q97 Q99 Q101 Q103 Q105 Q107 Q109 Q111 Q113 Q115 Q117 Q119 Q121 Q123 Q125 Q127 Q129 Q131 Q133 Q135 Q137 Q139 K3:K142" xr:uid="{EC867D8F-480A-41C8-A7C0-1CE936CBD6BC}">
      <formula1>Exposition</formula1>
    </dataValidation>
    <dataValidation type="list" allowBlank="1" showInputMessage="1" showErrorMessage="1" sqref="P3 P141 P5 P7 P9 P11 P13 P15 P17 P19 P21 P23 P25 P27 P29 P31 P33 P35 P37 P39 P41 P43 P45 P47 P49 P51 P53 P55 P57 P59 P61 P63 P65 P67 P69 P71 P73 P75 P77 P79 P81 P83 P85 P87 P89 P91 P93 P95 P97 P99 P101 P103 P105 P107 P109 P111 P113 P115 P117 P119 P121 P123 P125 P127 P129 P131 P133 P135 P137 P139 J3:J142" xr:uid="{9BA74585-1FC8-4177-AC06-313677B8D2FB}">
      <formula1>Probabilité</formula1>
    </dataValidation>
  </dataValidations>
  <hyperlinks>
    <hyperlink ref="N3" location="Fonctions!E102" display="Capotage de protection" xr:uid="{69D3EEDC-F938-4B61-A8E4-EB1C390737E2}"/>
  </hyperlink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2256E-F110-4517-80CB-954247A57EEF}">
  <sheetPr>
    <tabColor rgb="FFFFFF00"/>
  </sheetPr>
  <dimension ref="A1:I355"/>
  <sheetViews>
    <sheetView showGridLines="0" zoomScaleNormal="100" workbookViewId="0">
      <selection activeCell="D4" sqref="D4"/>
    </sheetView>
  </sheetViews>
  <sheetFormatPr defaultColWidth="11.42578125" defaultRowHeight="13.15"/>
  <cols>
    <col min="1" max="1" width="10.5703125" style="18" customWidth="1"/>
    <col min="2" max="2" width="27.42578125" style="18" hidden="1" customWidth="1"/>
    <col min="3" max="3" width="43.85546875" style="18" customWidth="1"/>
    <col min="4" max="4" width="12.7109375" style="18" bestFit="1" customWidth="1"/>
    <col min="5" max="5" width="15.85546875" style="18" customWidth="1"/>
    <col min="6" max="6" width="77.42578125" style="18" customWidth="1"/>
    <col min="7" max="7" width="9.140625" style="2" customWidth="1"/>
    <col min="8" max="8" width="23" style="2" customWidth="1"/>
    <col min="9" max="9" width="19.7109375" style="2" customWidth="1"/>
    <col min="10" max="255" width="9.140625" style="2" customWidth="1"/>
    <col min="256" max="16384" width="11.42578125" style="2"/>
  </cols>
  <sheetData>
    <row r="1" spans="1:9" s="19" customFormat="1" ht="39" customHeight="1">
      <c r="A1" s="466" t="s">
        <v>707</v>
      </c>
      <c r="B1" s="466"/>
      <c r="C1" s="466"/>
      <c r="D1" s="466"/>
      <c r="E1" s="466"/>
      <c r="F1" s="466"/>
    </row>
    <row r="2" spans="1:9" s="23" customFormat="1" ht="61.5" customHeight="1">
      <c r="A2" s="36" t="s">
        <v>708</v>
      </c>
      <c r="B2" s="22" t="s">
        <v>709</v>
      </c>
      <c r="C2" s="22"/>
      <c r="D2" s="36" t="s">
        <v>710</v>
      </c>
      <c r="E2" s="36" t="s">
        <v>711</v>
      </c>
      <c r="F2" s="22" t="s">
        <v>712</v>
      </c>
      <c r="H2" s="24"/>
      <c r="I2" s="24"/>
    </row>
    <row r="3" spans="1:9" s="20" customFormat="1" ht="53.25" customHeight="1">
      <c r="A3" s="25" t="s">
        <v>713</v>
      </c>
      <c r="B3" s="25" t="s">
        <v>714</v>
      </c>
      <c r="C3" s="25" t="s">
        <v>715</v>
      </c>
      <c r="D3" s="25"/>
      <c r="E3" s="26"/>
      <c r="F3" s="26"/>
      <c r="H3" s="21"/>
      <c r="I3" s="21"/>
    </row>
    <row r="4" spans="1:9" s="20" customFormat="1" ht="28.9">
      <c r="A4" s="27" t="s">
        <v>589</v>
      </c>
      <c r="B4" s="27" t="s">
        <v>716</v>
      </c>
      <c r="C4" s="28" t="s">
        <v>717</v>
      </c>
      <c r="D4" s="29"/>
      <c r="E4" s="29"/>
      <c r="F4" s="29"/>
    </row>
    <row r="5" spans="1:9" ht="95.25" customHeight="1">
      <c r="A5" s="4" t="s">
        <v>718</v>
      </c>
      <c r="B5" s="4" t="s">
        <v>719</v>
      </c>
      <c r="C5" s="4" t="s">
        <v>720</v>
      </c>
      <c r="D5" s="4"/>
      <c r="E5" s="4"/>
      <c r="F5" s="4"/>
    </row>
    <row r="6" spans="1:9" ht="66" customHeight="1">
      <c r="A6" s="4"/>
      <c r="B6" s="4" t="s">
        <v>721</v>
      </c>
      <c r="C6" s="4" t="s">
        <v>722</v>
      </c>
      <c r="D6" s="4"/>
      <c r="E6" s="4"/>
      <c r="F6" s="4"/>
    </row>
    <row r="7" spans="1:9" ht="42" customHeight="1">
      <c r="A7" s="4" t="s">
        <v>723</v>
      </c>
      <c r="B7" s="4" t="s">
        <v>724</v>
      </c>
      <c r="C7" s="4" t="s">
        <v>725</v>
      </c>
      <c r="D7" s="453"/>
      <c r="E7" s="454"/>
      <c r="F7" s="455"/>
    </row>
    <row r="8" spans="1:9" ht="42.75" customHeight="1">
      <c r="A8" s="4"/>
      <c r="B8" s="4" t="s">
        <v>726</v>
      </c>
      <c r="C8" s="4" t="s">
        <v>727</v>
      </c>
      <c r="D8" s="4"/>
      <c r="E8" s="4"/>
      <c r="F8" s="4"/>
    </row>
    <row r="9" spans="1:9" ht="39.6">
      <c r="A9" s="4"/>
      <c r="B9" s="4" t="s">
        <v>728</v>
      </c>
      <c r="C9" s="4" t="s">
        <v>729</v>
      </c>
      <c r="D9" s="4"/>
      <c r="E9" s="4"/>
      <c r="F9" s="4"/>
    </row>
    <row r="10" spans="1:9" ht="89.25" customHeight="1">
      <c r="A10" s="4"/>
      <c r="B10" s="4" t="s">
        <v>730</v>
      </c>
      <c r="C10" s="4" t="s">
        <v>731</v>
      </c>
      <c r="D10" s="4"/>
      <c r="E10" s="4"/>
      <c r="F10" s="4"/>
    </row>
    <row r="11" spans="1:9" ht="100.5" customHeight="1">
      <c r="A11" s="4" t="s">
        <v>732</v>
      </c>
      <c r="B11" s="4" t="s">
        <v>733</v>
      </c>
      <c r="C11" s="4" t="s">
        <v>734</v>
      </c>
      <c r="D11" s="4"/>
      <c r="E11" s="4"/>
      <c r="F11" s="4"/>
    </row>
    <row r="12" spans="1:9" ht="58.5" customHeight="1">
      <c r="A12" s="4"/>
      <c r="B12" s="4" t="s">
        <v>735</v>
      </c>
      <c r="C12" s="4" t="s">
        <v>736</v>
      </c>
      <c r="D12" s="4"/>
      <c r="E12" s="4"/>
      <c r="F12" s="4"/>
    </row>
    <row r="13" spans="1:9" ht="65.25" customHeight="1">
      <c r="A13" s="4"/>
      <c r="B13" s="4" t="s">
        <v>737</v>
      </c>
      <c r="C13" s="4" t="s">
        <v>738</v>
      </c>
      <c r="D13" s="4"/>
      <c r="E13" s="4"/>
      <c r="F13" s="4"/>
    </row>
    <row r="14" spans="1:9" ht="77.25" customHeight="1">
      <c r="A14" s="4" t="s">
        <v>739</v>
      </c>
      <c r="B14" s="4" t="s">
        <v>740</v>
      </c>
      <c r="C14" s="4" t="s">
        <v>741</v>
      </c>
      <c r="D14" s="4"/>
      <c r="E14" s="4"/>
      <c r="F14" s="4"/>
    </row>
    <row r="15" spans="1:9" ht="63.75" customHeight="1">
      <c r="A15" s="4" t="s">
        <v>742</v>
      </c>
      <c r="B15" s="4" t="s">
        <v>743</v>
      </c>
      <c r="C15" s="4" t="s">
        <v>744</v>
      </c>
      <c r="D15" s="4"/>
      <c r="E15" s="4"/>
      <c r="F15" s="4"/>
    </row>
    <row r="16" spans="1:9" s="20" customFormat="1" ht="14.45">
      <c r="A16" s="30" t="s">
        <v>590</v>
      </c>
      <c r="B16" s="30" t="s">
        <v>745</v>
      </c>
      <c r="C16" s="30" t="s">
        <v>746</v>
      </c>
      <c r="D16" s="30"/>
      <c r="E16" s="29"/>
      <c r="F16" s="29"/>
    </row>
    <row r="17" spans="1:6" s="3" customFormat="1" ht="99" customHeight="1">
      <c r="A17" s="4"/>
      <c r="B17" s="4" t="s">
        <v>747</v>
      </c>
      <c r="C17" s="4" t="s">
        <v>748</v>
      </c>
      <c r="D17" s="4"/>
      <c r="E17" s="4"/>
      <c r="F17" s="4"/>
    </row>
    <row r="18" spans="1:6" s="31" customFormat="1" ht="14.45">
      <c r="A18" s="30" t="s">
        <v>749</v>
      </c>
      <c r="B18" s="30" t="s">
        <v>750</v>
      </c>
      <c r="C18" s="28" t="s">
        <v>751</v>
      </c>
      <c r="D18" s="29"/>
      <c r="E18" s="29"/>
      <c r="F18" s="29"/>
    </row>
    <row r="19" spans="1:6" s="3" customFormat="1" ht="75" customHeight="1">
      <c r="A19" s="4"/>
      <c r="B19" s="5" t="s">
        <v>752</v>
      </c>
      <c r="C19" s="4" t="s">
        <v>753</v>
      </c>
      <c r="D19" s="4"/>
      <c r="E19" s="4"/>
      <c r="F19" s="467"/>
    </row>
    <row r="20" spans="1:6" s="3" customFormat="1" ht="83.25" customHeight="1">
      <c r="A20" s="4"/>
      <c r="B20" s="4" t="s">
        <v>754</v>
      </c>
      <c r="C20" s="4" t="s">
        <v>755</v>
      </c>
      <c r="D20" s="6"/>
      <c r="E20" s="6"/>
      <c r="F20" s="468"/>
    </row>
    <row r="21" spans="1:6" s="3" customFormat="1" ht="66">
      <c r="A21" s="4"/>
      <c r="B21" s="4" t="s">
        <v>756</v>
      </c>
      <c r="C21" s="6" t="s">
        <v>757</v>
      </c>
      <c r="D21" s="6"/>
      <c r="E21" s="6"/>
      <c r="F21" s="469"/>
    </row>
    <row r="22" spans="1:6" s="20" customFormat="1" ht="34.5" customHeight="1">
      <c r="A22" s="30" t="s">
        <v>592</v>
      </c>
      <c r="B22" s="30" t="s">
        <v>758</v>
      </c>
      <c r="C22" s="30" t="s">
        <v>759</v>
      </c>
      <c r="D22" s="30"/>
      <c r="E22" s="29"/>
      <c r="F22" s="29"/>
    </row>
    <row r="23" spans="1:6" s="3" customFormat="1" ht="27" customHeight="1">
      <c r="A23" s="7"/>
      <c r="B23" s="7" t="s">
        <v>760</v>
      </c>
      <c r="C23" s="7" t="s">
        <v>761</v>
      </c>
      <c r="D23" s="470"/>
      <c r="E23" s="471"/>
      <c r="F23" s="472"/>
    </row>
    <row r="24" spans="1:6" s="3" customFormat="1" ht="26.45">
      <c r="A24" s="4"/>
      <c r="B24" s="4" t="s">
        <v>762</v>
      </c>
      <c r="C24" s="6" t="s">
        <v>763</v>
      </c>
      <c r="D24" s="6"/>
      <c r="E24" s="6"/>
      <c r="F24" s="8"/>
    </row>
    <row r="25" spans="1:6" s="3" customFormat="1" ht="39.6">
      <c r="A25" s="4"/>
      <c r="B25" s="4" t="s">
        <v>764</v>
      </c>
      <c r="C25" s="6" t="s">
        <v>765</v>
      </c>
      <c r="D25" s="6"/>
      <c r="E25" s="6"/>
      <c r="F25" s="4"/>
    </row>
    <row r="26" spans="1:6" s="3" customFormat="1" ht="92.45">
      <c r="A26" s="4"/>
      <c r="B26" s="4" t="s">
        <v>766</v>
      </c>
      <c r="C26" s="6" t="s">
        <v>767</v>
      </c>
      <c r="D26" s="6"/>
      <c r="E26" s="6"/>
      <c r="F26" s="8"/>
    </row>
    <row r="27" spans="1:6" s="3" customFormat="1" ht="79.150000000000006">
      <c r="A27" s="4"/>
      <c r="B27" s="4" t="s">
        <v>768</v>
      </c>
      <c r="C27" s="4" t="s">
        <v>769</v>
      </c>
      <c r="D27" s="453"/>
      <c r="E27" s="454"/>
      <c r="F27" s="455"/>
    </row>
    <row r="28" spans="1:6" s="3" customFormat="1" ht="26.45">
      <c r="A28" s="4"/>
      <c r="B28" s="4" t="s">
        <v>770</v>
      </c>
      <c r="C28" s="4" t="s">
        <v>771</v>
      </c>
      <c r="D28" s="4"/>
      <c r="E28" s="4"/>
      <c r="F28" s="456"/>
    </row>
    <row r="29" spans="1:6" s="3" customFormat="1" ht="39.6">
      <c r="A29" s="4"/>
      <c r="B29" s="4" t="s">
        <v>772</v>
      </c>
      <c r="C29" s="4" t="s">
        <v>773</v>
      </c>
      <c r="D29" s="4"/>
      <c r="E29" s="4"/>
      <c r="F29" s="488"/>
    </row>
    <row r="30" spans="1:6" s="3" customFormat="1" ht="77.25" customHeight="1">
      <c r="A30" s="4"/>
      <c r="B30" s="4" t="s">
        <v>774</v>
      </c>
      <c r="C30" s="4" t="s">
        <v>775</v>
      </c>
      <c r="D30" s="4"/>
      <c r="E30" s="4"/>
      <c r="F30" s="489"/>
    </row>
    <row r="31" spans="1:6" s="3" customFormat="1" ht="39.6">
      <c r="A31" s="4"/>
      <c r="B31" s="4" t="s">
        <v>776</v>
      </c>
      <c r="C31" s="4" t="s">
        <v>777</v>
      </c>
      <c r="D31" s="453"/>
      <c r="E31" s="454"/>
      <c r="F31" s="455"/>
    </row>
    <row r="32" spans="1:6" s="3" customFormat="1" ht="12.75" customHeight="1">
      <c r="A32" s="4"/>
      <c r="B32" s="4" t="s">
        <v>778</v>
      </c>
      <c r="C32" s="4" t="s">
        <v>779</v>
      </c>
      <c r="D32" s="4"/>
      <c r="E32" s="4"/>
      <c r="F32" s="456"/>
    </row>
    <row r="33" spans="1:6" s="3" customFormat="1" ht="39.6">
      <c r="A33" s="4"/>
      <c r="B33" s="4" t="s">
        <v>780</v>
      </c>
      <c r="C33" s="4" t="s">
        <v>781</v>
      </c>
      <c r="D33" s="4"/>
      <c r="E33" s="4"/>
      <c r="F33" s="457"/>
    </row>
    <row r="34" spans="1:6" s="3" customFormat="1" ht="52.9">
      <c r="A34" s="4"/>
      <c r="B34" s="9" t="s">
        <v>782</v>
      </c>
      <c r="C34" s="9" t="s">
        <v>783</v>
      </c>
      <c r="D34" s="9"/>
      <c r="E34" s="4"/>
      <c r="F34" s="458"/>
    </row>
    <row r="35" spans="1:6" s="31" customFormat="1" ht="12.75" customHeight="1">
      <c r="A35" s="30" t="s">
        <v>593</v>
      </c>
      <c r="B35" s="30" t="s">
        <v>784</v>
      </c>
      <c r="C35" s="30" t="s">
        <v>785</v>
      </c>
      <c r="D35" s="32"/>
      <c r="E35" s="32"/>
      <c r="F35" s="30"/>
    </row>
    <row r="36" spans="1:6" s="3" customFormat="1" ht="92.45">
      <c r="A36" s="4"/>
      <c r="B36" s="4" t="s">
        <v>786</v>
      </c>
      <c r="C36" s="6" t="s">
        <v>787</v>
      </c>
      <c r="D36" s="453"/>
      <c r="E36" s="454"/>
      <c r="F36" s="455"/>
    </row>
    <row r="37" spans="1:6" s="3" customFormat="1" ht="52.5" customHeight="1">
      <c r="A37" s="4"/>
      <c r="B37" s="4" t="s">
        <v>788</v>
      </c>
      <c r="C37" s="4" t="s">
        <v>789</v>
      </c>
      <c r="D37" s="4"/>
      <c r="E37" s="4"/>
      <c r="F37" s="456"/>
    </row>
    <row r="38" spans="1:6" s="3" customFormat="1" ht="39.6">
      <c r="A38" s="4"/>
      <c r="B38" s="4" t="s">
        <v>790</v>
      </c>
      <c r="C38" s="4" t="s">
        <v>791</v>
      </c>
      <c r="D38" s="4"/>
      <c r="E38" s="4"/>
      <c r="F38" s="457"/>
    </row>
    <row r="39" spans="1:6" s="3" customFormat="1" ht="26.45">
      <c r="A39" s="4"/>
      <c r="B39" s="4" t="s">
        <v>792</v>
      </c>
      <c r="C39" s="4" t="s">
        <v>793</v>
      </c>
      <c r="D39" s="4"/>
      <c r="E39" s="4"/>
      <c r="F39" s="457"/>
    </row>
    <row r="40" spans="1:6" s="3" customFormat="1" ht="26.45">
      <c r="A40" s="4"/>
      <c r="B40" s="4" t="s">
        <v>794</v>
      </c>
      <c r="C40" s="4" t="s">
        <v>795</v>
      </c>
      <c r="D40" s="4"/>
      <c r="E40" s="4"/>
      <c r="F40" s="457"/>
    </row>
    <row r="41" spans="1:6" s="3" customFormat="1" ht="58.5" customHeight="1">
      <c r="A41" s="4"/>
      <c r="B41" s="9" t="s">
        <v>796</v>
      </c>
      <c r="C41" s="9" t="s">
        <v>797</v>
      </c>
      <c r="D41" s="9"/>
      <c r="E41" s="4"/>
      <c r="F41" s="458"/>
    </row>
    <row r="42" spans="1:6" s="31" customFormat="1" ht="14.45">
      <c r="A42" s="30" t="s">
        <v>594</v>
      </c>
      <c r="B42" s="30" t="s">
        <v>798</v>
      </c>
      <c r="C42" s="32" t="s">
        <v>799</v>
      </c>
      <c r="D42" s="32"/>
      <c r="E42" s="32"/>
      <c r="F42" s="30"/>
    </row>
    <row r="43" spans="1:6" s="3" customFormat="1" ht="52.9">
      <c r="A43" s="4"/>
      <c r="B43" s="4" t="s">
        <v>800</v>
      </c>
      <c r="C43" s="4" t="s">
        <v>801</v>
      </c>
      <c r="D43" s="4"/>
      <c r="E43" s="4"/>
      <c r="F43" s="4"/>
    </row>
    <row r="44" spans="1:6" s="3" customFormat="1" ht="132">
      <c r="A44" s="4"/>
      <c r="B44" s="4" t="s">
        <v>802</v>
      </c>
      <c r="C44" s="4" t="s">
        <v>803</v>
      </c>
      <c r="D44" s="4"/>
      <c r="E44" s="4"/>
      <c r="F44" s="4"/>
    </row>
    <row r="45" spans="1:6" s="3" customFormat="1" ht="132">
      <c r="A45" s="4"/>
      <c r="B45" s="9" t="s">
        <v>804</v>
      </c>
      <c r="C45" s="9" t="s">
        <v>805</v>
      </c>
      <c r="D45" s="9"/>
      <c r="E45" s="4"/>
      <c r="F45" s="4"/>
    </row>
    <row r="46" spans="1:6" s="33" customFormat="1" ht="17.25" customHeight="1">
      <c r="A46" s="30" t="s">
        <v>595</v>
      </c>
      <c r="B46" s="30" t="s">
        <v>806</v>
      </c>
      <c r="C46" s="32" t="s">
        <v>807</v>
      </c>
      <c r="D46" s="32"/>
      <c r="E46" s="32"/>
      <c r="F46" s="30"/>
    </row>
    <row r="47" spans="1:6" s="3" customFormat="1" ht="79.150000000000006">
      <c r="A47" s="4"/>
      <c r="B47" s="9" t="s">
        <v>808</v>
      </c>
      <c r="C47" s="9" t="s">
        <v>809</v>
      </c>
      <c r="D47" s="9"/>
      <c r="E47" s="4"/>
      <c r="F47" s="4"/>
    </row>
    <row r="48" spans="1:6" s="3" customFormat="1" ht="66">
      <c r="A48" s="4"/>
      <c r="B48" s="4" t="s">
        <v>810</v>
      </c>
      <c r="C48" s="4" t="s">
        <v>811</v>
      </c>
      <c r="D48" s="4"/>
      <c r="E48" s="4"/>
      <c r="F48" s="4"/>
    </row>
    <row r="49" spans="1:6" s="3" customFormat="1" ht="79.150000000000006">
      <c r="A49" s="4"/>
      <c r="B49" s="4" t="s">
        <v>812</v>
      </c>
      <c r="C49" s="4" t="s">
        <v>813</v>
      </c>
      <c r="D49" s="4"/>
      <c r="E49" s="4"/>
      <c r="F49" s="4"/>
    </row>
    <row r="50" spans="1:6" s="3" customFormat="1" ht="158.44999999999999">
      <c r="A50" s="4"/>
      <c r="B50" s="9" t="s">
        <v>814</v>
      </c>
      <c r="C50" s="9" t="s">
        <v>815</v>
      </c>
      <c r="D50" s="9"/>
      <c r="E50" s="4"/>
      <c r="F50" s="4"/>
    </row>
    <row r="51" spans="1:6" s="20" customFormat="1" ht="12.75" customHeight="1">
      <c r="A51" s="25" t="s">
        <v>816</v>
      </c>
      <c r="B51" s="25" t="s">
        <v>817</v>
      </c>
      <c r="C51" s="25" t="s">
        <v>818</v>
      </c>
      <c r="D51" s="25"/>
      <c r="E51" s="26"/>
      <c r="F51" s="26"/>
    </row>
    <row r="52" spans="1:6" s="20" customFormat="1" ht="27" customHeight="1">
      <c r="A52" s="30" t="s">
        <v>598</v>
      </c>
      <c r="B52" s="30" t="s">
        <v>819</v>
      </c>
      <c r="C52" s="32" t="s">
        <v>820</v>
      </c>
      <c r="D52" s="32"/>
      <c r="E52" s="32"/>
      <c r="F52" s="30"/>
    </row>
    <row r="53" spans="1:6" s="3" customFormat="1" ht="73.5" customHeight="1">
      <c r="A53" s="4"/>
      <c r="B53" s="4" t="s">
        <v>821</v>
      </c>
      <c r="C53" s="6" t="s">
        <v>822</v>
      </c>
      <c r="D53" s="453"/>
      <c r="E53" s="454"/>
      <c r="F53" s="455"/>
    </row>
    <row r="54" spans="1:6" s="3" customFormat="1" ht="39.6">
      <c r="A54" s="4"/>
      <c r="B54" s="4" t="s">
        <v>823</v>
      </c>
      <c r="C54" s="4" t="s">
        <v>824</v>
      </c>
      <c r="D54" s="4"/>
      <c r="E54" s="4"/>
      <c r="F54" s="11"/>
    </row>
    <row r="55" spans="1:6" s="3" customFormat="1" ht="39.6">
      <c r="A55" s="4"/>
      <c r="B55" s="4" t="s">
        <v>825</v>
      </c>
      <c r="C55" s="4" t="s">
        <v>826</v>
      </c>
      <c r="D55" s="4"/>
      <c r="E55" s="4"/>
      <c r="F55" s="11"/>
    </row>
    <row r="56" spans="1:6" s="3" customFormat="1" ht="26.45">
      <c r="A56" s="4"/>
      <c r="B56" s="9" t="s">
        <v>827</v>
      </c>
      <c r="C56" s="9" t="s">
        <v>828</v>
      </c>
      <c r="D56" s="9"/>
      <c r="E56" s="4"/>
      <c r="F56" s="11"/>
    </row>
    <row r="57" spans="1:6" s="3" customFormat="1" ht="39.6">
      <c r="A57" s="4"/>
      <c r="B57" s="4" t="s">
        <v>829</v>
      </c>
      <c r="C57" s="4" t="s">
        <v>830</v>
      </c>
      <c r="D57" s="4"/>
      <c r="E57" s="4"/>
      <c r="F57" s="4"/>
    </row>
    <row r="58" spans="1:6" s="3" customFormat="1" ht="26.45">
      <c r="A58" s="4"/>
      <c r="B58" s="4" t="s">
        <v>831</v>
      </c>
      <c r="C58" s="6" t="s">
        <v>832</v>
      </c>
      <c r="D58" s="453"/>
      <c r="E58" s="454"/>
      <c r="F58" s="455"/>
    </row>
    <row r="59" spans="1:6" s="3" customFormat="1" ht="26.45">
      <c r="A59" s="4"/>
      <c r="B59" s="4" t="s">
        <v>833</v>
      </c>
      <c r="C59" s="4" t="s">
        <v>834</v>
      </c>
      <c r="D59" s="4"/>
      <c r="E59" s="4"/>
      <c r="F59" s="4"/>
    </row>
    <row r="60" spans="1:6" s="3" customFormat="1" ht="52.9">
      <c r="A60" s="4"/>
      <c r="B60" s="4" t="s">
        <v>835</v>
      </c>
      <c r="C60" s="4" t="s">
        <v>836</v>
      </c>
      <c r="D60" s="4"/>
      <c r="E60" s="4"/>
      <c r="F60" s="4"/>
    </row>
    <row r="61" spans="1:6" s="3" customFormat="1" ht="39.6">
      <c r="A61" s="4"/>
      <c r="B61" s="4" t="s">
        <v>837</v>
      </c>
      <c r="C61" s="4" t="s">
        <v>838</v>
      </c>
      <c r="D61" s="4"/>
      <c r="E61" s="4"/>
      <c r="F61" s="4"/>
    </row>
    <row r="62" spans="1:6" s="3" customFormat="1" ht="39.6">
      <c r="A62" s="4"/>
      <c r="B62" s="4" t="s">
        <v>839</v>
      </c>
      <c r="C62" s="4" t="s">
        <v>840</v>
      </c>
      <c r="D62" s="4"/>
      <c r="E62" s="4"/>
      <c r="F62" s="4"/>
    </row>
    <row r="63" spans="1:6" s="3" customFormat="1" ht="52.9">
      <c r="A63" s="4"/>
      <c r="B63" s="4" t="s">
        <v>841</v>
      </c>
      <c r="C63" s="4" t="s">
        <v>842</v>
      </c>
      <c r="D63" s="4"/>
      <c r="E63" s="4"/>
      <c r="F63" s="4"/>
    </row>
    <row r="64" spans="1:6" s="3" customFormat="1" ht="39.6">
      <c r="A64" s="4"/>
      <c r="B64" s="4" t="s">
        <v>843</v>
      </c>
      <c r="C64" s="4" t="s">
        <v>844</v>
      </c>
      <c r="D64" s="4"/>
      <c r="E64" s="4"/>
      <c r="F64" s="4"/>
    </row>
    <row r="65" spans="1:6" s="3" customFormat="1" ht="66">
      <c r="A65" s="4"/>
      <c r="B65" s="4" t="s">
        <v>845</v>
      </c>
      <c r="C65" s="4" t="s">
        <v>846</v>
      </c>
      <c r="D65" s="4"/>
      <c r="E65" s="4"/>
      <c r="F65" s="4"/>
    </row>
    <row r="66" spans="1:6" s="3" customFormat="1" ht="66">
      <c r="A66" s="4"/>
      <c r="B66" s="9" t="s">
        <v>847</v>
      </c>
      <c r="C66" s="9" t="s">
        <v>848</v>
      </c>
      <c r="D66" s="9"/>
      <c r="E66" s="4"/>
      <c r="F66" s="4"/>
    </row>
    <row r="67" spans="1:6" s="20" customFormat="1" ht="14.45">
      <c r="A67" s="30" t="s">
        <v>599</v>
      </c>
      <c r="B67" s="30" t="s">
        <v>849</v>
      </c>
      <c r="C67" s="32" t="s">
        <v>850</v>
      </c>
      <c r="D67" s="32"/>
      <c r="E67" s="32"/>
      <c r="F67" s="30"/>
    </row>
    <row r="68" spans="1:6" s="3" customFormat="1">
      <c r="A68" s="4"/>
      <c r="B68" s="4" t="s">
        <v>851</v>
      </c>
      <c r="C68" s="6" t="s">
        <v>852</v>
      </c>
      <c r="D68" s="453"/>
      <c r="E68" s="454"/>
      <c r="F68" s="455"/>
    </row>
    <row r="69" spans="1:6" s="3" customFormat="1" ht="26.45">
      <c r="A69" s="4"/>
      <c r="B69" s="4" t="s">
        <v>853</v>
      </c>
      <c r="C69" s="4" t="s">
        <v>854</v>
      </c>
      <c r="D69" s="4"/>
      <c r="E69" s="4"/>
      <c r="F69" s="5"/>
    </row>
    <row r="70" spans="1:6" s="3" customFormat="1" ht="52.9">
      <c r="A70" s="4"/>
      <c r="B70" s="4" t="s">
        <v>855</v>
      </c>
      <c r="C70" s="4" t="s">
        <v>856</v>
      </c>
      <c r="D70" s="4"/>
      <c r="E70" s="4"/>
      <c r="F70" s="4"/>
    </row>
    <row r="71" spans="1:6" s="3" customFormat="1" ht="39.6">
      <c r="A71" s="4"/>
      <c r="B71" s="4" t="s">
        <v>857</v>
      </c>
      <c r="C71" s="4" t="s">
        <v>858</v>
      </c>
      <c r="D71" s="4"/>
      <c r="E71" s="4"/>
      <c r="F71" s="4"/>
    </row>
    <row r="72" spans="1:6" s="3" customFormat="1" ht="66">
      <c r="A72" s="4"/>
      <c r="B72" s="4" t="s">
        <v>859</v>
      </c>
      <c r="C72" s="4" t="s">
        <v>860</v>
      </c>
      <c r="D72" s="4"/>
      <c r="E72" s="4"/>
      <c r="F72" s="4"/>
    </row>
    <row r="73" spans="1:6" s="3" customFormat="1" ht="39.6">
      <c r="A73" s="4"/>
      <c r="B73" s="4" t="s">
        <v>861</v>
      </c>
      <c r="C73" s="4" t="s">
        <v>862</v>
      </c>
      <c r="D73" s="4"/>
      <c r="E73" s="4"/>
      <c r="F73" s="4"/>
    </row>
    <row r="74" spans="1:6" s="3" customFormat="1" ht="66">
      <c r="A74" s="4"/>
      <c r="B74" s="4" t="s">
        <v>863</v>
      </c>
      <c r="C74" s="4" t="s">
        <v>864</v>
      </c>
      <c r="D74" s="4"/>
      <c r="E74" s="4"/>
      <c r="F74" s="4"/>
    </row>
    <row r="75" spans="1:6" s="3" customFormat="1" ht="52.9">
      <c r="A75" s="4"/>
      <c r="B75" s="4" t="s">
        <v>865</v>
      </c>
      <c r="C75" s="4" t="s">
        <v>866</v>
      </c>
      <c r="D75" s="4"/>
      <c r="E75" s="4"/>
      <c r="F75" s="4"/>
    </row>
    <row r="76" spans="1:6" s="3" customFormat="1" ht="99" customHeight="1">
      <c r="A76" s="4"/>
      <c r="B76" s="9" t="s">
        <v>867</v>
      </c>
      <c r="C76" s="9" t="s">
        <v>868</v>
      </c>
      <c r="D76" s="9"/>
      <c r="E76" s="4"/>
      <c r="F76" s="4"/>
    </row>
    <row r="77" spans="1:6" s="3" customFormat="1" ht="80.25" customHeight="1">
      <c r="A77" s="4"/>
      <c r="B77" s="4" t="s">
        <v>869</v>
      </c>
      <c r="C77" s="4" t="s">
        <v>870</v>
      </c>
      <c r="D77" s="4"/>
      <c r="E77" s="4"/>
      <c r="F77" s="4"/>
    </row>
    <row r="78" spans="1:6" s="3" customFormat="1" ht="77.25" customHeight="1">
      <c r="A78" s="4"/>
      <c r="B78" s="4" t="s">
        <v>871</v>
      </c>
      <c r="C78" s="4" t="s">
        <v>872</v>
      </c>
      <c r="D78" s="4"/>
      <c r="E78" s="4"/>
      <c r="F78" s="4"/>
    </row>
    <row r="79" spans="1:6" s="3" customFormat="1" ht="105.6">
      <c r="A79" s="4"/>
      <c r="B79" s="4" t="s">
        <v>873</v>
      </c>
      <c r="C79" s="4" t="s">
        <v>874</v>
      </c>
      <c r="D79" s="4"/>
      <c r="E79" s="4"/>
      <c r="F79" s="4"/>
    </row>
    <row r="80" spans="1:6" s="3" customFormat="1" ht="92.45">
      <c r="A80" s="4"/>
      <c r="B80" s="4" t="s">
        <v>875</v>
      </c>
      <c r="C80" s="4" t="s">
        <v>876</v>
      </c>
      <c r="D80" s="4"/>
      <c r="E80" s="4"/>
      <c r="F80" s="4"/>
    </row>
    <row r="81" spans="1:6" s="3" customFormat="1" ht="80.25" customHeight="1">
      <c r="A81" s="4"/>
      <c r="B81" s="4" t="s">
        <v>877</v>
      </c>
      <c r="C81" s="4" t="s">
        <v>878</v>
      </c>
      <c r="D81" s="4"/>
      <c r="E81" s="4"/>
      <c r="F81" s="4"/>
    </row>
    <row r="82" spans="1:6" s="3" customFormat="1" ht="94.5" customHeight="1">
      <c r="A82" s="4"/>
      <c r="B82" s="4" t="s">
        <v>879</v>
      </c>
      <c r="C82" s="4" t="s">
        <v>880</v>
      </c>
      <c r="D82" s="4"/>
      <c r="E82" s="4"/>
      <c r="F82" s="4"/>
    </row>
    <row r="83" spans="1:6" s="3" customFormat="1" ht="92.45">
      <c r="A83" s="4"/>
      <c r="B83" s="9" t="s">
        <v>881</v>
      </c>
      <c r="C83" s="9" t="s">
        <v>882</v>
      </c>
      <c r="D83" s="9"/>
      <c r="E83" s="4"/>
      <c r="F83" s="4"/>
    </row>
    <row r="84" spans="1:6" s="20" customFormat="1" ht="14.45">
      <c r="A84" s="30" t="s">
        <v>600</v>
      </c>
      <c r="B84" s="30" t="s">
        <v>883</v>
      </c>
      <c r="C84" s="32" t="s">
        <v>884</v>
      </c>
      <c r="D84" s="32"/>
      <c r="E84" s="32"/>
      <c r="F84" s="30"/>
    </row>
    <row r="85" spans="1:6" s="3" customFormat="1" ht="52.9">
      <c r="A85" s="4"/>
      <c r="B85" s="4" t="s">
        <v>885</v>
      </c>
      <c r="C85" s="4" t="s">
        <v>886</v>
      </c>
      <c r="D85" s="453"/>
      <c r="E85" s="454"/>
      <c r="F85" s="455"/>
    </row>
    <row r="86" spans="1:6" s="3" customFormat="1" ht="30" customHeight="1">
      <c r="A86" s="4"/>
      <c r="B86" s="4" t="s">
        <v>887</v>
      </c>
      <c r="C86" s="4" t="s">
        <v>888</v>
      </c>
      <c r="D86" s="4"/>
      <c r="E86" s="4"/>
      <c r="F86" s="4"/>
    </row>
    <row r="87" spans="1:6" s="3" customFormat="1" ht="26.45">
      <c r="A87" s="4"/>
      <c r="B87" s="4" t="s">
        <v>889</v>
      </c>
      <c r="C87" s="4" t="s">
        <v>890</v>
      </c>
      <c r="D87" s="4"/>
      <c r="E87" s="4"/>
      <c r="F87" s="4"/>
    </row>
    <row r="88" spans="1:6" s="3" customFormat="1" ht="106.5" customHeight="1">
      <c r="A88" s="4"/>
      <c r="B88" s="4" t="s">
        <v>891</v>
      </c>
      <c r="C88" s="4" t="s">
        <v>892</v>
      </c>
      <c r="D88" s="4"/>
      <c r="E88" s="4"/>
      <c r="F88" s="4"/>
    </row>
    <row r="89" spans="1:6" s="3" customFormat="1" ht="93.75" customHeight="1">
      <c r="A89" s="4"/>
      <c r="B89" s="4" t="s">
        <v>893</v>
      </c>
      <c r="C89" s="4" t="s">
        <v>894</v>
      </c>
      <c r="D89" s="4"/>
      <c r="E89" s="4"/>
      <c r="F89" s="4"/>
    </row>
    <row r="90" spans="1:6" s="3" customFormat="1" ht="105.6">
      <c r="A90" s="4"/>
      <c r="B90" s="9" t="s">
        <v>895</v>
      </c>
      <c r="C90" s="9" t="s">
        <v>896</v>
      </c>
      <c r="D90" s="9"/>
      <c r="E90" s="4"/>
      <c r="F90" s="4"/>
    </row>
    <row r="91" spans="1:6" s="33" customFormat="1" ht="28.5" customHeight="1">
      <c r="A91" s="30" t="s">
        <v>601</v>
      </c>
      <c r="B91" s="30" t="s">
        <v>897</v>
      </c>
      <c r="C91" s="32" t="s">
        <v>898</v>
      </c>
      <c r="D91" s="32"/>
      <c r="E91" s="32"/>
      <c r="F91" s="30"/>
    </row>
    <row r="92" spans="1:6" s="20" customFormat="1" ht="14.45">
      <c r="A92" s="30" t="s">
        <v>899</v>
      </c>
      <c r="B92" s="30" t="s">
        <v>900</v>
      </c>
      <c r="C92" s="32" t="s">
        <v>901</v>
      </c>
      <c r="D92" s="32"/>
      <c r="E92" s="32"/>
      <c r="F92" s="30"/>
    </row>
    <row r="93" spans="1:6" s="3" customFormat="1" ht="52.9">
      <c r="A93" s="4"/>
      <c r="B93" s="4" t="s">
        <v>902</v>
      </c>
      <c r="C93" s="4" t="s">
        <v>903</v>
      </c>
      <c r="D93" s="4"/>
      <c r="E93" s="4"/>
      <c r="F93" s="456"/>
    </row>
    <row r="94" spans="1:6" s="3" customFormat="1" ht="92.45">
      <c r="A94" s="4"/>
      <c r="B94" s="4" t="s">
        <v>904</v>
      </c>
      <c r="C94" s="4" t="s">
        <v>905</v>
      </c>
      <c r="D94" s="4"/>
      <c r="E94" s="4"/>
      <c r="F94" s="457"/>
    </row>
    <row r="95" spans="1:6" s="3" customFormat="1" ht="39.6">
      <c r="A95" s="4"/>
      <c r="B95" s="4" t="s">
        <v>906</v>
      </c>
      <c r="C95" s="4" t="s">
        <v>907</v>
      </c>
      <c r="D95" s="4"/>
      <c r="E95" s="4"/>
      <c r="F95" s="457"/>
    </row>
    <row r="96" spans="1:6" s="3" customFormat="1" ht="52.9">
      <c r="A96" s="4"/>
      <c r="B96" s="4" t="s">
        <v>908</v>
      </c>
      <c r="C96" s="4" t="s">
        <v>909</v>
      </c>
      <c r="D96" s="4"/>
      <c r="E96" s="4"/>
      <c r="F96" s="458"/>
    </row>
    <row r="97" spans="1:6" s="20" customFormat="1" ht="14.45">
      <c r="A97" s="30" t="s">
        <v>910</v>
      </c>
      <c r="B97" s="30" t="s">
        <v>911</v>
      </c>
      <c r="C97" s="32" t="s">
        <v>912</v>
      </c>
      <c r="D97" s="32"/>
      <c r="E97" s="32"/>
      <c r="F97" s="30"/>
    </row>
    <row r="98" spans="1:6" s="3" customFormat="1" ht="66">
      <c r="A98" s="4"/>
      <c r="B98" s="5" t="s">
        <v>913</v>
      </c>
      <c r="C98" s="5" t="s">
        <v>914</v>
      </c>
      <c r="D98" s="4"/>
      <c r="E98" s="4"/>
      <c r="F98" s="4"/>
    </row>
    <row r="99" spans="1:6" s="20" customFormat="1" ht="14.45">
      <c r="A99" s="30" t="s">
        <v>915</v>
      </c>
      <c r="B99" s="30" t="s">
        <v>916</v>
      </c>
      <c r="C99" s="32" t="s">
        <v>917</v>
      </c>
      <c r="D99" s="32"/>
      <c r="E99" s="32"/>
      <c r="F99" s="30"/>
    </row>
    <row r="100" spans="1:6" ht="66">
      <c r="A100" s="1"/>
      <c r="B100" s="4" t="s">
        <v>918</v>
      </c>
      <c r="C100" s="4" t="s">
        <v>919</v>
      </c>
      <c r="D100" s="4"/>
      <c r="E100" s="4"/>
      <c r="F100" s="4"/>
    </row>
    <row r="101" spans="1:6">
      <c r="A101" s="1"/>
      <c r="B101" s="4" t="s">
        <v>920</v>
      </c>
      <c r="C101" s="6" t="s">
        <v>921</v>
      </c>
      <c r="D101" s="444"/>
      <c r="E101" s="445"/>
      <c r="F101" s="446"/>
    </row>
    <row r="102" spans="1:6" ht="105.6">
      <c r="A102" s="1"/>
      <c r="B102" s="4" t="s">
        <v>922</v>
      </c>
      <c r="C102" s="6" t="s">
        <v>923</v>
      </c>
      <c r="D102" s="447"/>
      <c r="E102" s="448"/>
      <c r="F102" s="449"/>
    </row>
    <row r="103" spans="1:6" ht="39.6">
      <c r="A103" s="1"/>
      <c r="B103" s="4" t="s">
        <v>924</v>
      </c>
      <c r="C103" s="6" t="s">
        <v>925</v>
      </c>
      <c r="D103" s="450"/>
      <c r="E103" s="451"/>
      <c r="F103" s="452"/>
    </row>
    <row r="104" spans="1:6">
      <c r="A104" s="1"/>
      <c r="B104" s="4" t="s">
        <v>926</v>
      </c>
      <c r="C104" s="6" t="s">
        <v>927</v>
      </c>
      <c r="D104" s="453"/>
      <c r="E104" s="454"/>
      <c r="F104" s="455"/>
    </row>
    <row r="105" spans="1:6" ht="39.6">
      <c r="A105" s="1"/>
      <c r="B105" s="4" t="s">
        <v>928</v>
      </c>
      <c r="C105" s="4" t="s">
        <v>929</v>
      </c>
      <c r="D105" s="4"/>
      <c r="E105" s="4"/>
      <c r="F105" s="4"/>
    </row>
    <row r="106" spans="1:6" ht="52.9">
      <c r="A106" s="1"/>
      <c r="B106" s="4" t="s">
        <v>930</v>
      </c>
      <c r="C106" s="4" t="s">
        <v>931</v>
      </c>
      <c r="D106" s="4"/>
      <c r="E106" s="4"/>
      <c r="F106" s="4"/>
    </row>
    <row r="107" spans="1:6" ht="39.6">
      <c r="A107" s="1"/>
      <c r="B107" s="9" t="s">
        <v>932</v>
      </c>
      <c r="C107" s="9" t="s">
        <v>933</v>
      </c>
      <c r="D107" s="9"/>
      <c r="E107" s="4"/>
      <c r="F107" s="4"/>
    </row>
    <row r="108" spans="1:6" ht="92.45">
      <c r="A108" s="1"/>
      <c r="B108" s="4" t="s">
        <v>934</v>
      </c>
      <c r="C108" s="4" t="s">
        <v>935</v>
      </c>
      <c r="D108" s="4"/>
      <c r="E108" s="4"/>
      <c r="F108" s="4"/>
    </row>
    <row r="109" spans="1:6" ht="105.6">
      <c r="A109" s="1"/>
      <c r="B109" s="4" t="s">
        <v>936</v>
      </c>
      <c r="C109" s="4" t="s">
        <v>937</v>
      </c>
      <c r="D109" s="4"/>
      <c r="E109" s="4"/>
      <c r="F109" s="4"/>
    </row>
    <row r="110" spans="1:6" ht="39.6">
      <c r="A110" s="1"/>
      <c r="B110" s="4" t="s">
        <v>938</v>
      </c>
      <c r="C110" s="4" t="s">
        <v>939</v>
      </c>
      <c r="D110" s="4"/>
      <c r="E110" s="4"/>
      <c r="F110" s="4"/>
    </row>
    <row r="111" spans="1:6" ht="52.9">
      <c r="A111" s="1"/>
      <c r="B111" s="4" t="s">
        <v>940</v>
      </c>
      <c r="C111" s="4" t="s">
        <v>941</v>
      </c>
      <c r="D111" s="4"/>
      <c r="E111" s="4"/>
      <c r="F111" s="4"/>
    </row>
    <row r="112" spans="1:6" s="20" customFormat="1" ht="14.45">
      <c r="A112" s="30" t="s">
        <v>942</v>
      </c>
      <c r="B112" s="30" t="s">
        <v>943</v>
      </c>
      <c r="C112" s="32" t="s">
        <v>944</v>
      </c>
      <c r="D112" s="32"/>
      <c r="E112" s="32"/>
      <c r="F112" s="30"/>
    </row>
    <row r="113" spans="1:6" s="3" customFormat="1" ht="132">
      <c r="A113" s="12"/>
      <c r="B113" s="5" t="s">
        <v>945</v>
      </c>
      <c r="C113" s="5" t="s">
        <v>946</v>
      </c>
      <c r="D113" s="4"/>
      <c r="E113" s="4"/>
      <c r="F113" s="4" t="s">
        <v>248</v>
      </c>
    </row>
    <row r="114" spans="1:6" s="20" customFormat="1" ht="28.9">
      <c r="A114" s="30" t="s">
        <v>602</v>
      </c>
      <c r="B114" s="30" t="s">
        <v>947</v>
      </c>
      <c r="C114" s="32" t="s">
        <v>948</v>
      </c>
      <c r="D114" s="32"/>
      <c r="E114" s="32"/>
      <c r="F114" s="30"/>
    </row>
    <row r="115" spans="1:6" ht="52.9">
      <c r="A115" s="1"/>
      <c r="B115" s="9" t="s">
        <v>949</v>
      </c>
      <c r="C115" s="9" t="s">
        <v>950</v>
      </c>
      <c r="D115" s="9"/>
      <c r="E115" s="4"/>
      <c r="F115" s="456"/>
    </row>
    <row r="116" spans="1:6" ht="145.15">
      <c r="A116" s="1"/>
      <c r="B116" s="4" t="s">
        <v>951</v>
      </c>
      <c r="C116" s="4" t="s">
        <v>952</v>
      </c>
      <c r="D116" s="4"/>
      <c r="E116" s="4"/>
      <c r="F116" s="457"/>
    </row>
    <row r="117" spans="1:6" ht="66">
      <c r="A117" s="1"/>
      <c r="B117" s="4" t="s">
        <v>953</v>
      </c>
      <c r="C117" s="4" t="s">
        <v>954</v>
      </c>
      <c r="D117" s="4"/>
      <c r="E117" s="4"/>
      <c r="F117" s="458"/>
    </row>
    <row r="118" spans="1:6" ht="79.150000000000006">
      <c r="A118" s="1"/>
      <c r="B118" s="4" t="s">
        <v>955</v>
      </c>
      <c r="C118" s="4" t="s">
        <v>956</v>
      </c>
      <c r="D118" s="444"/>
      <c r="E118" s="445"/>
      <c r="F118" s="446"/>
    </row>
    <row r="119" spans="1:6" ht="26.45">
      <c r="A119" s="1"/>
      <c r="B119" s="4" t="s">
        <v>957</v>
      </c>
      <c r="C119" s="4" t="s">
        <v>958</v>
      </c>
      <c r="D119" s="4"/>
      <c r="E119" s="4"/>
      <c r="F119" s="4"/>
    </row>
    <row r="120" spans="1:6" ht="39.6">
      <c r="A120" s="1"/>
      <c r="B120" s="4" t="s">
        <v>959</v>
      </c>
      <c r="C120" s="4" t="s">
        <v>960</v>
      </c>
      <c r="D120" s="4"/>
      <c r="E120" s="4"/>
      <c r="F120" s="4"/>
    </row>
    <row r="121" spans="1:6" ht="79.150000000000006">
      <c r="A121" s="1"/>
      <c r="B121" s="4" t="s">
        <v>961</v>
      </c>
      <c r="C121" s="4" t="s">
        <v>962</v>
      </c>
      <c r="D121" s="4"/>
      <c r="E121" s="4"/>
      <c r="F121" s="4"/>
    </row>
    <row r="122" spans="1:6" ht="52.9">
      <c r="A122" s="1"/>
      <c r="B122" s="4" t="s">
        <v>963</v>
      </c>
      <c r="C122" s="4" t="s">
        <v>964</v>
      </c>
      <c r="D122" s="4"/>
      <c r="E122" s="4"/>
      <c r="F122" s="4"/>
    </row>
    <row r="123" spans="1:6" ht="90" customHeight="1">
      <c r="A123" s="1"/>
      <c r="B123" s="5" t="s">
        <v>965</v>
      </c>
      <c r="C123" s="4" t="s">
        <v>966</v>
      </c>
      <c r="D123" s="4"/>
      <c r="E123" s="4"/>
      <c r="F123" s="4"/>
    </row>
    <row r="124" spans="1:6" ht="52.9">
      <c r="A124" s="1"/>
      <c r="B124" s="5" t="s">
        <v>967</v>
      </c>
      <c r="C124" s="5" t="s">
        <v>968</v>
      </c>
      <c r="D124" s="4"/>
      <c r="E124" s="4"/>
      <c r="F124" s="4"/>
    </row>
    <row r="125" spans="1:6" s="20" customFormat="1" ht="14.45">
      <c r="A125" s="30" t="s">
        <v>969</v>
      </c>
      <c r="B125" s="30" t="s">
        <v>970</v>
      </c>
      <c r="C125" s="32" t="s">
        <v>971</v>
      </c>
      <c r="D125" s="32"/>
      <c r="E125" s="32"/>
      <c r="F125" s="30"/>
    </row>
    <row r="126" spans="1:6" ht="66">
      <c r="A126" s="1"/>
      <c r="B126" s="4" t="s">
        <v>972</v>
      </c>
      <c r="C126" s="4" t="s">
        <v>973</v>
      </c>
      <c r="D126" s="4"/>
      <c r="E126" s="4"/>
      <c r="F126" s="4"/>
    </row>
    <row r="127" spans="1:6" ht="26.45">
      <c r="A127" s="1"/>
      <c r="B127" s="4" t="s">
        <v>831</v>
      </c>
      <c r="C127" s="6" t="s">
        <v>832</v>
      </c>
      <c r="D127" s="453"/>
      <c r="E127" s="454"/>
      <c r="F127" s="455"/>
    </row>
    <row r="128" spans="1:6" ht="26.45">
      <c r="A128" s="1"/>
      <c r="B128" s="4" t="s">
        <v>974</v>
      </c>
      <c r="C128" s="4" t="s">
        <v>834</v>
      </c>
      <c r="D128" s="4"/>
      <c r="E128" s="4"/>
      <c r="F128" s="4"/>
    </row>
    <row r="129" spans="1:6" ht="52.9">
      <c r="A129" s="1"/>
      <c r="B129" s="4" t="s">
        <v>975</v>
      </c>
      <c r="C129" s="4" t="s">
        <v>836</v>
      </c>
      <c r="D129" s="4"/>
      <c r="E129" s="4"/>
      <c r="F129" s="4"/>
    </row>
    <row r="130" spans="1:6" ht="39.6">
      <c r="A130" s="1"/>
      <c r="B130" s="4" t="s">
        <v>976</v>
      </c>
      <c r="C130" s="4" t="s">
        <v>838</v>
      </c>
      <c r="D130" s="4"/>
      <c r="E130" s="4"/>
      <c r="F130" s="4"/>
    </row>
    <row r="131" spans="1:6" ht="39.6">
      <c r="A131" s="1"/>
      <c r="B131" s="4" t="s">
        <v>839</v>
      </c>
      <c r="C131" s="4" t="s">
        <v>840</v>
      </c>
      <c r="D131" s="4"/>
      <c r="E131" s="4"/>
      <c r="F131" s="4"/>
    </row>
    <row r="132" spans="1:6" ht="52.9">
      <c r="A132" s="1"/>
      <c r="B132" s="4" t="s">
        <v>977</v>
      </c>
      <c r="C132" s="4" t="s">
        <v>842</v>
      </c>
      <c r="D132" s="4"/>
      <c r="E132" s="4"/>
      <c r="F132" s="4"/>
    </row>
    <row r="133" spans="1:6" ht="39.6">
      <c r="A133" s="1"/>
      <c r="B133" s="9" t="s">
        <v>978</v>
      </c>
      <c r="C133" s="9" t="s">
        <v>979</v>
      </c>
      <c r="D133" s="9"/>
      <c r="E133" s="4"/>
      <c r="F133" s="4"/>
    </row>
    <row r="134" spans="1:6" s="20" customFormat="1" ht="27.6">
      <c r="A134" s="25" t="s">
        <v>980</v>
      </c>
      <c r="B134" s="25" t="s">
        <v>981</v>
      </c>
      <c r="C134" s="25" t="s">
        <v>982</v>
      </c>
      <c r="D134" s="25"/>
      <c r="E134" s="26"/>
      <c r="F134" s="26"/>
    </row>
    <row r="135" spans="1:6" s="20" customFormat="1" ht="14.45">
      <c r="A135" s="30" t="s">
        <v>604</v>
      </c>
      <c r="B135" s="30" t="s">
        <v>983</v>
      </c>
      <c r="C135" s="32" t="s">
        <v>984</v>
      </c>
      <c r="D135" s="32"/>
      <c r="E135" s="32"/>
      <c r="F135" s="30"/>
    </row>
    <row r="136" spans="1:6" ht="92.45">
      <c r="A136" s="1"/>
      <c r="B136" s="4" t="s">
        <v>985</v>
      </c>
      <c r="C136" s="4" t="s">
        <v>986</v>
      </c>
      <c r="D136" s="4"/>
      <c r="E136" s="4"/>
      <c r="F136" s="456"/>
    </row>
    <row r="137" spans="1:6" ht="79.150000000000006">
      <c r="A137" s="1"/>
      <c r="B137" s="9" t="s">
        <v>987</v>
      </c>
      <c r="C137" s="9" t="s">
        <v>988</v>
      </c>
      <c r="D137" s="9"/>
      <c r="E137" s="4"/>
      <c r="F137" s="458"/>
    </row>
    <row r="138" spans="1:6" s="20" customFormat="1" ht="14.45">
      <c r="A138" s="30" t="s">
        <v>605</v>
      </c>
      <c r="B138" s="30" t="s">
        <v>989</v>
      </c>
      <c r="C138" s="32" t="s">
        <v>990</v>
      </c>
      <c r="D138" s="32"/>
      <c r="E138" s="32"/>
      <c r="F138" s="30"/>
    </row>
    <row r="139" spans="1:6" ht="52.9">
      <c r="A139" s="1"/>
      <c r="B139" s="4" t="s">
        <v>991</v>
      </c>
      <c r="C139" s="4" t="s">
        <v>992</v>
      </c>
      <c r="D139" s="4"/>
      <c r="E139" s="4"/>
      <c r="F139" s="4"/>
    </row>
    <row r="140" spans="1:6" ht="105.6">
      <c r="A140" s="1"/>
      <c r="B140" s="4" t="s">
        <v>993</v>
      </c>
      <c r="C140" s="4" t="s">
        <v>994</v>
      </c>
      <c r="D140" s="4"/>
      <c r="E140" s="4"/>
      <c r="F140" s="4"/>
    </row>
    <row r="141" spans="1:6" ht="105.6">
      <c r="A141" s="1"/>
      <c r="B141" s="9" t="s">
        <v>995</v>
      </c>
      <c r="C141" s="9" t="s">
        <v>996</v>
      </c>
      <c r="D141" s="9"/>
      <c r="E141" s="4"/>
      <c r="F141" s="4"/>
    </row>
    <row r="142" spans="1:6" ht="92.45">
      <c r="A142" s="1"/>
      <c r="B142" s="4" t="s">
        <v>997</v>
      </c>
      <c r="C142" s="4" t="s">
        <v>998</v>
      </c>
      <c r="D142" s="4"/>
      <c r="E142" s="4"/>
      <c r="F142" s="456"/>
    </row>
    <row r="143" spans="1:6" ht="105.6">
      <c r="A143" s="1"/>
      <c r="B143" s="4" t="s">
        <v>999</v>
      </c>
      <c r="C143" s="4" t="s">
        <v>1000</v>
      </c>
      <c r="D143" s="4"/>
      <c r="E143" s="4"/>
      <c r="F143" s="458"/>
    </row>
    <row r="144" spans="1:6" ht="66">
      <c r="A144" s="1"/>
      <c r="B144" s="4" t="s">
        <v>1001</v>
      </c>
      <c r="C144" s="4" t="s">
        <v>1002</v>
      </c>
      <c r="D144" s="453"/>
      <c r="E144" s="454"/>
      <c r="F144" s="455"/>
    </row>
    <row r="145" spans="1:6" ht="52.9">
      <c r="A145" s="1"/>
      <c r="B145" s="4" t="s">
        <v>1003</v>
      </c>
      <c r="C145" s="4" t="s">
        <v>1004</v>
      </c>
      <c r="D145" s="4"/>
      <c r="E145" s="4"/>
      <c r="F145" s="4"/>
    </row>
    <row r="146" spans="1:6" ht="66">
      <c r="A146" s="1"/>
      <c r="B146" s="9" t="s">
        <v>1005</v>
      </c>
      <c r="C146" s="9" t="s">
        <v>1006</v>
      </c>
      <c r="D146" s="9"/>
      <c r="E146" s="4"/>
      <c r="F146" s="4"/>
    </row>
    <row r="147" spans="1:6" s="31" customFormat="1" ht="29.25" customHeight="1">
      <c r="A147" s="30" t="s">
        <v>606</v>
      </c>
      <c r="B147" s="30" t="s">
        <v>1007</v>
      </c>
      <c r="C147" s="32" t="s">
        <v>1008</v>
      </c>
      <c r="D147" s="32"/>
      <c r="E147" s="32"/>
      <c r="F147" s="30"/>
    </row>
    <row r="148" spans="1:6" ht="52.9">
      <c r="A148" s="1"/>
      <c r="B148" s="9" t="s">
        <v>1009</v>
      </c>
      <c r="C148" s="9" t="s">
        <v>1010</v>
      </c>
      <c r="D148" s="9"/>
      <c r="E148" s="4"/>
      <c r="F148" s="4"/>
    </row>
    <row r="149" spans="1:6" s="20" customFormat="1" ht="28.9">
      <c r="A149" s="30" t="s">
        <v>607</v>
      </c>
      <c r="B149" s="30" t="s">
        <v>1011</v>
      </c>
      <c r="C149" s="32" t="s">
        <v>1012</v>
      </c>
      <c r="D149" s="32"/>
      <c r="E149" s="32"/>
      <c r="F149" s="30"/>
    </row>
    <row r="150" spans="1:6" ht="66.75" customHeight="1">
      <c r="A150" s="1"/>
      <c r="B150" s="4" t="s">
        <v>1013</v>
      </c>
      <c r="C150" s="4" t="s">
        <v>1014</v>
      </c>
      <c r="D150" s="4"/>
      <c r="E150" s="4"/>
      <c r="F150" s="4"/>
    </row>
    <row r="151" spans="1:6" s="20" customFormat="1" ht="28.9">
      <c r="A151" s="30" t="s">
        <v>608</v>
      </c>
      <c r="B151" s="30" t="s">
        <v>1015</v>
      </c>
      <c r="C151" s="32" t="s">
        <v>1016</v>
      </c>
      <c r="D151" s="32"/>
      <c r="E151" s="32"/>
      <c r="F151" s="30"/>
    </row>
    <row r="152" spans="1:6" ht="127.5" customHeight="1">
      <c r="A152" s="1"/>
      <c r="B152" s="4" t="s">
        <v>1017</v>
      </c>
      <c r="C152" s="4" t="s">
        <v>1018</v>
      </c>
      <c r="D152" s="4"/>
      <c r="E152" s="4"/>
      <c r="F152" s="4"/>
    </row>
    <row r="153" spans="1:6" ht="39.6">
      <c r="A153" s="1"/>
      <c r="B153" s="9" t="s">
        <v>1019</v>
      </c>
      <c r="C153" s="9" t="s">
        <v>1020</v>
      </c>
      <c r="D153" s="9"/>
      <c r="E153" s="4"/>
      <c r="F153" s="4"/>
    </row>
    <row r="154" spans="1:6" s="20" customFormat="1" ht="28.9">
      <c r="A154" s="30" t="s">
        <v>1021</v>
      </c>
      <c r="B154" s="30" t="s">
        <v>1022</v>
      </c>
      <c r="C154" s="32" t="s">
        <v>1023</v>
      </c>
      <c r="D154" s="32"/>
      <c r="E154" s="32"/>
      <c r="F154" s="30"/>
    </row>
    <row r="155" spans="1:6" ht="96" customHeight="1">
      <c r="A155" s="1"/>
      <c r="B155" s="9" t="s">
        <v>1024</v>
      </c>
      <c r="C155" s="9" t="s">
        <v>1025</v>
      </c>
      <c r="D155" s="9"/>
      <c r="E155" s="4"/>
      <c r="F155" s="5"/>
    </row>
    <row r="156" spans="1:6" s="20" customFormat="1" ht="28.9">
      <c r="A156" s="30" t="s">
        <v>1026</v>
      </c>
      <c r="B156" s="30" t="s">
        <v>1027</v>
      </c>
      <c r="C156" s="32" t="s">
        <v>1028</v>
      </c>
      <c r="D156" s="32"/>
      <c r="E156" s="32"/>
      <c r="F156" s="30"/>
    </row>
    <row r="157" spans="1:6" ht="135.75" customHeight="1">
      <c r="A157" s="35"/>
      <c r="B157" s="4" t="s">
        <v>1029</v>
      </c>
      <c r="C157" s="9" t="s">
        <v>1030</v>
      </c>
      <c r="D157" s="9"/>
      <c r="E157" s="9"/>
      <c r="F157" s="4"/>
    </row>
    <row r="158" spans="1:6" ht="158.44999999999999">
      <c r="A158" s="1"/>
      <c r="B158" s="4" t="s">
        <v>1031</v>
      </c>
      <c r="C158" s="4" t="s">
        <v>1032</v>
      </c>
      <c r="D158" s="4"/>
      <c r="E158" s="4"/>
      <c r="F158" s="4"/>
    </row>
    <row r="159" spans="1:6" ht="52.9">
      <c r="A159" s="1"/>
      <c r="B159" s="5" t="s">
        <v>1033</v>
      </c>
      <c r="C159" s="5" t="s">
        <v>1034</v>
      </c>
      <c r="D159" s="5"/>
      <c r="E159" s="4"/>
      <c r="F159" s="4"/>
    </row>
    <row r="160" spans="1:6" s="20" customFormat="1" ht="43.15">
      <c r="A160" s="30" t="s">
        <v>1035</v>
      </c>
      <c r="B160" s="30" t="s">
        <v>1036</v>
      </c>
      <c r="C160" s="32" t="s">
        <v>1037</v>
      </c>
      <c r="D160" s="32"/>
      <c r="E160" s="32"/>
      <c r="F160" s="30"/>
    </row>
    <row r="161" spans="1:6" ht="101.25" customHeight="1">
      <c r="A161" s="1"/>
      <c r="B161" s="4" t="s">
        <v>1038</v>
      </c>
      <c r="C161" s="4" t="s">
        <v>1039</v>
      </c>
      <c r="D161" s="4"/>
      <c r="E161" s="4"/>
      <c r="F161" s="4"/>
    </row>
    <row r="162" spans="1:6" s="20" customFormat="1" ht="14.45">
      <c r="A162" s="30" t="s">
        <v>1040</v>
      </c>
      <c r="B162" s="30" t="s">
        <v>1041</v>
      </c>
      <c r="C162" s="32" t="s">
        <v>1042</v>
      </c>
      <c r="D162" s="32"/>
      <c r="E162" s="32"/>
      <c r="F162" s="30"/>
    </row>
    <row r="163" spans="1:6" ht="39.6">
      <c r="A163" s="1"/>
      <c r="B163" s="4" t="s">
        <v>1043</v>
      </c>
      <c r="C163" s="6" t="s">
        <v>1044</v>
      </c>
      <c r="D163" s="459"/>
      <c r="E163" s="460"/>
      <c r="F163" s="461"/>
    </row>
    <row r="164" spans="1:6" ht="26.45">
      <c r="A164" s="1"/>
      <c r="B164" s="4" t="s">
        <v>1045</v>
      </c>
      <c r="C164" s="4" t="s">
        <v>1046</v>
      </c>
      <c r="D164" s="4"/>
      <c r="E164" s="4"/>
      <c r="F164" s="456"/>
    </row>
    <row r="165" spans="1:6" ht="26.45">
      <c r="A165" s="1"/>
      <c r="B165" s="4" t="s">
        <v>1047</v>
      </c>
      <c r="C165" s="4" t="s">
        <v>1048</v>
      </c>
      <c r="D165" s="4"/>
      <c r="E165" s="4"/>
      <c r="F165" s="462"/>
    </row>
    <row r="166" spans="1:6" ht="52.9">
      <c r="A166" s="1"/>
      <c r="B166" s="9" t="s">
        <v>1049</v>
      </c>
      <c r="C166" s="9" t="s">
        <v>1050</v>
      </c>
      <c r="D166" s="9"/>
      <c r="E166" s="4"/>
      <c r="F166" s="463"/>
    </row>
    <row r="167" spans="1:6" s="20" customFormat="1" ht="28.5" customHeight="1">
      <c r="A167" s="30" t="s">
        <v>1051</v>
      </c>
      <c r="B167" s="30" t="s">
        <v>1052</v>
      </c>
      <c r="C167" s="32" t="s">
        <v>1053</v>
      </c>
      <c r="D167" s="32"/>
      <c r="E167" s="32"/>
      <c r="F167" s="30"/>
    </row>
    <row r="168" spans="1:6" ht="66">
      <c r="A168" s="1"/>
      <c r="B168" s="4" t="s">
        <v>1054</v>
      </c>
      <c r="C168" s="4" t="s">
        <v>1055</v>
      </c>
      <c r="D168" s="444"/>
      <c r="E168" s="445"/>
      <c r="F168" s="446"/>
    </row>
    <row r="169" spans="1:6" ht="24.75" customHeight="1">
      <c r="A169" s="1"/>
      <c r="B169" s="9" t="s">
        <v>1045</v>
      </c>
      <c r="C169" s="9" t="s">
        <v>1046</v>
      </c>
      <c r="D169" s="9"/>
      <c r="E169" s="4"/>
      <c r="F169" s="13"/>
    </row>
    <row r="170" spans="1:6" ht="26.45">
      <c r="A170" s="1"/>
      <c r="B170" s="4" t="s">
        <v>1056</v>
      </c>
      <c r="C170" s="4" t="s">
        <v>1057</v>
      </c>
      <c r="D170" s="4"/>
      <c r="E170" s="4"/>
      <c r="F170" s="13"/>
    </row>
    <row r="171" spans="1:6" ht="26.45">
      <c r="A171" s="1"/>
      <c r="B171" s="4" t="s">
        <v>1058</v>
      </c>
      <c r="C171" s="4" t="s">
        <v>1059</v>
      </c>
      <c r="D171" s="4"/>
      <c r="E171" s="4"/>
      <c r="F171" s="13"/>
    </row>
    <row r="172" spans="1:6" ht="26.45">
      <c r="A172" s="1"/>
      <c r="B172" s="4" t="s">
        <v>1060</v>
      </c>
      <c r="C172" s="4" t="s">
        <v>1061</v>
      </c>
      <c r="D172" s="4"/>
      <c r="E172" s="4"/>
      <c r="F172" s="14"/>
    </row>
    <row r="173" spans="1:6" ht="79.150000000000006">
      <c r="A173" s="1"/>
      <c r="B173" s="4" t="s">
        <v>1062</v>
      </c>
      <c r="C173" s="4" t="s">
        <v>1063</v>
      </c>
      <c r="D173" s="444"/>
      <c r="E173" s="445"/>
      <c r="F173" s="446"/>
    </row>
    <row r="174" spans="1:6" ht="66">
      <c r="A174" s="1"/>
      <c r="B174" s="4" t="s">
        <v>1064</v>
      </c>
      <c r="C174" s="4" t="s">
        <v>1065</v>
      </c>
      <c r="D174" s="4"/>
      <c r="E174" s="4"/>
      <c r="F174" s="41"/>
    </row>
    <row r="175" spans="1:6" ht="51.75" customHeight="1">
      <c r="A175" s="1"/>
      <c r="B175" s="5" t="s">
        <v>1066</v>
      </c>
      <c r="C175" s="5" t="s">
        <v>1067</v>
      </c>
      <c r="D175" s="4"/>
      <c r="E175" s="4"/>
      <c r="F175" s="12"/>
    </row>
    <row r="176" spans="1:6" s="20" customFormat="1" ht="28.9">
      <c r="A176" s="30" t="s">
        <v>1068</v>
      </c>
      <c r="B176" s="30" t="s">
        <v>1069</v>
      </c>
      <c r="C176" s="32" t="s">
        <v>1070</v>
      </c>
      <c r="D176" s="32"/>
      <c r="E176" s="32"/>
      <c r="F176" s="30"/>
    </row>
    <row r="177" spans="1:6" ht="89.25" customHeight="1">
      <c r="A177" s="1"/>
      <c r="B177" s="9" t="s">
        <v>1071</v>
      </c>
      <c r="C177" s="9" t="s">
        <v>1072</v>
      </c>
      <c r="D177" s="9"/>
      <c r="E177" s="4"/>
      <c r="F177" s="4"/>
    </row>
    <row r="178" spans="1:6" s="20" customFormat="1" ht="41.45">
      <c r="A178" s="25" t="s">
        <v>1073</v>
      </c>
      <c r="B178" s="25" t="s">
        <v>1074</v>
      </c>
      <c r="C178" s="25" t="s">
        <v>1075</v>
      </c>
      <c r="D178" s="25"/>
      <c r="E178" s="26"/>
      <c r="F178" s="26"/>
    </row>
    <row r="179" spans="1:6" s="20" customFormat="1" ht="14.45">
      <c r="A179" s="30" t="s">
        <v>610</v>
      </c>
      <c r="B179" s="30" t="s">
        <v>1076</v>
      </c>
      <c r="C179" s="32" t="s">
        <v>1077</v>
      </c>
      <c r="D179" s="32"/>
      <c r="E179" s="32"/>
      <c r="F179" s="30"/>
    </row>
    <row r="180" spans="1:6">
      <c r="A180" s="1"/>
      <c r="B180" s="4" t="s">
        <v>1078</v>
      </c>
      <c r="C180" s="6" t="s">
        <v>1079</v>
      </c>
      <c r="D180" s="453"/>
      <c r="E180" s="454"/>
      <c r="F180" s="455"/>
    </row>
    <row r="181" spans="1:6">
      <c r="A181" s="1"/>
      <c r="B181" s="9" t="s">
        <v>1080</v>
      </c>
      <c r="C181" s="9" t="s">
        <v>1081</v>
      </c>
      <c r="D181" s="9"/>
      <c r="E181" s="4"/>
      <c r="F181" s="456"/>
    </row>
    <row r="182" spans="1:6">
      <c r="A182" s="1"/>
      <c r="B182" s="4" t="s">
        <v>1082</v>
      </c>
      <c r="C182" s="4" t="s">
        <v>1083</v>
      </c>
      <c r="D182" s="4"/>
      <c r="E182" s="4"/>
      <c r="F182" s="462"/>
    </row>
    <row r="183" spans="1:6" ht="26.45">
      <c r="A183" s="1"/>
      <c r="B183" s="4" t="s">
        <v>1084</v>
      </c>
      <c r="C183" s="4" t="s">
        <v>1085</v>
      </c>
      <c r="D183" s="4"/>
      <c r="E183" s="4"/>
      <c r="F183" s="462"/>
    </row>
    <row r="184" spans="1:6" ht="26.45">
      <c r="A184" s="1"/>
      <c r="B184" s="4" t="s">
        <v>1086</v>
      </c>
      <c r="C184" s="4" t="s">
        <v>1087</v>
      </c>
      <c r="D184" s="4"/>
      <c r="E184" s="4"/>
      <c r="F184" s="462"/>
    </row>
    <row r="185" spans="1:6" ht="26.45">
      <c r="A185" s="1"/>
      <c r="B185" s="4" t="s">
        <v>1088</v>
      </c>
      <c r="C185" s="4" t="s">
        <v>1089</v>
      </c>
      <c r="D185" s="4"/>
      <c r="E185" s="4"/>
      <c r="F185" s="462"/>
    </row>
    <row r="186" spans="1:6" ht="39.6">
      <c r="A186" s="1"/>
      <c r="B186" s="4" t="s">
        <v>1090</v>
      </c>
      <c r="C186" s="4" t="s">
        <v>1091</v>
      </c>
      <c r="D186" s="4"/>
      <c r="E186" s="4"/>
      <c r="F186" s="462"/>
    </row>
    <row r="187" spans="1:6" ht="118.9">
      <c r="A187" s="1"/>
      <c r="B187" s="4" t="s">
        <v>1092</v>
      </c>
      <c r="C187" s="4" t="s">
        <v>1093</v>
      </c>
      <c r="D187" s="4"/>
      <c r="E187" s="4"/>
      <c r="F187" s="462"/>
    </row>
    <row r="188" spans="1:6" ht="66">
      <c r="A188" s="1"/>
      <c r="B188" s="9" t="s">
        <v>1094</v>
      </c>
      <c r="C188" s="9" t="s">
        <v>1095</v>
      </c>
      <c r="D188" s="9"/>
      <c r="E188" s="4"/>
      <c r="F188" s="463"/>
    </row>
    <row r="189" spans="1:6" s="20" customFormat="1" ht="14.45">
      <c r="A189" s="30" t="s">
        <v>611</v>
      </c>
      <c r="B189" s="30" t="s">
        <v>1096</v>
      </c>
      <c r="C189" s="32" t="s">
        <v>1097</v>
      </c>
      <c r="D189" s="32"/>
      <c r="E189" s="32"/>
      <c r="F189" s="30"/>
    </row>
    <row r="190" spans="1:6" s="20" customFormat="1" ht="14.45">
      <c r="A190" s="30" t="s">
        <v>1098</v>
      </c>
      <c r="B190" s="30" t="s">
        <v>1099</v>
      </c>
      <c r="C190" s="32" t="s">
        <v>1100</v>
      </c>
      <c r="D190" s="32"/>
      <c r="E190" s="32"/>
      <c r="F190" s="30"/>
    </row>
    <row r="191" spans="1:6" ht="39.6">
      <c r="A191" s="1"/>
      <c r="B191" s="4" t="s">
        <v>1101</v>
      </c>
      <c r="C191" s="4" t="s">
        <v>1102</v>
      </c>
      <c r="D191" s="4"/>
      <c r="E191" s="4"/>
      <c r="F191" s="9"/>
    </row>
    <row r="192" spans="1:6" ht="39.6">
      <c r="A192" s="1"/>
      <c r="B192" s="4" t="s">
        <v>1103</v>
      </c>
      <c r="C192" s="4" t="s">
        <v>1104</v>
      </c>
      <c r="D192" s="4"/>
      <c r="E192" s="4"/>
      <c r="F192" s="13"/>
    </row>
    <row r="193" spans="1:6" ht="51" customHeight="1">
      <c r="A193" s="1"/>
      <c r="B193" s="9" t="s">
        <v>1105</v>
      </c>
      <c r="C193" s="9" t="s">
        <v>1106</v>
      </c>
      <c r="D193" s="9"/>
      <c r="E193" s="4"/>
      <c r="F193" s="14"/>
    </row>
    <row r="194" spans="1:6" s="20" customFormat="1" ht="28.9">
      <c r="A194" s="30" t="s">
        <v>1107</v>
      </c>
      <c r="B194" s="30" t="s">
        <v>1108</v>
      </c>
      <c r="C194" s="32" t="s">
        <v>1109</v>
      </c>
      <c r="D194" s="32"/>
      <c r="E194" s="32"/>
      <c r="F194" s="30"/>
    </row>
    <row r="195" spans="1:6" ht="26.45">
      <c r="A195" s="1"/>
      <c r="B195" s="4" t="s">
        <v>1110</v>
      </c>
      <c r="C195" s="6" t="s">
        <v>1111</v>
      </c>
      <c r="D195" s="453"/>
      <c r="E195" s="454"/>
      <c r="F195" s="455"/>
    </row>
    <row r="196" spans="1:6" ht="26.45">
      <c r="A196" s="1"/>
      <c r="B196" s="4" t="s">
        <v>1112</v>
      </c>
      <c r="C196" s="4" t="s">
        <v>1113</v>
      </c>
      <c r="D196" s="4"/>
      <c r="E196" s="4"/>
      <c r="F196" s="4"/>
    </row>
    <row r="197" spans="1:6" ht="39.6">
      <c r="A197" s="1"/>
      <c r="B197" s="4" t="s">
        <v>1114</v>
      </c>
      <c r="C197" s="4" t="s">
        <v>1115</v>
      </c>
      <c r="D197" s="4"/>
      <c r="E197" s="4"/>
      <c r="F197" s="4"/>
    </row>
    <row r="198" spans="1:6" ht="39.6">
      <c r="A198" s="1"/>
      <c r="B198" s="4" t="s">
        <v>1116</v>
      </c>
      <c r="C198" s="4" t="s">
        <v>1117</v>
      </c>
      <c r="D198" s="453"/>
      <c r="E198" s="454"/>
      <c r="F198" s="455"/>
    </row>
    <row r="199" spans="1:6" ht="39.6">
      <c r="A199" s="1"/>
      <c r="B199" s="4" t="s">
        <v>1118</v>
      </c>
      <c r="C199" s="4" t="s">
        <v>1119</v>
      </c>
      <c r="D199" s="4"/>
      <c r="E199" s="4"/>
      <c r="F199" s="4"/>
    </row>
    <row r="200" spans="1:6" ht="26.45">
      <c r="A200" s="1"/>
      <c r="B200" s="4" t="s">
        <v>1120</v>
      </c>
      <c r="C200" s="4" t="s">
        <v>1121</v>
      </c>
      <c r="D200" s="4"/>
      <c r="E200" s="4"/>
      <c r="F200" s="4"/>
    </row>
    <row r="201" spans="1:6" ht="105.6">
      <c r="A201" s="1"/>
      <c r="B201" s="4" t="s">
        <v>1122</v>
      </c>
      <c r="C201" s="4" t="s">
        <v>1123</v>
      </c>
      <c r="D201" s="453"/>
      <c r="E201" s="454"/>
      <c r="F201" s="455"/>
    </row>
    <row r="202" spans="1:6" ht="39.6">
      <c r="A202" s="1"/>
      <c r="B202" s="4" t="s">
        <v>1124</v>
      </c>
      <c r="C202" s="4" t="s">
        <v>1125</v>
      </c>
      <c r="D202" s="4"/>
      <c r="E202" s="4"/>
      <c r="F202" s="4"/>
    </row>
    <row r="203" spans="1:6" ht="52.9">
      <c r="A203" s="1"/>
      <c r="B203" s="4" t="s">
        <v>1126</v>
      </c>
      <c r="C203" s="4" t="s">
        <v>1127</v>
      </c>
      <c r="D203" s="4"/>
      <c r="E203" s="4"/>
      <c r="F203" s="4"/>
    </row>
    <row r="204" spans="1:6" ht="79.150000000000006">
      <c r="A204" s="1"/>
      <c r="B204" s="9" t="s">
        <v>1128</v>
      </c>
      <c r="C204" s="9" t="s">
        <v>1129</v>
      </c>
      <c r="D204" s="9"/>
      <c r="E204" s="4"/>
      <c r="F204" s="4"/>
    </row>
    <row r="205" spans="1:6" s="20" customFormat="1" ht="28.9">
      <c r="A205" s="30" t="s">
        <v>1130</v>
      </c>
      <c r="B205" s="30" t="s">
        <v>1131</v>
      </c>
      <c r="C205" s="32" t="s">
        <v>1132</v>
      </c>
      <c r="D205" s="32"/>
      <c r="E205" s="32"/>
      <c r="F205" s="30"/>
    </row>
    <row r="206" spans="1:6" ht="52.9">
      <c r="A206" s="1"/>
      <c r="B206" s="4" t="s">
        <v>1133</v>
      </c>
      <c r="C206" s="6" t="s">
        <v>1134</v>
      </c>
      <c r="D206" s="453"/>
      <c r="E206" s="454"/>
      <c r="F206" s="455"/>
    </row>
    <row r="207" spans="1:6" ht="39.6">
      <c r="A207" s="1"/>
      <c r="B207" s="4" t="s">
        <v>1135</v>
      </c>
      <c r="C207" s="4" t="s">
        <v>1136</v>
      </c>
      <c r="D207" s="4"/>
      <c r="E207" s="4"/>
      <c r="F207" s="4"/>
    </row>
    <row r="208" spans="1:6">
      <c r="A208" s="1"/>
      <c r="B208" s="9" t="s">
        <v>1137</v>
      </c>
      <c r="C208" s="9" t="s">
        <v>1138</v>
      </c>
      <c r="D208" s="9"/>
      <c r="E208" s="4"/>
      <c r="F208" s="4"/>
    </row>
    <row r="209" spans="1:6" s="20" customFormat="1" ht="28.9">
      <c r="A209" s="30" t="s">
        <v>612</v>
      </c>
      <c r="B209" s="30" t="s">
        <v>1139</v>
      </c>
      <c r="C209" s="32" t="s">
        <v>1140</v>
      </c>
      <c r="D209" s="32"/>
      <c r="E209" s="32"/>
      <c r="F209" s="30"/>
    </row>
    <row r="210" spans="1:6" ht="39.6">
      <c r="A210" s="1"/>
      <c r="B210" s="4" t="s">
        <v>1141</v>
      </c>
      <c r="C210" s="4" t="s">
        <v>1142</v>
      </c>
      <c r="D210" s="444"/>
      <c r="E210" s="445"/>
      <c r="F210" s="446"/>
    </row>
    <row r="211" spans="1:6" ht="39.6">
      <c r="A211" s="1"/>
      <c r="B211" s="4" t="s">
        <v>1143</v>
      </c>
      <c r="C211" s="4" t="s">
        <v>1144</v>
      </c>
      <c r="D211" s="4"/>
      <c r="E211" s="4"/>
      <c r="F211" s="13"/>
    </row>
    <row r="212" spans="1:6" ht="26.45">
      <c r="A212" s="1"/>
      <c r="B212" s="4" t="s">
        <v>1145</v>
      </c>
      <c r="C212" s="4" t="s">
        <v>1146</v>
      </c>
      <c r="D212" s="4"/>
      <c r="E212" s="4"/>
      <c r="F212" s="13"/>
    </row>
    <row r="213" spans="1:6" ht="39.6">
      <c r="A213" s="1"/>
      <c r="B213" s="4" t="s">
        <v>1147</v>
      </c>
      <c r="C213" s="4" t="s">
        <v>1148</v>
      </c>
      <c r="D213" s="4"/>
      <c r="E213" s="4"/>
      <c r="F213" s="13"/>
    </row>
    <row r="214" spans="1:6" ht="39.6">
      <c r="A214" s="1"/>
      <c r="B214" s="9" t="s">
        <v>1149</v>
      </c>
      <c r="C214" s="9" t="s">
        <v>1150</v>
      </c>
      <c r="D214" s="9"/>
      <c r="E214" s="4"/>
      <c r="F214" s="14"/>
    </row>
    <row r="215" spans="1:6" s="20" customFormat="1" ht="27.6">
      <c r="A215" s="25" t="s">
        <v>1151</v>
      </c>
      <c r="B215" s="25" t="s">
        <v>1152</v>
      </c>
      <c r="C215" s="25" t="s">
        <v>1153</v>
      </c>
      <c r="D215" s="25"/>
      <c r="E215" s="26"/>
      <c r="F215" s="26"/>
    </row>
    <row r="216" spans="1:6" s="20" customFormat="1" ht="14.45">
      <c r="A216" s="30" t="s">
        <v>616</v>
      </c>
      <c r="B216" s="30" t="s">
        <v>1154</v>
      </c>
      <c r="C216" s="32" t="s">
        <v>1155</v>
      </c>
      <c r="D216" s="32"/>
      <c r="E216" s="32"/>
      <c r="F216" s="30"/>
    </row>
    <row r="217" spans="1:6" ht="66">
      <c r="A217" s="1"/>
      <c r="B217" s="9" t="s">
        <v>1156</v>
      </c>
      <c r="C217" s="9" t="s">
        <v>1157</v>
      </c>
      <c r="D217" s="9"/>
      <c r="E217" s="4"/>
      <c r="F217" s="4"/>
    </row>
    <row r="218" spans="1:6" ht="92.45">
      <c r="A218" s="1"/>
      <c r="B218" s="9"/>
      <c r="C218" s="15" t="s">
        <v>1158</v>
      </c>
      <c r="D218" s="15"/>
      <c r="E218" s="6"/>
      <c r="F218" s="4"/>
    </row>
    <row r="219" spans="1:6" s="20" customFormat="1" ht="14.45">
      <c r="A219" s="30" t="s">
        <v>617</v>
      </c>
      <c r="B219" s="30" t="s">
        <v>1159</v>
      </c>
      <c r="C219" s="32" t="s">
        <v>1160</v>
      </c>
      <c r="D219" s="32"/>
      <c r="E219" s="32"/>
      <c r="F219" s="30"/>
    </row>
    <row r="220" spans="1:6" ht="79.150000000000006">
      <c r="A220" s="1"/>
      <c r="B220" s="4" t="s">
        <v>1161</v>
      </c>
      <c r="C220" s="4" t="s">
        <v>1162</v>
      </c>
      <c r="D220" s="4"/>
      <c r="E220" s="4"/>
      <c r="F220" s="4"/>
    </row>
    <row r="221" spans="1:6" s="31" customFormat="1" ht="28.9">
      <c r="A221" s="30" t="s">
        <v>618</v>
      </c>
      <c r="B221" s="30" t="s">
        <v>1163</v>
      </c>
      <c r="C221" s="32" t="s">
        <v>1164</v>
      </c>
      <c r="D221" s="32"/>
      <c r="E221" s="32"/>
      <c r="F221" s="30"/>
    </row>
    <row r="222" spans="1:6" ht="79.150000000000006">
      <c r="A222" s="1"/>
      <c r="B222" s="4" t="s">
        <v>1165</v>
      </c>
      <c r="C222" s="4" t="s">
        <v>1166</v>
      </c>
      <c r="D222" s="4"/>
      <c r="E222" s="4"/>
      <c r="F222" s="4"/>
    </row>
    <row r="223" spans="1:6" s="31" customFormat="1" ht="14.45">
      <c r="A223" s="30" t="s">
        <v>619</v>
      </c>
      <c r="B223" s="30" t="s">
        <v>1167</v>
      </c>
      <c r="C223" s="32" t="s">
        <v>1168</v>
      </c>
      <c r="D223" s="32"/>
      <c r="E223" s="32"/>
      <c r="F223" s="30"/>
    </row>
    <row r="224" spans="1:6" ht="171.6">
      <c r="A224" s="1"/>
      <c r="B224" s="4" t="s">
        <v>1169</v>
      </c>
      <c r="C224" s="4" t="s">
        <v>1170</v>
      </c>
      <c r="D224" s="4"/>
      <c r="E224" s="4"/>
      <c r="F224" s="4"/>
    </row>
    <row r="225" spans="1:6" ht="52.9">
      <c r="A225" s="1"/>
      <c r="B225" s="4" t="s">
        <v>1171</v>
      </c>
      <c r="C225" s="4" t="s">
        <v>1172</v>
      </c>
      <c r="D225" s="4"/>
      <c r="E225" s="4"/>
      <c r="F225" s="4"/>
    </row>
    <row r="226" spans="1:6" ht="111" customHeight="1">
      <c r="A226" s="1"/>
      <c r="B226" s="9" t="s">
        <v>1173</v>
      </c>
      <c r="C226" s="9" t="s">
        <v>1174</v>
      </c>
      <c r="D226" s="9"/>
      <c r="E226" s="4"/>
      <c r="F226" s="4"/>
    </row>
    <row r="227" spans="1:6" s="31" customFormat="1" ht="14.45">
      <c r="A227" s="30" t="s">
        <v>620</v>
      </c>
      <c r="B227" s="30" t="s">
        <v>1175</v>
      </c>
      <c r="C227" s="32" t="s">
        <v>1176</v>
      </c>
      <c r="D227" s="32"/>
      <c r="E227" s="32"/>
      <c r="F227" s="30"/>
    </row>
    <row r="228" spans="1:6" s="3" customFormat="1" ht="66">
      <c r="A228" s="4"/>
      <c r="B228" s="4" t="s">
        <v>1177</v>
      </c>
      <c r="C228" s="4" t="s">
        <v>1178</v>
      </c>
      <c r="D228" s="4"/>
      <c r="E228" s="4"/>
      <c r="F228" s="4"/>
    </row>
    <row r="229" spans="1:6" s="3" customFormat="1" ht="66">
      <c r="A229" s="4"/>
      <c r="B229" s="4" t="s">
        <v>1179</v>
      </c>
      <c r="C229" s="4" t="s">
        <v>1180</v>
      </c>
      <c r="D229" s="4"/>
      <c r="E229" s="4"/>
      <c r="F229" s="4"/>
    </row>
    <row r="230" spans="1:6" s="31" customFormat="1" ht="14.45">
      <c r="A230" s="30" t="s">
        <v>1181</v>
      </c>
      <c r="B230" s="30" t="s">
        <v>1182</v>
      </c>
      <c r="C230" s="30" t="s">
        <v>1183</v>
      </c>
      <c r="D230" s="30"/>
      <c r="E230" s="29"/>
      <c r="F230" s="29"/>
    </row>
    <row r="231" spans="1:6" s="3" customFormat="1" ht="92.45">
      <c r="A231" s="4"/>
      <c r="B231" s="4" t="s">
        <v>1184</v>
      </c>
      <c r="C231" s="4" t="s">
        <v>1185</v>
      </c>
      <c r="D231" s="4"/>
      <c r="E231" s="4"/>
      <c r="F231" s="4"/>
    </row>
    <row r="232" spans="1:6" s="31" customFormat="1" ht="14.45">
      <c r="A232" s="30" t="s">
        <v>1186</v>
      </c>
      <c r="B232" s="30" t="s">
        <v>1187</v>
      </c>
      <c r="C232" s="32" t="s">
        <v>1188</v>
      </c>
      <c r="D232" s="32"/>
      <c r="E232" s="32"/>
      <c r="F232" s="30"/>
    </row>
    <row r="233" spans="1:6" s="3" customFormat="1" ht="92.45">
      <c r="A233" s="4"/>
      <c r="B233" s="4" t="s">
        <v>1189</v>
      </c>
      <c r="C233" s="4" t="s">
        <v>1190</v>
      </c>
      <c r="D233" s="4"/>
      <c r="E233" s="4"/>
      <c r="F233" s="4"/>
    </row>
    <row r="234" spans="1:6" s="3" customFormat="1" ht="66">
      <c r="A234" s="4"/>
      <c r="B234" s="9" t="s">
        <v>1191</v>
      </c>
      <c r="C234" s="9" t="s">
        <v>1192</v>
      </c>
      <c r="D234" s="9"/>
      <c r="E234" s="4"/>
      <c r="F234" s="4"/>
    </row>
    <row r="235" spans="1:6" s="20" customFormat="1" ht="14.45">
      <c r="A235" s="30" t="s">
        <v>1193</v>
      </c>
      <c r="B235" s="30" t="s">
        <v>1194</v>
      </c>
      <c r="C235" s="32" t="s">
        <v>1195</v>
      </c>
      <c r="D235" s="32"/>
      <c r="E235" s="32"/>
      <c r="F235" s="30"/>
    </row>
    <row r="236" spans="1:6" s="3" customFormat="1" ht="105.6">
      <c r="A236" s="4"/>
      <c r="B236" s="4" t="s">
        <v>1196</v>
      </c>
      <c r="C236" s="4" t="s">
        <v>1197</v>
      </c>
      <c r="D236" s="4"/>
      <c r="E236" s="4"/>
      <c r="F236" s="456"/>
    </row>
    <row r="237" spans="1:6" s="3" customFormat="1" ht="52.9">
      <c r="A237" s="4"/>
      <c r="B237" s="4" t="s">
        <v>1198</v>
      </c>
      <c r="C237" s="4" t="s">
        <v>1199</v>
      </c>
      <c r="D237" s="4"/>
      <c r="E237" s="4"/>
      <c r="F237" s="458"/>
    </row>
    <row r="238" spans="1:6" s="20" customFormat="1" ht="14.45">
      <c r="A238" s="30" t="s">
        <v>1200</v>
      </c>
      <c r="B238" s="30" t="s">
        <v>1201</v>
      </c>
      <c r="C238" s="32" t="s">
        <v>1202</v>
      </c>
      <c r="D238" s="32"/>
      <c r="E238" s="32"/>
      <c r="F238" s="30"/>
    </row>
    <row r="239" spans="1:6" s="3" customFormat="1" ht="105.6">
      <c r="A239" s="4"/>
      <c r="B239" s="4" t="s">
        <v>1203</v>
      </c>
      <c r="C239" s="4" t="s">
        <v>1204</v>
      </c>
      <c r="D239" s="4"/>
      <c r="E239" s="4"/>
      <c r="F239" s="456"/>
    </row>
    <row r="240" spans="1:6" s="3" customFormat="1" ht="39.6">
      <c r="A240" s="4"/>
      <c r="B240" s="4" t="s">
        <v>1205</v>
      </c>
      <c r="C240" s="4" t="s">
        <v>1206</v>
      </c>
      <c r="D240" s="4"/>
      <c r="E240" s="4"/>
      <c r="F240" s="458"/>
    </row>
    <row r="241" spans="1:6" s="20" customFormat="1" ht="14.45">
      <c r="A241" s="30" t="s">
        <v>1207</v>
      </c>
      <c r="B241" s="30" t="s">
        <v>1208</v>
      </c>
      <c r="C241" s="32" t="s">
        <v>1209</v>
      </c>
      <c r="D241" s="32"/>
      <c r="E241" s="32"/>
      <c r="F241" s="30"/>
    </row>
    <row r="242" spans="1:6" s="3" customFormat="1" ht="66">
      <c r="A242" s="4"/>
      <c r="B242" s="4" t="s">
        <v>1210</v>
      </c>
      <c r="C242" s="4" t="s">
        <v>1211</v>
      </c>
      <c r="D242" s="4"/>
      <c r="E242" s="4"/>
      <c r="F242" s="4"/>
    </row>
    <row r="243" spans="1:6" s="3" customFormat="1" ht="105.6">
      <c r="A243" s="4"/>
      <c r="B243" s="9" t="s">
        <v>1212</v>
      </c>
      <c r="C243" s="9" t="s">
        <v>1213</v>
      </c>
      <c r="D243" s="9"/>
      <c r="E243" s="4"/>
      <c r="F243" s="4"/>
    </row>
    <row r="244" spans="1:6" s="3" customFormat="1" ht="66">
      <c r="A244" s="4"/>
      <c r="B244" s="4" t="s">
        <v>1214</v>
      </c>
      <c r="C244" s="4" t="s">
        <v>1215</v>
      </c>
      <c r="D244" s="4"/>
      <c r="E244" s="4"/>
      <c r="F244" s="4"/>
    </row>
    <row r="245" spans="1:6" s="31" customFormat="1" ht="14.45">
      <c r="A245" s="30" t="s">
        <v>1216</v>
      </c>
      <c r="B245" s="30" t="s">
        <v>1217</v>
      </c>
      <c r="C245" s="32" t="s">
        <v>1218</v>
      </c>
      <c r="D245" s="32"/>
      <c r="E245" s="32"/>
      <c r="F245" s="30"/>
    </row>
    <row r="246" spans="1:6" s="3" customFormat="1" ht="39.6">
      <c r="A246" s="4"/>
      <c r="B246" s="4" t="s">
        <v>1219</v>
      </c>
      <c r="C246" s="4" t="s">
        <v>1220</v>
      </c>
      <c r="D246" s="4"/>
      <c r="E246" s="4"/>
      <c r="F246" s="4"/>
    </row>
    <row r="247" spans="1:6" s="31" customFormat="1" ht="14.45">
      <c r="A247" s="30" t="s">
        <v>1221</v>
      </c>
      <c r="B247" s="30" t="s">
        <v>1222</v>
      </c>
      <c r="C247" s="32" t="s">
        <v>1223</v>
      </c>
      <c r="D247" s="32"/>
      <c r="E247" s="32"/>
      <c r="F247" s="30"/>
    </row>
    <row r="248" spans="1:6" s="3" customFormat="1" ht="26.45">
      <c r="A248" s="4"/>
      <c r="B248" s="4" t="s">
        <v>1224</v>
      </c>
      <c r="C248" s="4" t="s">
        <v>1225</v>
      </c>
      <c r="D248" s="453"/>
      <c r="E248" s="454"/>
      <c r="F248" s="455"/>
    </row>
    <row r="249" spans="1:6" s="3" customFormat="1" ht="52.9">
      <c r="A249" s="4"/>
      <c r="B249" s="4" t="s">
        <v>1226</v>
      </c>
      <c r="C249" s="4" t="s">
        <v>1227</v>
      </c>
      <c r="D249" s="4"/>
      <c r="E249" s="4"/>
      <c r="F249" s="4"/>
    </row>
    <row r="250" spans="1:6" s="3" customFormat="1" ht="66">
      <c r="A250" s="4"/>
      <c r="B250" s="4" t="s">
        <v>1228</v>
      </c>
      <c r="C250" s="4" t="s">
        <v>1229</v>
      </c>
      <c r="D250" s="4"/>
      <c r="E250" s="4"/>
      <c r="F250" s="4"/>
    </row>
    <row r="251" spans="1:6" s="3" customFormat="1" ht="66">
      <c r="A251" s="4"/>
      <c r="B251" s="4" t="s">
        <v>1230</v>
      </c>
      <c r="C251" s="4" t="s">
        <v>1231</v>
      </c>
      <c r="D251" s="4"/>
      <c r="E251" s="4"/>
      <c r="F251" s="4"/>
    </row>
    <row r="252" spans="1:6" s="31" customFormat="1" ht="28.9">
      <c r="A252" s="30" t="s">
        <v>1232</v>
      </c>
      <c r="B252" s="30" t="s">
        <v>1233</v>
      </c>
      <c r="C252" s="32" t="s">
        <v>1234</v>
      </c>
      <c r="D252" s="32"/>
      <c r="E252" s="32"/>
      <c r="F252" s="30"/>
    </row>
    <row r="253" spans="1:6" ht="105.6">
      <c r="A253" s="1"/>
      <c r="B253" s="9" t="s">
        <v>1235</v>
      </c>
      <c r="C253" s="9" t="s">
        <v>1236</v>
      </c>
      <c r="D253" s="9"/>
      <c r="E253" s="4"/>
      <c r="F253" s="456"/>
    </row>
    <row r="254" spans="1:6" ht="92.45">
      <c r="A254" s="1"/>
      <c r="B254" s="4" t="s">
        <v>1237</v>
      </c>
      <c r="C254" s="4" t="s">
        <v>1238</v>
      </c>
      <c r="D254" s="4"/>
      <c r="E254" s="4"/>
      <c r="F254" s="457"/>
    </row>
    <row r="255" spans="1:6" ht="66">
      <c r="A255" s="1"/>
      <c r="B255" s="4" t="s">
        <v>1239</v>
      </c>
      <c r="C255" s="4" t="s">
        <v>1240</v>
      </c>
      <c r="D255" s="4"/>
      <c r="E255" s="4"/>
      <c r="F255" s="458"/>
    </row>
    <row r="256" spans="1:6" s="31" customFormat="1" ht="28.9">
      <c r="A256" s="30" t="s">
        <v>1241</v>
      </c>
      <c r="B256" s="30" t="s">
        <v>1242</v>
      </c>
      <c r="C256" s="32" t="s">
        <v>1243</v>
      </c>
      <c r="D256" s="32"/>
      <c r="E256" s="32"/>
      <c r="F256" s="30"/>
    </row>
    <row r="257" spans="1:6" s="3" customFormat="1" ht="79.150000000000006">
      <c r="A257" s="4"/>
      <c r="B257" s="4" t="s">
        <v>1244</v>
      </c>
      <c r="C257" s="4" t="s">
        <v>1245</v>
      </c>
      <c r="D257" s="4"/>
      <c r="E257" s="4"/>
      <c r="F257" s="4"/>
    </row>
    <row r="258" spans="1:6" s="31" customFormat="1" ht="28.9">
      <c r="A258" s="30" t="s">
        <v>1246</v>
      </c>
      <c r="B258" s="30" t="s">
        <v>1247</v>
      </c>
      <c r="C258" s="32" t="s">
        <v>1248</v>
      </c>
      <c r="D258" s="32"/>
      <c r="E258" s="32"/>
      <c r="F258" s="30"/>
    </row>
    <row r="259" spans="1:6" s="3" customFormat="1" ht="79.150000000000006">
      <c r="A259" s="4"/>
      <c r="B259" s="4" t="s">
        <v>1249</v>
      </c>
      <c r="C259" s="4" t="s">
        <v>1250</v>
      </c>
      <c r="D259" s="4"/>
      <c r="E259" s="4"/>
      <c r="F259" s="4"/>
    </row>
    <row r="260" spans="1:6" s="3" customFormat="1" ht="79.150000000000006">
      <c r="A260" s="4"/>
      <c r="B260" s="4" t="s">
        <v>1251</v>
      </c>
      <c r="C260" s="4" t="s">
        <v>1252</v>
      </c>
      <c r="D260" s="4"/>
      <c r="E260" s="4"/>
      <c r="F260" s="4"/>
    </row>
    <row r="261" spans="1:6" s="31" customFormat="1" ht="14.45">
      <c r="A261" s="30" t="s">
        <v>1253</v>
      </c>
      <c r="B261" s="30" t="s">
        <v>1254</v>
      </c>
      <c r="C261" s="32" t="s">
        <v>1255</v>
      </c>
      <c r="D261" s="32"/>
      <c r="E261" s="32"/>
      <c r="F261" s="30"/>
    </row>
    <row r="262" spans="1:6" s="3" customFormat="1" ht="66">
      <c r="A262" s="4"/>
      <c r="B262" s="9" t="s">
        <v>1256</v>
      </c>
      <c r="C262" s="9" t="s">
        <v>1257</v>
      </c>
      <c r="D262" s="9"/>
      <c r="E262" s="4"/>
      <c r="F262" s="11"/>
    </row>
    <row r="263" spans="1:6" s="34" customFormat="1" ht="13.9">
      <c r="A263" s="25" t="s">
        <v>1258</v>
      </c>
      <c r="B263" s="25" t="s">
        <v>1259</v>
      </c>
      <c r="C263" s="25" t="s">
        <v>1260</v>
      </c>
      <c r="D263" s="25"/>
      <c r="E263" s="26"/>
      <c r="F263" s="26"/>
    </row>
    <row r="264" spans="1:6" s="31" customFormat="1" ht="14.45">
      <c r="A264" s="30" t="s">
        <v>1261</v>
      </c>
      <c r="B264" s="30" t="s">
        <v>1262</v>
      </c>
      <c r="C264" s="32" t="s">
        <v>1263</v>
      </c>
      <c r="D264" s="32"/>
      <c r="E264" s="32"/>
      <c r="F264" s="30"/>
    </row>
    <row r="265" spans="1:6" s="3" customFormat="1" ht="79.150000000000006">
      <c r="A265" s="4"/>
      <c r="B265" s="4" t="s">
        <v>1264</v>
      </c>
      <c r="C265" s="4" t="s">
        <v>1265</v>
      </c>
      <c r="D265" s="4"/>
      <c r="E265" s="4"/>
      <c r="F265" s="4"/>
    </row>
    <row r="266" spans="1:6" s="3" customFormat="1" ht="66">
      <c r="A266" s="4"/>
      <c r="B266" s="4" t="s">
        <v>1266</v>
      </c>
      <c r="C266" s="4" t="s">
        <v>1267</v>
      </c>
      <c r="D266" s="4"/>
      <c r="E266" s="4"/>
      <c r="F266" s="4"/>
    </row>
    <row r="267" spans="1:6" s="3" customFormat="1" ht="66">
      <c r="A267" s="4"/>
      <c r="B267" s="4" t="s">
        <v>1268</v>
      </c>
      <c r="C267" s="4" t="s">
        <v>1269</v>
      </c>
      <c r="D267" s="4"/>
      <c r="E267" s="4"/>
      <c r="F267" s="4"/>
    </row>
    <row r="268" spans="1:6" s="3" customFormat="1" ht="118.9">
      <c r="A268" s="4"/>
      <c r="B268" s="4" t="s">
        <v>1270</v>
      </c>
      <c r="C268" s="4" t="s">
        <v>1271</v>
      </c>
      <c r="D268" s="4"/>
      <c r="E268" s="4"/>
      <c r="F268" s="4"/>
    </row>
    <row r="269" spans="1:6" s="31" customFormat="1" ht="43.15">
      <c r="A269" s="30" t="s">
        <v>1272</v>
      </c>
      <c r="B269" s="30" t="s">
        <v>1273</v>
      </c>
      <c r="C269" s="32" t="s">
        <v>1274</v>
      </c>
      <c r="D269" s="32"/>
      <c r="E269" s="32"/>
      <c r="F269" s="30"/>
    </row>
    <row r="270" spans="1:6" s="3" customFormat="1" ht="79.150000000000006">
      <c r="A270" s="4"/>
      <c r="B270" s="9" t="s">
        <v>1275</v>
      </c>
      <c r="C270" s="9" t="s">
        <v>1276</v>
      </c>
      <c r="D270" s="9"/>
      <c r="E270" s="4"/>
      <c r="F270" s="4"/>
    </row>
    <row r="271" spans="1:6" s="31" customFormat="1" ht="28.9">
      <c r="A271" s="30" t="s">
        <v>1277</v>
      </c>
      <c r="B271" s="30" t="s">
        <v>1278</v>
      </c>
      <c r="C271" s="32" t="s">
        <v>1279</v>
      </c>
      <c r="D271" s="32"/>
      <c r="E271" s="32"/>
      <c r="F271" s="30"/>
    </row>
    <row r="272" spans="1:6" s="3" customFormat="1" ht="171.6">
      <c r="A272" s="4"/>
      <c r="B272" s="4" t="s">
        <v>1280</v>
      </c>
      <c r="C272" s="4" t="s">
        <v>1281</v>
      </c>
      <c r="D272" s="4"/>
      <c r="E272" s="4"/>
      <c r="F272" s="4"/>
    </row>
    <row r="273" spans="1:6" s="3" customFormat="1" ht="92.45">
      <c r="A273" s="4"/>
      <c r="B273" s="4" t="s">
        <v>1282</v>
      </c>
      <c r="C273" s="4" t="s">
        <v>1283</v>
      </c>
      <c r="D273" s="4"/>
      <c r="E273" s="4"/>
      <c r="F273" s="4"/>
    </row>
    <row r="274" spans="1:6" s="3" customFormat="1" ht="79.150000000000006">
      <c r="A274" s="4"/>
      <c r="B274" s="4" t="s">
        <v>1284</v>
      </c>
      <c r="C274" s="4" t="s">
        <v>1285</v>
      </c>
      <c r="D274" s="4"/>
      <c r="E274" s="4"/>
      <c r="F274" s="11"/>
    </row>
    <row r="275" spans="1:6" s="3" customFormat="1" ht="105.6">
      <c r="A275" s="4"/>
      <c r="B275" s="4" t="s">
        <v>1286</v>
      </c>
      <c r="C275" s="4" t="s">
        <v>1287</v>
      </c>
      <c r="D275" s="4"/>
      <c r="E275" s="4"/>
      <c r="F275" s="4"/>
    </row>
    <row r="276" spans="1:6" s="31" customFormat="1" ht="14.45">
      <c r="A276" s="30" t="s">
        <v>1288</v>
      </c>
      <c r="B276" s="30" t="s">
        <v>1289</v>
      </c>
      <c r="C276" s="32" t="s">
        <v>1290</v>
      </c>
      <c r="D276" s="32"/>
      <c r="E276" s="32"/>
      <c r="F276" s="30"/>
    </row>
    <row r="277" spans="1:6" s="3" customFormat="1" ht="92.45">
      <c r="A277" s="4"/>
      <c r="B277" s="9" t="s">
        <v>1291</v>
      </c>
      <c r="C277" s="9" t="s">
        <v>1292</v>
      </c>
      <c r="D277" s="9"/>
      <c r="E277" s="4"/>
      <c r="F277" s="4"/>
    </row>
    <row r="278" spans="1:6" s="31" customFormat="1" ht="14.45">
      <c r="A278" s="30" t="s">
        <v>1293</v>
      </c>
      <c r="B278" s="30" t="s">
        <v>1294</v>
      </c>
      <c r="C278" s="32" t="s">
        <v>1295</v>
      </c>
      <c r="D278" s="32"/>
      <c r="E278" s="32"/>
      <c r="F278" s="30"/>
    </row>
    <row r="279" spans="1:6" s="3" customFormat="1" ht="158.44999999999999">
      <c r="A279" s="4"/>
      <c r="B279" s="4" t="s">
        <v>1296</v>
      </c>
      <c r="C279" s="4" t="s">
        <v>1297</v>
      </c>
      <c r="D279" s="4"/>
      <c r="E279" s="4"/>
      <c r="F279" s="4"/>
    </row>
    <row r="280" spans="1:6" s="34" customFormat="1" ht="13.9">
      <c r="A280" s="25" t="s">
        <v>1298</v>
      </c>
      <c r="B280" s="25" t="s">
        <v>1299</v>
      </c>
      <c r="C280" s="25" t="s">
        <v>1300</v>
      </c>
      <c r="D280" s="25"/>
      <c r="E280" s="26"/>
      <c r="F280" s="26"/>
    </row>
    <row r="281" spans="1:6" s="31" customFormat="1" ht="28.9">
      <c r="A281" s="30" t="s">
        <v>1301</v>
      </c>
      <c r="B281" s="30" t="s">
        <v>1302</v>
      </c>
      <c r="C281" s="32" t="s">
        <v>1303</v>
      </c>
      <c r="D281" s="32"/>
      <c r="E281" s="32"/>
      <c r="F281" s="30"/>
    </row>
    <row r="282" spans="1:6" s="3" customFormat="1" ht="198">
      <c r="A282" s="4"/>
      <c r="B282" s="4" t="s">
        <v>1304</v>
      </c>
      <c r="C282" s="4" t="s">
        <v>1305</v>
      </c>
      <c r="D282" s="4"/>
      <c r="E282" s="4"/>
      <c r="F282" s="4"/>
    </row>
    <row r="283" spans="1:6" s="20" customFormat="1" ht="28.9">
      <c r="A283" s="30" t="s">
        <v>1306</v>
      </c>
      <c r="B283" s="30" t="s">
        <v>1307</v>
      </c>
      <c r="C283" s="32" t="s">
        <v>1308</v>
      </c>
      <c r="D283" s="32"/>
      <c r="E283" s="32"/>
      <c r="F283" s="30"/>
    </row>
    <row r="284" spans="1:6" s="3" customFormat="1" ht="66">
      <c r="A284" s="4"/>
      <c r="B284" s="9" t="s">
        <v>1309</v>
      </c>
      <c r="C284" s="9" t="s">
        <v>1310</v>
      </c>
      <c r="D284" s="9"/>
      <c r="E284" s="4"/>
      <c r="F284" s="4"/>
    </row>
    <row r="285" spans="1:6" s="3" customFormat="1" ht="66">
      <c r="A285" s="4"/>
      <c r="B285" s="4" t="s">
        <v>1311</v>
      </c>
      <c r="C285" s="4" t="s">
        <v>1312</v>
      </c>
      <c r="D285" s="4"/>
      <c r="E285" s="4"/>
      <c r="F285" s="4"/>
    </row>
    <row r="286" spans="1:6" s="20" customFormat="1" ht="14.45">
      <c r="A286" s="30" t="s">
        <v>1313</v>
      </c>
      <c r="B286" s="30" t="s">
        <v>1314</v>
      </c>
      <c r="C286" s="32" t="s">
        <v>1315</v>
      </c>
      <c r="D286" s="32"/>
      <c r="E286" s="32"/>
      <c r="F286" s="30"/>
    </row>
    <row r="287" spans="1:6" s="3" customFormat="1" ht="79.150000000000006">
      <c r="A287" s="4"/>
      <c r="B287" s="4" t="s">
        <v>1316</v>
      </c>
      <c r="C287" s="4" t="s">
        <v>1317</v>
      </c>
      <c r="D287" s="4"/>
      <c r="E287" s="4"/>
      <c r="F287" s="456"/>
    </row>
    <row r="288" spans="1:6" s="3" customFormat="1" ht="79.150000000000006">
      <c r="A288" s="4"/>
      <c r="B288" s="4" t="s">
        <v>1318</v>
      </c>
      <c r="C288" s="4" t="s">
        <v>1319</v>
      </c>
      <c r="D288" s="4"/>
      <c r="E288" s="4"/>
      <c r="F288" s="457"/>
    </row>
    <row r="289" spans="1:6" s="3" customFormat="1" ht="52.9">
      <c r="A289" s="4"/>
      <c r="B289" s="4" t="s">
        <v>1320</v>
      </c>
      <c r="C289" s="4" t="s">
        <v>1321</v>
      </c>
      <c r="D289" s="4"/>
      <c r="E289" s="4"/>
      <c r="F289" s="458"/>
    </row>
    <row r="290" spans="1:6" s="31" customFormat="1" ht="28.9">
      <c r="A290" s="30" t="s">
        <v>1322</v>
      </c>
      <c r="B290" s="30" t="s">
        <v>1323</v>
      </c>
      <c r="C290" s="32" t="s">
        <v>1324</v>
      </c>
      <c r="D290" s="32"/>
      <c r="E290" s="32"/>
      <c r="F290" s="30"/>
    </row>
    <row r="291" spans="1:6" s="3" customFormat="1" ht="79.150000000000006">
      <c r="A291" s="4"/>
      <c r="B291" s="4" t="s">
        <v>1325</v>
      </c>
      <c r="C291" s="4" t="s">
        <v>1326</v>
      </c>
      <c r="D291" s="4"/>
      <c r="E291" s="4"/>
      <c r="F291" s="4"/>
    </row>
    <row r="292" spans="1:6" s="31" customFormat="1" ht="14.45">
      <c r="A292" s="30" t="s">
        <v>1327</v>
      </c>
      <c r="B292" s="30" t="s">
        <v>1328</v>
      </c>
      <c r="C292" s="32" t="s">
        <v>1329</v>
      </c>
      <c r="D292" s="32"/>
      <c r="E292" s="32"/>
      <c r="F292" s="30"/>
    </row>
    <row r="293" spans="1:6" s="3" customFormat="1" ht="52.9">
      <c r="A293" s="4"/>
      <c r="B293" s="4" t="s">
        <v>1330</v>
      </c>
      <c r="C293" s="6" t="s">
        <v>1331</v>
      </c>
      <c r="D293" s="453"/>
      <c r="E293" s="454"/>
      <c r="F293" s="455"/>
    </row>
    <row r="294" spans="1:6" s="3" customFormat="1" ht="52.9">
      <c r="A294" s="4"/>
      <c r="B294" s="9" t="s">
        <v>1332</v>
      </c>
      <c r="C294" s="9" t="s">
        <v>1333</v>
      </c>
      <c r="D294" s="9"/>
      <c r="E294" s="4"/>
      <c r="F294" s="4"/>
    </row>
    <row r="295" spans="1:6" s="3" customFormat="1">
      <c r="A295" s="4"/>
      <c r="B295" s="4" t="s">
        <v>1334</v>
      </c>
      <c r="C295" s="4" t="s">
        <v>1335</v>
      </c>
      <c r="D295" s="4"/>
      <c r="E295" s="4"/>
      <c r="F295" s="4"/>
    </row>
    <row r="296" spans="1:6" s="3" customFormat="1">
      <c r="A296" s="4"/>
      <c r="B296" s="4" t="s">
        <v>1336</v>
      </c>
      <c r="C296" s="4" t="s">
        <v>1337</v>
      </c>
      <c r="D296" s="4"/>
      <c r="E296" s="4"/>
      <c r="F296" s="4"/>
    </row>
    <row r="297" spans="1:6" s="3" customFormat="1">
      <c r="A297" s="4"/>
      <c r="B297" s="4" t="s">
        <v>1338</v>
      </c>
      <c r="C297" s="4" t="s">
        <v>1339</v>
      </c>
      <c r="D297" s="4"/>
      <c r="E297" s="4"/>
      <c r="F297" s="4"/>
    </row>
    <row r="298" spans="1:6" s="3" customFormat="1">
      <c r="A298" s="4"/>
      <c r="B298" s="4" t="s">
        <v>1340</v>
      </c>
      <c r="C298" s="4" t="s">
        <v>1341</v>
      </c>
      <c r="D298" s="4"/>
      <c r="E298" s="4"/>
      <c r="F298" s="4"/>
    </row>
    <row r="299" spans="1:6" s="3" customFormat="1" ht="26.45">
      <c r="A299" s="4"/>
      <c r="B299" s="4" t="s">
        <v>1342</v>
      </c>
      <c r="C299" s="4" t="s">
        <v>1343</v>
      </c>
      <c r="D299" s="4"/>
      <c r="E299" s="4"/>
      <c r="F299" s="4"/>
    </row>
    <row r="300" spans="1:6" s="3" customFormat="1" ht="39.6">
      <c r="A300" s="4"/>
      <c r="B300" s="4" t="s">
        <v>1344</v>
      </c>
      <c r="C300" s="4" t="s">
        <v>1345</v>
      </c>
      <c r="D300" s="4"/>
      <c r="E300" s="4"/>
      <c r="F300" s="4"/>
    </row>
    <row r="301" spans="1:6" s="3" customFormat="1" ht="52.9">
      <c r="A301" s="4"/>
      <c r="B301" s="4" t="s">
        <v>1346</v>
      </c>
      <c r="C301" s="4" t="s">
        <v>1347</v>
      </c>
      <c r="D301" s="4"/>
      <c r="E301" s="4"/>
      <c r="F301" s="4"/>
    </row>
    <row r="302" spans="1:6" s="3" customFormat="1" ht="92.45">
      <c r="A302" s="4"/>
      <c r="B302" s="4" t="s">
        <v>1348</v>
      </c>
      <c r="C302" s="4" t="s">
        <v>1349</v>
      </c>
      <c r="D302" s="4"/>
      <c r="E302" s="4"/>
      <c r="F302" s="4"/>
    </row>
    <row r="303" spans="1:6" s="3" customFormat="1" ht="66">
      <c r="A303" s="4"/>
      <c r="B303" s="4" t="s">
        <v>1350</v>
      </c>
      <c r="C303" s="4" t="s">
        <v>1351</v>
      </c>
      <c r="D303" s="4"/>
      <c r="E303" s="4"/>
      <c r="F303" s="4"/>
    </row>
    <row r="304" spans="1:6" s="31" customFormat="1" ht="14.45">
      <c r="A304" s="30" t="s">
        <v>1352</v>
      </c>
      <c r="B304" s="30" t="s">
        <v>1353</v>
      </c>
      <c r="C304" s="32" t="s">
        <v>1354</v>
      </c>
      <c r="D304" s="32"/>
      <c r="E304" s="32"/>
      <c r="F304" s="30"/>
    </row>
    <row r="305" spans="1:6" s="3" customFormat="1" ht="118.9">
      <c r="A305" s="4"/>
      <c r="B305" s="4" t="s">
        <v>1355</v>
      </c>
      <c r="C305" s="4" t="s">
        <v>1356</v>
      </c>
      <c r="D305" s="4"/>
      <c r="E305" s="4"/>
      <c r="F305" s="4"/>
    </row>
    <row r="306" spans="1:6" s="3" customFormat="1" ht="105.6">
      <c r="A306" s="4"/>
      <c r="B306" s="4" t="s">
        <v>1357</v>
      </c>
      <c r="C306" s="4" t="s">
        <v>1358</v>
      </c>
      <c r="D306" s="4"/>
      <c r="E306" s="4"/>
      <c r="F306" s="4"/>
    </row>
    <row r="307" spans="1:6" s="3" customFormat="1" ht="105.6">
      <c r="A307" s="4"/>
      <c r="B307" s="4" t="s">
        <v>1359</v>
      </c>
      <c r="C307" s="4" t="s">
        <v>1360</v>
      </c>
      <c r="D307" s="4"/>
      <c r="E307" s="4"/>
      <c r="F307" s="4"/>
    </row>
    <row r="308" spans="1:6" s="3" customFormat="1" ht="26.45">
      <c r="A308" s="4"/>
      <c r="B308" s="4" t="s">
        <v>1361</v>
      </c>
      <c r="C308" s="6" t="s">
        <v>1362</v>
      </c>
      <c r="D308" s="6"/>
      <c r="E308" s="42"/>
      <c r="F308" s="43"/>
    </row>
    <row r="309" spans="1:6" s="20" customFormat="1" ht="43.15">
      <c r="A309" s="30" t="s">
        <v>1363</v>
      </c>
      <c r="B309" s="30" t="s">
        <v>1364</v>
      </c>
      <c r="C309" s="32" t="s">
        <v>1365</v>
      </c>
      <c r="D309" s="32"/>
      <c r="E309" s="32"/>
      <c r="F309" s="30"/>
    </row>
    <row r="310" spans="1:6" s="3" customFormat="1" ht="105.6">
      <c r="A310" s="4" t="s">
        <v>1366</v>
      </c>
      <c r="B310" s="4" t="s">
        <v>1367</v>
      </c>
      <c r="C310" s="4" t="s">
        <v>1368</v>
      </c>
      <c r="D310" s="4"/>
      <c r="E310" s="4"/>
      <c r="F310" s="4"/>
    </row>
    <row r="311" spans="1:6" s="3" customFormat="1" ht="184.9">
      <c r="A311" s="4" t="s">
        <v>1369</v>
      </c>
      <c r="B311" s="9" t="s">
        <v>1370</v>
      </c>
      <c r="C311" s="9" t="s">
        <v>1371</v>
      </c>
      <c r="D311" s="9"/>
      <c r="E311" s="4"/>
      <c r="F311" s="4"/>
    </row>
    <row r="312" spans="1:6" s="3" customFormat="1" ht="66">
      <c r="A312" s="4" t="s">
        <v>1372</v>
      </c>
      <c r="B312" s="4" t="s">
        <v>1373</v>
      </c>
      <c r="C312" s="4" t="s">
        <v>1374</v>
      </c>
      <c r="D312" s="4"/>
      <c r="E312" s="4"/>
      <c r="F312" s="4"/>
    </row>
    <row r="313" spans="1:6" s="3" customFormat="1" ht="118.9">
      <c r="A313" s="4" t="s">
        <v>1375</v>
      </c>
      <c r="B313" s="9" t="s">
        <v>1376</v>
      </c>
      <c r="C313" s="9" t="s">
        <v>1377</v>
      </c>
      <c r="D313" s="9"/>
      <c r="E313" s="4"/>
      <c r="F313" s="4"/>
    </row>
    <row r="314" spans="1:6" s="20" customFormat="1" ht="14.45">
      <c r="A314" s="30" t="s">
        <v>1378</v>
      </c>
      <c r="B314" s="30" t="s">
        <v>1379</v>
      </c>
      <c r="C314" s="32" t="s">
        <v>1380</v>
      </c>
      <c r="D314" s="32"/>
      <c r="E314" s="32"/>
      <c r="F314" s="30"/>
    </row>
    <row r="315" spans="1:6" ht="39.6">
      <c r="A315" s="1"/>
      <c r="B315" s="9" t="s">
        <v>1381</v>
      </c>
      <c r="C315" s="15" t="s">
        <v>1382</v>
      </c>
      <c r="D315" s="453"/>
      <c r="E315" s="454"/>
      <c r="F315" s="455"/>
    </row>
    <row r="316" spans="1:6" s="3" customFormat="1" ht="39.6">
      <c r="A316" s="4" t="s">
        <v>1366</v>
      </c>
      <c r="B316" s="9" t="s">
        <v>1383</v>
      </c>
      <c r="C316" s="9" t="s">
        <v>1384</v>
      </c>
      <c r="D316" s="9"/>
      <c r="E316" s="4"/>
      <c r="F316" s="4"/>
    </row>
    <row r="317" spans="1:6" s="3" customFormat="1" ht="52.9">
      <c r="A317" s="4" t="s">
        <v>1369</v>
      </c>
      <c r="B317" s="9" t="s">
        <v>1385</v>
      </c>
      <c r="C317" s="9" t="s">
        <v>1386</v>
      </c>
      <c r="D317" s="9"/>
      <c r="E317" s="4"/>
      <c r="F317" s="4"/>
    </row>
    <row r="318" spans="1:6" s="3" customFormat="1" ht="105.6">
      <c r="A318" s="4" t="s">
        <v>1372</v>
      </c>
      <c r="B318" s="9" t="s">
        <v>1387</v>
      </c>
      <c r="C318" s="9" t="s">
        <v>1388</v>
      </c>
      <c r="D318" s="9"/>
      <c r="E318" s="4"/>
      <c r="F318" s="4"/>
    </row>
    <row r="319" spans="1:6" s="3" customFormat="1" ht="26.45">
      <c r="A319" s="4" t="s">
        <v>1375</v>
      </c>
      <c r="B319" s="9" t="s">
        <v>1389</v>
      </c>
      <c r="C319" s="9" t="s">
        <v>1390</v>
      </c>
      <c r="D319" s="9"/>
      <c r="E319" s="4"/>
      <c r="F319" s="4"/>
    </row>
    <row r="320" spans="1:6" s="3" customFormat="1" ht="79.150000000000006">
      <c r="A320" s="4" t="s">
        <v>1391</v>
      </c>
      <c r="B320" s="9" t="s">
        <v>1392</v>
      </c>
      <c r="C320" s="9" t="s">
        <v>1393</v>
      </c>
      <c r="D320" s="9"/>
      <c r="E320" s="4"/>
      <c r="F320" s="4"/>
    </row>
    <row r="321" spans="1:6" s="3" customFormat="1" ht="39.6">
      <c r="A321" s="4" t="s">
        <v>1394</v>
      </c>
      <c r="B321" s="9" t="s">
        <v>1395</v>
      </c>
      <c r="C321" s="9" t="s">
        <v>1396</v>
      </c>
      <c r="D321" s="9"/>
      <c r="E321" s="4"/>
      <c r="F321" s="4"/>
    </row>
    <row r="322" spans="1:6" s="3" customFormat="1" ht="26.45">
      <c r="A322" s="4" t="s">
        <v>1397</v>
      </c>
      <c r="B322" s="9" t="s">
        <v>1398</v>
      </c>
      <c r="C322" s="9" t="s">
        <v>1399</v>
      </c>
      <c r="D322" s="9"/>
      <c r="E322" s="4"/>
      <c r="F322" s="4"/>
    </row>
    <row r="323" spans="1:6" s="3" customFormat="1" ht="52.9">
      <c r="A323" s="4" t="s">
        <v>1400</v>
      </c>
      <c r="B323" s="9" t="s">
        <v>1401</v>
      </c>
      <c r="C323" s="9" t="s">
        <v>1402</v>
      </c>
      <c r="D323" s="9"/>
      <c r="E323" s="4"/>
      <c r="F323" s="4"/>
    </row>
    <row r="324" spans="1:6" s="3" customFormat="1" ht="92.45">
      <c r="A324" s="4" t="s">
        <v>201</v>
      </c>
      <c r="B324" s="9" t="s">
        <v>1403</v>
      </c>
      <c r="C324" s="9" t="s">
        <v>1404</v>
      </c>
      <c r="D324" s="9"/>
      <c r="E324" s="4"/>
      <c r="F324" s="4"/>
    </row>
    <row r="325" spans="1:6" s="3" customFormat="1" ht="39.6">
      <c r="A325" s="4" t="s">
        <v>1405</v>
      </c>
      <c r="B325" s="9" t="s">
        <v>1406</v>
      </c>
      <c r="C325" s="9" t="s">
        <v>1407</v>
      </c>
      <c r="D325" s="9"/>
      <c r="E325" s="4"/>
      <c r="F325" s="4"/>
    </row>
    <row r="326" spans="1:6" s="3" customFormat="1" ht="52.9">
      <c r="A326" s="4" t="s">
        <v>1408</v>
      </c>
      <c r="B326" s="9" t="s">
        <v>1409</v>
      </c>
      <c r="C326" s="9" t="s">
        <v>1410</v>
      </c>
      <c r="D326" s="9"/>
      <c r="E326" s="4"/>
      <c r="F326" s="4"/>
    </row>
    <row r="327" spans="1:6" s="3" customFormat="1" ht="66">
      <c r="A327" s="4" t="s">
        <v>1411</v>
      </c>
      <c r="B327" s="9" t="s">
        <v>1412</v>
      </c>
      <c r="C327" s="9" t="s">
        <v>1413</v>
      </c>
      <c r="D327" s="9"/>
      <c r="E327" s="4"/>
      <c r="F327" s="4"/>
    </row>
    <row r="328" spans="1:6" s="3" customFormat="1" ht="79.150000000000006">
      <c r="A328" s="4" t="s">
        <v>200</v>
      </c>
      <c r="B328" s="9" t="s">
        <v>1414</v>
      </c>
      <c r="C328" s="9" t="s">
        <v>1415</v>
      </c>
      <c r="D328" s="9"/>
      <c r="E328" s="4"/>
      <c r="F328" s="4"/>
    </row>
    <row r="329" spans="1:6" s="3" customFormat="1" ht="39.6">
      <c r="A329" s="4" t="s">
        <v>1416</v>
      </c>
      <c r="B329" s="9" t="s">
        <v>1417</v>
      </c>
      <c r="C329" s="9" t="s">
        <v>1418</v>
      </c>
      <c r="D329" s="9"/>
      <c r="E329" s="4"/>
      <c r="F329" s="4"/>
    </row>
    <row r="330" spans="1:6" s="3" customFormat="1" ht="66">
      <c r="A330" s="4" t="s">
        <v>1419</v>
      </c>
      <c r="B330" s="9" t="s">
        <v>1420</v>
      </c>
      <c r="C330" s="9" t="s">
        <v>1421</v>
      </c>
      <c r="D330" s="9"/>
      <c r="E330" s="4"/>
      <c r="F330" s="4"/>
    </row>
    <row r="331" spans="1:6" s="3" customFormat="1" ht="92.45">
      <c r="A331" s="4" t="s">
        <v>448</v>
      </c>
      <c r="B331" s="9" t="s">
        <v>1422</v>
      </c>
      <c r="C331" s="9" t="s">
        <v>1423</v>
      </c>
      <c r="D331" s="9"/>
      <c r="E331" s="4"/>
      <c r="F331" s="4"/>
    </row>
    <row r="332" spans="1:6" s="3" customFormat="1" ht="79.150000000000006">
      <c r="A332" s="4" t="s">
        <v>1424</v>
      </c>
      <c r="B332" s="9" t="s">
        <v>1425</v>
      </c>
      <c r="C332" s="9" t="s">
        <v>1426</v>
      </c>
      <c r="D332" s="9"/>
      <c r="E332" s="4"/>
      <c r="F332" s="4"/>
    </row>
    <row r="333" spans="1:6" s="3" customFormat="1" ht="52.9">
      <c r="A333" s="4" t="s">
        <v>1427</v>
      </c>
      <c r="B333" s="9" t="s">
        <v>1428</v>
      </c>
      <c r="C333" s="9" t="s">
        <v>1429</v>
      </c>
      <c r="D333" s="9"/>
      <c r="E333" s="4"/>
      <c r="F333" s="4"/>
    </row>
    <row r="334" spans="1:6" s="3" customFormat="1" ht="66">
      <c r="A334" s="4" t="s">
        <v>1430</v>
      </c>
      <c r="B334" s="9" t="s">
        <v>1431</v>
      </c>
      <c r="C334" s="9" t="s">
        <v>1432</v>
      </c>
      <c r="D334" s="9"/>
      <c r="E334" s="4"/>
      <c r="F334" s="4"/>
    </row>
    <row r="335" spans="1:6" s="3" customFormat="1" ht="52.9">
      <c r="A335" s="4" t="s">
        <v>1433</v>
      </c>
      <c r="B335" s="9" t="s">
        <v>1434</v>
      </c>
      <c r="C335" s="9" t="s">
        <v>1435</v>
      </c>
      <c r="D335" s="9"/>
      <c r="E335" s="4"/>
      <c r="F335" s="4"/>
    </row>
    <row r="336" spans="1:6" s="3" customFormat="1" ht="26.45">
      <c r="A336" s="4" t="s">
        <v>1436</v>
      </c>
      <c r="B336" s="9" t="s">
        <v>1437</v>
      </c>
      <c r="C336" s="15" t="s">
        <v>1438</v>
      </c>
      <c r="D336" s="453"/>
      <c r="E336" s="454"/>
      <c r="F336" s="455"/>
    </row>
    <row r="337" spans="1:6" s="3" customFormat="1" ht="66">
      <c r="A337" s="4"/>
      <c r="B337" s="9" t="s">
        <v>1439</v>
      </c>
      <c r="C337" s="9" t="s">
        <v>1440</v>
      </c>
      <c r="D337" s="9"/>
      <c r="E337" s="4"/>
      <c r="F337" s="4"/>
    </row>
    <row r="338" spans="1:6" s="3" customFormat="1" ht="66">
      <c r="A338" s="4"/>
      <c r="B338" s="9" t="s">
        <v>1441</v>
      </c>
      <c r="C338" s="9" t="s">
        <v>1442</v>
      </c>
      <c r="D338" s="9"/>
      <c r="E338" s="4"/>
      <c r="F338" s="4"/>
    </row>
    <row r="339" spans="1:6" s="3" customFormat="1" ht="66">
      <c r="A339" s="4"/>
      <c r="B339" s="9" t="s">
        <v>1443</v>
      </c>
      <c r="C339" s="9" t="s">
        <v>1444</v>
      </c>
      <c r="D339" s="9"/>
      <c r="E339" s="4"/>
      <c r="F339" s="4"/>
    </row>
    <row r="340" spans="1:6" s="3" customFormat="1" ht="93.75" customHeight="1">
      <c r="A340" s="4"/>
      <c r="B340" s="9" t="s">
        <v>1445</v>
      </c>
      <c r="C340" s="9" t="s">
        <v>1446</v>
      </c>
      <c r="D340" s="9"/>
      <c r="E340" s="4"/>
      <c r="F340" s="4"/>
    </row>
    <row r="341" spans="1:6" s="3" customFormat="1" ht="66">
      <c r="A341" s="4"/>
      <c r="B341" s="9" t="s">
        <v>1447</v>
      </c>
      <c r="C341" s="9" t="s">
        <v>1448</v>
      </c>
      <c r="D341" s="9"/>
      <c r="E341" s="4"/>
      <c r="F341" s="4"/>
    </row>
    <row r="342" spans="1:6" s="3" customFormat="1" ht="132">
      <c r="A342" s="4"/>
      <c r="B342" s="9" t="s">
        <v>1449</v>
      </c>
      <c r="C342" s="9" t="s">
        <v>1450</v>
      </c>
      <c r="D342" s="9"/>
      <c r="E342" s="4"/>
      <c r="F342" s="4"/>
    </row>
    <row r="343" spans="1:6" s="3" customFormat="1" ht="115.5" customHeight="1">
      <c r="A343" s="4"/>
      <c r="B343" s="9" t="s">
        <v>1451</v>
      </c>
      <c r="C343" s="9" t="s">
        <v>1452</v>
      </c>
      <c r="D343" s="9"/>
      <c r="E343" s="4"/>
      <c r="F343" s="4"/>
    </row>
    <row r="344" spans="1:6" s="3" customFormat="1" ht="92.45">
      <c r="A344" s="4"/>
      <c r="B344" s="9" t="s">
        <v>1453</v>
      </c>
      <c r="C344" s="9" t="s">
        <v>1454</v>
      </c>
      <c r="D344" s="9"/>
      <c r="E344" s="4"/>
      <c r="F344" s="4"/>
    </row>
    <row r="345" spans="1:6" s="3" customFormat="1" ht="105.6">
      <c r="A345" s="4" t="s">
        <v>1455</v>
      </c>
      <c r="B345" s="9" t="s">
        <v>1456</v>
      </c>
      <c r="C345" s="9" t="s">
        <v>1457</v>
      </c>
      <c r="D345" s="9"/>
      <c r="E345" s="4"/>
      <c r="F345" s="4"/>
    </row>
    <row r="346" spans="1:6" s="20" customFormat="1" ht="14.45">
      <c r="A346" s="30" t="s">
        <v>1458</v>
      </c>
      <c r="B346" s="30" t="s">
        <v>1459</v>
      </c>
      <c r="C346" s="32" t="s">
        <v>1460</v>
      </c>
      <c r="D346" s="32"/>
      <c r="E346" s="32"/>
      <c r="F346" s="30"/>
    </row>
    <row r="347" spans="1:6" s="16" customFormat="1" ht="114" customHeight="1">
      <c r="A347" s="4"/>
      <c r="B347" s="4" t="s">
        <v>1461</v>
      </c>
      <c r="C347" s="4" t="s">
        <v>1462</v>
      </c>
      <c r="D347" s="4"/>
      <c r="E347" s="4"/>
      <c r="F347" s="4"/>
    </row>
    <row r="348" spans="1:6" ht="38.25" customHeight="1">
      <c r="A348" s="10">
        <v>2</v>
      </c>
      <c r="B348" s="464" t="s">
        <v>1463</v>
      </c>
      <c r="C348" s="464"/>
      <c r="D348" s="464"/>
      <c r="E348" s="464"/>
      <c r="F348" s="465"/>
    </row>
    <row r="349" spans="1:6" s="17" customFormat="1" ht="81.75" customHeight="1">
      <c r="A349" s="1" t="s">
        <v>1464</v>
      </c>
      <c r="B349" s="4" t="s">
        <v>1465</v>
      </c>
      <c r="C349" s="4" t="s">
        <v>1466</v>
      </c>
      <c r="D349" s="4"/>
      <c r="E349" s="4"/>
      <c r="F349" s="4"/>
    </row>
    <row r="350" spans="1:6" ht="43.5" customHeight="1">
      <c r="A350" s="1" t="s">
        <v>1467</v>
      </c>
      <c r="B350" s="4" t="s">
        <v>1468</v>
      </c>
      <c r="C350" s="4" t="s">
        <v>1469</v>
      </c>
      <c r="D350" s="4"/>
      <c r="E350" s="4"/>
      <c r="F350" s="4"/>
    </row>
    <row r="351" spans="1:6" ht="39.6">
      <c r="A351" s="1" t="s">
        <v>1470</v>
      </c>
      <c r="B351" s="4" t="s">
        <v>1471</v>
      </c>
      <c r="C351" s="4" t="s">
        <v>1472</v>
      </c>
      <c r="D351" s="4"/>
      <c r="E351" s="4"/>
      <c r="F351" s="4"/>
    </row>
    <row r="352" spans="1:6" ht="81" customHeight="1">
      <c r="A352" s="1">
        <v>3</v>
      </c>
      <c r="B352" s="4" t="s">
        <v>1473</v>
      </c>
      <c r="C352" s="4" t="s">
        <v>1474</v>
      </c>
      <c r="D352" s="4"/>
      <c r="E352" s="4"/>
      <c r="F352" s="4"/>
    </row>
    <row r="353" spans="1:6" ht="39.6">
      <c r="A353" s="1">
        <v>4</v>
      </c>
      <c r="B353" s="4" t="s">
        <v>1475</v>
      </c>
      <c r="C353" s="4" t="s">
        <v>1476</v>
      </c>
      <c r="D353" s="4"/>
      <c r="E353" s="4"/>
      <c r="F353" s="4"/>
    </row>
    <row r="354" spans="1:6" ht="52.9">
      <c r="A354" s="1">
        <v>5</v>
      </c>
      <c r="B354" s="4" t="s">
        <v>1477</v>
      </c>
      <c r="C354" s="4" t="s">
        <v>1478</v>
      </c>
      <c r="D354" s="4"/>
      <c r="E354" s="4"/>
      <c r="F354" s="4"/>
    </row>
    <row r="355" spans="1:6" ht="66">
      <c r="A355" s="1">
        <v>6</v>
      </c>
      <c r="B355" s="4" t="s">
        <v>1479</v>
      </c>
      <c r="C355" s="4" t="s">
        <v>1480</v>
      </c>
      <c r="D355" s="4"/>
      <c r="E355" s="4"/>
      <c r="F355" s="4"/>
    </row>
  </sheetData>
  <mergeCells count="43">
    <mergeCell ref="A1:F1"/>
    <mergeCell ref="F19:F21"/>
    <mergeCell ref="F28:F30"/>
    <mergeCell ref="F32:F34"/>
    <mergeCell ref="F136:F137"/>
    <mergeCell ref="F37:F41"/>
    <mergeCell ref="F115:F117"/>
    <mergeCell ref="D36:F36"/>
    <mergeCell ref="D58:F58"/>
    <mergeCell ref="D68:F68"/>
    <mergeCell ref="D7:F7"/>
    <mergeCell ref="D23:F23"/>
    <mergeCell ref="D27:F27"/>
    <mergeCell ref="D31:F31"/>
    <mergeCell ref="D53:F53"/>
    <mergeCell ref="D85:F85"/>
    <mergeCell ref="B348:F348"/>
    <mergeCell ref="F181:F188"/>
    <mergeCell ref="F236:F237"/>
    <mergeCell ref="F239:F240"/>
    <mergeCell ref="F253:F255"/>
    <mergeCell ref="D195:F195"/>
    <mergeCell ref="D198:F198"/>
    <mergeCell ref="D201:F201"/>
    <mergeCell ref="D206:F206"/>
    <mergeCell ref="D336:F336"/>
    <mergeCell ref="D210:F210"/>
    <mergeCell ref="D248:F248"/>
    <mergeCell ref="D293:F293"/>
    <mergeCell ref="D315:F315"/>
    <mergeCell ref="D101:F103"/>
    <mergeCell ref="D104:F104"/>
    <mergeCell ref="D118:F118"/>
    <mergeCell ref="F93:F96"/>
    <mergeCell ref="F287:F289"/>
    <mergeCell ref="D127:F127"/>
    <mergeCell ref="D144:F144"/>
    <mergeCell ref="D168:F168"/>
    <mergeCell ref="D163:F163"/>
    <mergeCell ref="D173:F173"/>
    <mergeCell ref="D180:F180"/>
    <mergeCell ref="F164:F166"/>
    <mergeCell ref="F142:F143"/>
  </mergeCells>
  <phoneticPr fontId="0"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B14B-BD0B-4EBF-9FBB-55141D5844CF}">
  <sheetPr>
    <tabColor theme="0"/>
  </sheetPr>
  <dimension ref="A1:A5"/>
  <sheetViews>
    <sheetView workbookViewId="0"/>
  </sheetViews>
  <sheetFormatPr defaultColWidth="11.42578125" defaultRowHeight="14.45"/>
  <sheetData>
    <row r="1" spans="1:1">
      <c r="A1" t="s">
        <v>5</v>
      </c>
    </row>
    <row r="2" spans="1:1">
      <c r="A2" t="s">
        <v>14</v>
      </c>
    </row>
    <row r="3" spans="1:1">
      <c r="A3" t="s">
        <v>10</v>
      </c>
    </row>
    <row r="4" spans="1:1">
      <c r="A4" t="s">
        <v>44</v>
      </c>
    </row>
    <row r="5" spans="1:1">
      <c r="A5" t="s">
        <v>1481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F489-712A-4D2B-97F2-89D8763F7D15}">
  <sheetPr codeName="Sheet4">
    <tabColor theme="0"/>
  </sheetPr>
  <dimension ref="A2:O35"/>
  <sheetViews>
    <sheetView zoomScale="120" zoomScaleNormal="120" workbookViewId="0">
      <selection activeCell="C10" sqref="C10:E10"/>
    </sheetView>
  </sheetViews>
  <sheetFormatPr defaultColWidth="9.140625" defaultRowHeight="13.15"/>
  <cols>
    <col min="1" max="1" width="9.85546875" style="38" customWidth="1"/>
    <col min="2" max="2" width="10.5703125" style="38" customWidth="1"/>
    <col min="3" max="6" width="9.140625" style="38"/>
    <col min="7" max="7" width="15.5703125" style="38" customWidth="1"/>
    <col min="8" max="8" width="28.140625" style="38" customWidth="1"/>
    <col min="9" max="9" width="19.7109375" style="38" customWidth="1"/>
    <col min="10" max="10" width="22.42578125" style="38" customWidth="1"/>
    <col min="11" max="11" width="20" style="38" customWidth="1"/>
    <col min="12" max="12" width="15.42578125" style="38" customWidth="1"/>
    <col min="13" max="13" width="31.7109375" style="38" customWidth="1"/>
    <col min="14" max="14" width="33.140625" style="38" customWidth="1"/>
    <col min="15" max="15" width="16.7109375" style="38" customWidth="1"/>
    <col min="16" max="16384" width="9.140625" style="38"/>
  </cols>
  <sheetData>
    <row r="2" spans="1:15" ht="15.6">
      <c r="A2" s="37"/>
      <c r="B2" s="473" t="s">
        <v>502</v>
      </c>
      <c r="C2" s="474"/>
      <c r="D2" s="474"/>
      <c r="E2" s="475"/>
    </row>
    <row r="3" spans="1:15">
      <c r="A3" s="37"/>
      <c r="B3" s="37"/>
      <c r="C3" s="37"/>
      <c r="D3" s="37"/>
      <c r="E3" s="37"/>
    </row>
    <row r="4" spans="1:15">
      <c r="A4" s="37"/>
      <c r="B4" s="476" t="s">
        <v>503</v>
      </c>
      <c r="C4" s="477"/>
      <c r="D4" s="477"/>
      <c r="E4" s="478"/>
      <c r="G4" s="38" t="s">
        <v>1482</v>
      </c>
      <c r="H4" s="38" t="s">
        <v>1483</v>
      </c>
      <c r="I4" s="38" t="s">
        <v>1484</v>
      </c>
      <c r="J4" s="38" t="s">
        <v>1485</v>
      </c>
      <c r="K4" s="38" t="s">
        <v>1486</v>
      </c>
      <c r="L4" s="38" t="s">
        <v>785</v>
      </c>
      <c r="M4" s="38" t="s">
        <v>1487</v>
      </c>
      <c r="N4" s="38" t="s">
        <v>1488</v>
      </c>
      <c r="O4" s="38" t="s">
        <v>1489</v>
      </c>
    </row>
    <row r="5" spans="1:15">
      <c r="A5" s="37"/>
      <c r="B5" s="40">
        <v>0.1</v>
      </c>
      <c r="C5" s="479" t="s">
        <v>507</v>
      </c>
      <c r="D5" s="480"/>
      <c r="E5" s="481"/>
      <c r="G5" s="38" t="s">
        <v>1490</v>
      </c>
      <c r="H5" s="38" t="s">
        <v>1491</v>
      </c>
      <c r="I5" s="38" t="s">
        <v>1492</v>
      </c>
      <c r="J5" s="38" t="s">
        <v>1493</v>
      </c>
      <c r="K5" s="38" t="s">
        <v>1494</v>
      </c>
      <c r="L5" s="38" t="s">
        <v>1495</v>
      </c>
      <c r="M5" s="38" t="s">
        <v>1496</v>
      </c>
      <c r="N5" s="38" t="s">
        <v>1497</v>
      </c>
      <c r="O5" s="38" t="s">
        <v>1498</v>
      </c>
    </row>
    <row r="6" spans="1:15">
      <c r="A6" s="37"/>
      <c r="B6" s="40">
        <v>0.2</v>
      </c>
      <c r="C6" s="479" t="s">
        <v>512</v>
      </c>
      <c r="D6" s="480"/>
      <c r="E6" s="481"/>
      <c r="G6" s="38" t="s">
        <v>1499</v>
      </c>
      <c r="H6" s="38" t="s">
        <v>1500</v>
      </c>
      <c r="I6" s="38" t="s">
        <v>1501</v>
      </c>
      <c r="J6" s="38" t="s">
        <v>1502</v>
      </c>
      <c r="K6" s="38" t="s">
        <v>1183</v>
      </c>
      <c r="M6" s="38" t="s">
        <v>1503</v>
      </c>
      <c r="N6" s="38" t="s">
        <v>1504</v>
      </c>
      <c r="O6" s="38" t="s">
        <v>1505</v>
      </c>
    </row>
    <row r="7" spans="1:15">
      <c r="A7" s="37"/>
      <c r="B7" s="40">
        <v>0.5</v>
      </c>
      <c r="C7" s="479" t="s">
        <v>517</v>
      </c>
      <c r="D7" s="480"/>
      <c r="E7" s="481"/>
      <c r="G7" s="38" t="s">
        <v>1506</v>
      </c>
      <c r="H7" s="38" t="s">
        <v>1507</v>
      </c>
      <c r="I7" s="38" t="s">
        <v>1508</v>
      </c>
      <c r="J7" s="38" t="s">
        <v>1509</v>
      </c>
      <c r="K7" s="38" t="s">
        <v>1188</v>
      </c>
      <c r="M7" s="38" t="s">
        <v>1510</v>
      </c>
      <c r="O7" s="38" t="s">
        <v>1511</v>
      </c>
    </row>
    <row r="8" spans="1:15">
      <c r="A8" s="37"/>
      <c r="B8" s="40">
        <v>1</v>
      </c>
      <c r="C8" s="479" t="s">
        <v>522</v>
      </c>
      <c r="D8" s="480"/>
      <c r="E8" s="481"/>
      <c r="G8" s="38" t="s">
        <v>1512</v>
      </c>
      <c r="H8" s="38" t="s">
        <v>1513</v>
      </c>
      <c r="J8" s="38" t="s">
        <v>1514</v>
      </c>
      <c r="K8" s="38" t="s">
        <v>1515</v>
      </c>
      <c r="M8" s="38" t="s">
        <v>1516</v>
      </c>
      <c r="O8" s="38" t="s">
        <v>1517</v>
      </c>
    </row>
    <row r="9" spans="1:15">
      <c r="A9" s="37"/>
      <c r="B9" s="40">
        <v>3</v>
      </c>
      <c r="C9" s="479" t="s">
        <v>527</v>
      </c>
      <c r="D9" s="480"/>
      <c r="E9" s="481"/>
      <c r="H9" s="38" t="s">
        <v>1512</v>
      </c>
      <c r="J9" s="38" t="s">
        <v>1518</v>
      </c>
      <c r="M9" s="38" t="s">
        <v>1519</v>
      </c>
    </row>
    <row r="10" spans="1:15">
      <c r="A10" s="37"/>
      <c r="B10" s="40">
        <v>6</v>
      </c>
      <c r="C10" s="479" t="s">
        <v>1520</v>
      </c>
      <c r="D10" s="480"/>
      <c r="E10" s="481"/>
      <c r="H10" s="38" t="s">
        <v>1521</v>
      </c>
      <c r="J10" s="38" t="s">
        <v>1522</v>
      </c>
      <c r="M10" s="38" t="s">
        <v>1523</v>
      </c>
    </row>
    <row r="11" spans="1:15">
      <c r="A11" s="37"/>
      <c r="B11" s="40">
        <v>10</v>
      </c>
      <c r="C11" s="479" t="s">
        <v>535</v>
      </c>
      <c r="D11" s="480"/>
      <c r="E11" s="481"/>
      <c r="H11" s="38" t="s">
        <v>1506</v>
      </c>
      <c r="J11" s="38" t="s">
        <v>1524</v>
      </c>
      <c r="M11" s="38" t="s">
        <v>1525</v>
      </c>
    </row>
    <row r="12" spans="1:15">
      <c r="A12" s="37"/>
      <c r="B12" s="37"/>
      <c r="C12" s="37"/>
      <c r="D12" s="37"/>
      <c r="E12" s="37"/>
      <c r="J12" s="38" t="s">
        <v>1526</v>
      </c>
      <c r="M12" s="38" t="s">
        <v>1527</v>
      </c>
    </row>
    <row r="13" spans="1:15">
      <c r="A13" s="37"/>
      <c r="B13" s="482" t="s">
        <v>504</v>
      </c>
      <c r="C13" s="483"/>
      <c r="D13" s="483"/>
      <c r="E13" s="484"/>
      <c r="J13" s="38" t="s">
        <v>1528</v>
      </c>
      <c r="M13" s="38" t="s">
        <v>1529</v>
      </c>
    </row>
    <row r="14" spans="1:15">
      <c r="A14" s="37"/>
      <c r="B14" s="40">
        <v>1</v>
      </c>
      <c r="C14" s="479" t="s">
        <v>508</v>
      </c>
      <c r="D14" s="480"/>
      <c r="E14" s="481"/>
      <c r="J14" s="38" t="s">
        <v>1530</v>
      </c>
      <c r="M14" s="38" t="s">
        <v>1531</v>
      </c>
    </row>
    <row r="15" spans="1:15">
      <c r="A15" s="37"/>
      <c r="B15" s="40">
        <v>3</v>
      </c>
      <c r="C15" s="479" t="s">
        <v>513</v>
      </c>
      <c r="D15" s="480"/>
      <c r="E15" s="481"/>
      <c r="M15" s="38" t="s">
        <v>1532</v>
      </c>
    </row>
    <row r="16" spans="1:15">
      <c r="A16" s="37"/>
      <c r="B16" s="40">
        <v>7</v>
      </c>
      <c r="C16" s="479" t="s">
        <v>518</v>
      </c>
      <c r="D16" s="480"/>
      <c r="E16" s="481"/>
      <c r="M16" s="38" t="s">
        <v>1533</v>
      </c>
    </row>
    <row r="17" spans="1:13">
      <c r="A17" s="37"/>
      <c r="B17" s="40">
        <v>15</v>
      </c>
      <c r="C17" s="479" t="s">
        <v>523</v>
      </c>
      <c r="D17" s="480"/>
      <c r="E17" s="481"/>
      <c r="M17" s="38" t="s">
        <v>1202</v>
      </c>
    </row>
    <row r="18" spans="1:13">
      <c r="A18" s="37"/>
      <c r="B18" s="40">
        <v>40</v>
      </c>
      <c r="C18" s="479" t="s">
        <v>528</v>
      </c>
      <c r="D18" s="480"/>
      <c r="E18" s="481"/>
    </row>
    <row r="19" spans="1:13">
      <c r="A19" s="37"/>
      <c r="B19" s="40">
        <v>100</v>
      </c>
      <c r="C19" s="479" t="s">
        <v>533</v>
      </c>
      <c r="D19" s="480"/>
      <c r="E19" s="481"/>
    </row>
    <row r="20" spans="1:13">
      <c r="A20" s="37"/>
      <c r="B20" s="37"/>
      <c r="C20" s="37"/>
      <c r="D20" s="37"/>
      <c r="E20" s="37"/>
    </row>
    <row r="21" spans="1:13">
      <c r="A21" s="37"/>
      <c r="B21" s="482" t="s">
        <v>505</v>
      </c>
      <c r="C21" s="483"/>
      <c r="D21" s="483"/>
      <c r="E21" s="484"/>
    </row>
    <row r="22" spans="1:13">
      <c r="A22" s="37"/>
      <c r="B22" s="40">
        <v>0.5</v>
      </c>
      <c r="C22" s="479" t="s">
        <v>509</v>
      </c>
      <c r="D22" s="480"/>
      <c r="E22" s="481"/>
    </row>
    <row r="23" spans="1:13">
      <c r="A23" s="37"/>
      <c r="B23" s="40">
        <v>1</v>
      </c>
      <c r="C23" s="479" t="s">
        <v>514</v>
      </c>
      <c r="D23" s="480"/>
      <c r="E23" s="481"/>
    </row>
    <row r="24" spans="1:13">
      <c r="A24" s="37"/>
      <c r="B24" s="40">
        <v>2</v>
      </c>
      <c r="C24" s="479" t="s">
        <v>519</v>
      </c>
      <c r="D24" s="480"/>
      <c r="E24" s="481"/>
    </row>
    <row r="25" spans="1:13">
      <c r="A25" s="37"/>
      <c r="B25" s="40">
        <v>3</v>
      </c>
      <c r="C25" s="479" t="s">
        <v>524</v>
      </c>
      <c r="D25" s="480"/>
      <c r="E25" s="481"/>
    </row>
    <row r="26" spans="1:13">
      <c r="A26" s="37"/>
      <c r="B26" s="40">
        <v>6</v>
      </c>
      <c r="C26" s="479" t="s">
        <v>529</v>
      </c>
      <c r="D26" s="480"/>
      <c r="E26" s="481"/>
    </row>
    <row r="27" spans="1:13">
      <c r="A27" s="37"/>
      <c r="B27" s="40">
        <v>10</v>
      </c>
      <c r="C27" s="479" t="s">
        <v>534</v>
      </c>
      <c r="D27" s="480"/>
      <c r="E27" s="481"/>
      <c r="M27" s="298"/>
    </row>
    <row r="28" spans="1:13">
      <c r="A28" s="37"/>
      <c r="B28" s="37"/>
      <c r="C28" s="37"/>
      <c r="D28" s="37"/>
      <c r="E28" s="37"/>
    </row>
    <row r="29" spans="1:13">
      <c r="A29" s="37"/>
      <c r="B29" s="482" t="s">
        <v>506</v>
      </c>
      <c r="C29" s="483"/>
      <c r="D29" s="483"/>
      <c r="E29" s="484"/>
    </row>
    <row r="30" spans="1:13">
      <c r="A30" s="37"/>
      <c r="B30" s="39" t="s">
        <v>510</v>
      </c>
      <c r="C30" s="485" t="s">
        <v>511</v>
      </c>
      <c r="D30" s="486"/>
      <c r="E30" s="487"/>
    </row>
    <row r="31" spans="1:13">
      <c r="A31" s="37"/>
      <c r="B31" s="52" t="s">
        <v>515</v>
      </c>
      <c r="C31" s="485" t="s">
        <v>516</v>
      </c>
      <c r="D31" s="486"/>
      <c r="E31" s="487"/>
    </row>
    <row r="32" spans="1:13">
      <c r="A32" s="37"/>
      <c r="B32" s="51" t="s">
        <v>520</v>
      </c>
      <c r="C32" s="485" t="s">
        <v>521</v>
      </c>
      <c r="D32" s="486"/>
      <c r="E32" s="487"/>
    </row>
    <row r="33" spans="1:5">
      <c r="A33" s="37"/>
      <c r="B33" s="53" t="s">
        <v>525</v>
      </c>
      <c r="C33" s="485" t="s">
        <v>526</v>
      </c>
      <c r="D33" s="486"/>
      <c r="E33" s="487"/>
    </row>
    <row r="34" spans="1:5">
      <c r="A34" s="37"/>
      <c r="B34" s="54" t="s">
        <v>530</v>
      </c>
      <c r="C34" s="485" t="s">
        <v>531</v>
      </c>
      <c r="D34" s="486"/>
      <c r="E34" s="487"/>
    </row>
    <row r="35" spans="1:5">
      <c r="A35" s="37"/>
      <c r="B35" s="37"/>
      <c r="C35" s="37"/>
      <c r="D35" s="37"/>
      <c r="E35" s="37"/>
    </row>
  </sheetData>
  <mergeCells count="29">
    <mergeCell ref="C34:E34"/>
    <mergeCell ref="C30:E30"/>
    <mergeCell ref="C31:E31"/>
    <mergeCell ref="C32:E32"/>
    <mergeCell ref="C33:E33"/>
    <mergeCell ref="C14:E14"/>
    <mergeCell ref="C15:E15"/>
    <mergeCell ref="B29:E29"/>
    <mergeCell ref="C16:E16"/>
    <mergeCell ref="C17:E17"/>
    <mergeCell ref="C18:E18"/>
    <mergeCell ref="C19:E19"/>
    <mergeCell ref="B21:E21"/>
    <mergeCell ref="C22:E22"/>
    <mergeCell ref="C23:E23"/>
    <mergeCell ref="C24:E24"/>
    <mergeCell ref="C25:E25"/>
    <mergeCell ref="C26:E26"/>
    <mergeCell ref="C27:E27"/>
    <mergeCell ref="C8:E8"/>
    <mergeCell ref="C9:E9"/>
    <mergeCell ref="C10:E10"/>
    <mergeCell ref="C11:E11"/>
    <mergeCell ref="B13:E13"/>
    <mergeCell ref="B2:E2"/>
    <mergeCell ref="B4:E4"/>
    <mergeCell ref="C5:E5"/>
    <mergeCell ref="C6:E6"/>
    <mergeCell ref="C7:E7"/>
  </mergeCells>
  <phoneticPr fontId="17" type="noConversion"/>
  <pageMargins left="0.75" right="0.75" top="1" bottom="1" header="0.5" footer="0.5"/>
  <pageSetup paperSize="9" orientation="portrait" horizontalDpi="4294967293"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49F9C32A1AB54EBB0AC1910B3F66CF" ma:contentTypeVersion="4" ma:contentTypeDescription="Crée un document." ma:contentTypeScope="" ma:versionID="abc1a7459ead37122662d1540e5bbbd4">
  <xsd:schema xmlns:xsd="http://www.w3.org/2001/XMLSchema" xmlns:xs="http://www.w3.org/2001/XMLSchema" xmlns:p="http://schemas.microsoft.com/office/2006/metadata/properties" xmlns:ns2="63c1f88a-af0b-45ea-9f30-9a229790a6ac" targetNamespace="http://schemas.microsoft.com/office/2006/metadata/properties" ma:root="true" ma:fieldsID="72c150fa16e5507c71006ad6079c2081" ns2:_="">
    <xsd:import namespace="63c1f88a-af0b-45ea-9f30-9a229790a6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c1f88a-af0b-45ea-9f30-9a229790a6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B63CC5-FA14-4DD6-8CD2-5FB9AC70F129}"/>
</file>

<file path=customXml/itemProps2.xml><?xml version="1.0" encoding="utf-8"?>
<ds:datastoreItem xmlns:ds="http://schemas.openxmlformats.org/officeDocument/2006/customXml" ds:itemID="{828656E2-2FDF-4CE8-B4A2-21579FC64E5D}"/>
</file>

<file path=customXml/itemProps3.xml><?xml version="1.0" encoding="utf-8"?>
<ds:datastoreItem xmlns:ds="http://schemas.openxmlformats.org/officeDocument/2006/customXml" ds:itemID="{B32384A4-BDA3-40FB-B73A-24CCB9ACDC5C}"/>
</file>

<file path=customXml/itemProps4.xml><?xml version="1.0" encoding="utf-8"?>
<ds:datastoreItem xmlns:ds="http://schemas.openxmlformats.org/officeDocument/2006/customXml" ds:itemID="{431C65B9-DF0F-4CF1-9D9A-C74DFEB94D53}"/>
</file>

<file path=docProps/app.xml><?xml version="1.0" encoding="utf-8"?>
<Properties xmlns="http://schemas.openxmlformats.org/officeDocument/2006/extended-properties" xmlns:vt="http://schemas.openxmlformats.org/officeDocument/2006/docPropsVTypes">
  <Application>Microsoft Excel Online</Application>
  <Manager/>
  <Company>Vinçotte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Vinçotte</dc:creator>
  <cp:keywords/>
  <dc:description/>
  <cp:lastModifiedBy/>
  <cp:revision/>
  <dcterms:created xsi:type="dcterms:W3CDTF">2011-11-29T07:05:53Z</dcterms:created>
  <dcterms:modified xsi:type="dcterms:W3CDTF">2025-02-03T15:17:15Z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Richardeau Louis</vt:lpwstr>
  </property>
  <property fmtid="{D5CDD505-2E9C-101B-9397-08002B2CF9AE}" pid="4" name="xd_ProgID">
    <vt:lpwstr/>
  </property>
  <property fmtid="{D5CDD505-2E9C-101B-9397-08002B2CF9AE}" pid="5" name="_ExtendedDescription">
    <vt:lpwstr/>
  </property>
  <property fmtid="{D5CDD505-2E9C-101B-9397-08002B2CF9AE}" pid="6" name="SharedWithUsers">
    <vt:lpwstr/>
  </property>
  <property fmtid="{D5CDD505-2E9C-101B-9397-08002B2CF9AE}" pid="7" name="display_urn:schemas-microsoft-com:office:office#Author">
    <vt:lpwstr>Richardeau Louis</vt:lpwstr>
  </property>
  <property fmtid="{D5CDD505-2E9C-101B-9397-08002B2CF9AE}" pid="8" name="ComplianceAssetId">
    <vt:lpwstr/>
  </property>
  <property fmtid="{D5CDD505-2E9C-101B-9397-08002B2CF9AE}" pid="9" name="TemplateUrl">
    <vt:lpwstr/>
  </property>
  <property fmtid="{D5CDD505-2E9C-101B-9397-08002B2CF9AE}" pid="10" name="TriggerFlowInfo">
    <vt:lpwstr/>
  </property>
  <property fmtid="{D5CDD505-2E9C-101B-9397-08002B2CF9AE}" pid="11" name="ContentTypeId">
    <vt:lpwstr>0x0101005049F9C32A1AB54EBB0AC1910B3F66CF</vt:lpwstr>
  </property>
  <property fmtid="{D5CDD505-2E9C-101B-9397-08002B2CF9AE}" pid="12" name="MediaLengthInSeconds">
    <vt:lpwstr/>
  </property>
  <property fmtid="{D5CDD505-2E9C-101B-9397-08002B2CF9AE}" pid="13" name="Order">
    <vt:r8>181000</vt:r8>
  </property>
  <property fmtid="{D5CDD505-2E9C-101B-9397-08002B2CF9AE}" pid="14" name="MediaServiceImageTags">
    <vt:lpwstr/>
  </property>
</Properties>
</file>