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esktop\"/>
    </mc:Choice>
  </mc:AlternateContent>
  <xr:revisionPtr revIDLastSave="0" documentId="13_ncr:1_{3205F0A8-B18C-49CB-9E66-B20B3FEC20EB}" xr6:coauthVersionLast="46" xr6:coauthVersionMax="46" xr10:uidLastSave="{00000000-0000-0000-0000-000000000000}"/>
  <bookViews>
    <workbookView xWindow="-120" yWindow="-120" windowWidth="25440" windowHeight="15990" xr2:uid="{D828CADF-B626-476F-8F84-90F1169378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1" l="1"/>
  <c r="M16" i="1"/>
  <c r="M15" i="1"/>
  <c r="M10" i="1"/>
  <c r="M8" i="1"/>
  <c r="M7" i="1"/>
  <c r="M6" i="1"/>
  <c r="M5" i="1"/>
  <c r="M4" i="1"/>
  <c r="M17" i="1" l="1"/>
  <c r="N17" i="1" s="1"/>
  <c r="N16" i="1"/>
  <c r="N18" i="1"/>
  <c r="N15" i="1"/>
  <c r="M19" i="1"/>
  <c r="N19" i="1" s="1"/>
  <c r="M14" i="1"/>
  <c r="N14" i="1" s="1"/>
  <c r="M12" i="1"/>
  <c r="N12" i="1" s="1"/>
  <c r="M11" i="1"/>
  <c r="N11" i="1" s="1"/>
  <c r="M9" i="1"/>
  <c r="N9" i="1" s="1"/>
  <c r="L19" i="1"/>
  <c r="L18" i="1"/>
  <c r="L17" i="1"/>
  <c r="L16" i="1"/>
  <c r="L15" i="1"/>
  <c r="L14" i="1"/>
  <c r="L12" i="1"/>
  <c r="L11" i="1"/>
  <c r="L9" i="1"/>
  <c r="L10" i="1"/>
  <c r="L7" i="1"/>
  <c r="L8" i="1"/>
  <c r="L6" i="1"/>
  <c r="L5" i="1"/>
  <c r="N5" i="1"/>
  <c r="L4" i="1"/>
  <c r="N4" i="1"/>
  <c r="N10" i="1"/>
  <c r="N8" i="1"/>
  <c r="N7" i="1"/>
  <c r="N6" i="1"/>
  <c r="O14" i="1" l="1"/>
  <c r="O4" i="1"/>
  <c r="P4" i="1" l="1"/>
</calcChain>
</file>

<file path=xl/sharedStrings.xml><?xml version="1.0" encoding="utf-8"?>
<sst xmlns="http://schemas.openxmlformats.org/spreadsheetml/2006/main" count="68" uniqueCount="63">
  <si>
    <t>Atelier Génie Logiciel</t>
  </si>
  <si>
    <t>Logique du premier ordre</t>
  </si>
  <si>
    <t>Préprofessionnalisation</t>
  </si>
  <si>
    <t>Exposés</t>
  </si>
  <si>
    <t>Calcul Formel</t>
  </si>
  <si>
    <t>Anglais</t>
  </si>
  <si>
    <t>Projet CMI</t>
  </si>
  <si>
    <t>S5</t>
  </si>
  <si>
    <t>Semestre</t>
  </si>
  <si>
    <t>UE</t>
  </si>
  <si>
    <t>Intitulé</t>
  </si>
  <si>
    <t>ECTS</t>
  </si>
  <si>
    <t>TP</t>
  </si>
  <si>
    <t>Coef</t>
  </si>
  <si>
    <t>CC</t>
  </si>
  <si>
    <t>CT</t>
  </si>
  <si>
    <t>Calcul</t>
  </si>
  <si>
    <t>Systèmes d’information et Bases de données 2</t>
  </si>
  <si>
    <t>Annuelle</t>
  </si>
  <si>
    <t>Algorithmique 4</t>
  </si>
  <si>
    <t>HAI501I</t>
  </si>
  <si>
    <t>HAI502I</t>
  </si>
  <si>
    <t>HAI503I</t>
  </si>
  <si>
    <t>HAI504I</t>
  </si>
  <si>
    <t>HAI505I</t>
  </si>
  <si>
    <t>HAI506I</t>
  </si>
  <si>
    <t>HAI507I</t>
  </si>
  <si>
    <t>HAI508I</t>
  </si>
  <si>
    <t>HAL501LI</t>
  </si>
  <si>
    <t>Année</t>
  </si>
  <si>
    <t>L3</t>
  </si>
  <si>
    <t>HAI601I</t>
  </si>
  <si>
    <t>HAI602I</t>
  </si>
  <si>
    <t>HAI603I</t>
  </si>
  <si>
    <t>HAI604I</t>
  </si>
  <si>
    <t>HAI605I</t>
  </si>
  <si>
    <t>HAI606I</t>
  </si>
  <si>
    <t>Analyse syntaxique et interprétation</t>
  </si>
  <si>
    <t>Complexité, calculabilité, décidabilité</t>
  </si>
  <si>
    <t>Vérification</t>
  </si>
  <si>
    <t>Programmation multitâches</t>
  </si>
  <si>
    <t>Données multimédia</t>
  </si>
  <si>
    <t>Projet de programmation</t>
  </si>
  <si>
    <t>Responsable</t>
  </si>
  <si>
    <t>Clementine Nebut</t>
  </si>
  <si>
    <t>Anne-muriel Arigon</t>
  </si>
  <si>
    <t>Bruno Grenet</t>
  </si>
  <si>
    <t>David Delahaye</t>
  </si>
  <si>
    <t>Alban Mancheron</t>
  </si>
  <si>
    <t>Vincent Boudet</t>
  </si>
  <si>
    <t>Pascal Giorgi</t>
  </si>
  <si>
    <t>Anne-Elisabeth Baert</t>
  </si>
  <si>
    <t>Jahangir Farazmand</t>
  </si>
  <si>
    <t>Michel Meynard</t>
  </si>
  <si>
    <t>Rodolphe Giroudeau</t>
  </si>
  <si>
    <t>Hinde Bouziane</t>
  </si>
  <si>
    <t>Noura Faraj</t>
  </si>
  <si>
    <t>Anne-elisabeth Baert</t>
  </si>
  <si>
    <t>S6</t>
  </si>
  <si>
    <t>A Remplir</t>
  </si>
  <si>
    <t>Instructions: ajoutez vos notes dans les cases TP, CT et CC</t>
  </si>
  <si>
    <t>Les coefficients et méthodes de calcul sont susceptibles de changer chaque année pour chaque UE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</si>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</sst>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7" fillId="0" borderId="0" xfId="1" applyFont="1"/>
    <xf numFmtId="0" fontId="0" fillId="14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</cellXfs>
  <cellStyles count="2">
    <cellStyle name="Lien hypertexte" xfId="1" builtinId="8"/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4B4B"/>
      <color rgb="FFAA7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hangir.farazmand@umontpellier.fr" TargetMode="External"/><Relationship Id="rId13" Type="http://schemas.openxmlformats.org/officeDocument/2006/relationships/hyperlink" Target="mailto:hinde.bouziane@umontpellier.fr" TargetMode="External"/><Relationship Id="rId3" Type="http://schemas.openxmlformats.org/officeDocument/2006/relationships/hyperlink" Target="mailto:bruno.grenet@umontpellier.fr" TargetMode="External"/><Relationship Id="rId7" Type="http://schemas.openxmlformats.org/officeDocument/2006/relationships/hyperlink" Target="mailto:pascal.giorgi@umontpellier.fr" TargetMode="External"/><Relationship Id="rId12" Type="http://schemas.openxmlformats.org/officeDocument/2006/relationships/hyperlink" Target="mailto:david.delahaye@umontpellier.fr" TargetMode="External"/><Relationship Id="rId2" Type="http://schemas.openxmlformats.org/officeDocument/2006/relationships/hyperlink" Target="mailto:anne-muriel.chifolleau@umontpellier.f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clementine.nebut@umontpellier.fr" TargetMode="External"/><Relationship Id="rId6" Type="http://schemas.openxmlformats.org/officeDocument/2006/relationships/hyperlink" Target="mailto:vincent.boudet@umontpellier.fr" TargetMode="External"/><Relationship Id="rId11" Type="http://schemas.openxmlformats.org/officeDocument/2006/relationships/hyperlink" Target="mailto:rodolphe.giroudeau@umontpellier.fr" TargetMode="External"/><Relationship Id="rId5" Type="http://schemas.openxmlformats.org/officeDocument/2006/relationships/hyperlink" Target="mailto:alban.mancheron@umontpellier.fr" TargetMode="External"/><Relationship Id="rId15" Type="http://schemas.openxmlformats.org/officeDocument/2006/relationships/hyperlink" Target="mailto:anne-elisabeth.baert@umontpellier.fr" TargetMode="External"/><Relationship Id="rId10" Type="http://schemas.openxmlformats.org/officeDocument/2006/relationships/hyperlink" Target="mailto:michel.meynard@umontpellier.fr" TargetMode="External"/><Relationship Id="rId4" Type="http://schemas.openxmlformats.org/officeDocument/2006/relationships/hyperlink" Target="mailto:david.delahaye@umontpellier.fr" TargetMode="External"/><Relationship Id="rId9" Type="http://schemas.openxmlformats.org/officeDocument/2006/relationships/hyperlink" Target="mailto:anne-elisabeth.baert@umontpellier.fr" TargetMode="External"/><Relationship Id="rId14" Type="http://schemas.openxmlformats.org/officeDocument/2006/relationships/hyperlink" Target="mailto:noura.faraj@umontpellier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F56E-657C-43C2-95BD-79252EF72011}">
  <dimension ref="A1:R29"/>
  <sheetViews>
    <sheetView tabSelected="1" zoomScaleNormal="100" workbookViewId="0">
      <pane ySplit="2" topLeftCell="A3" activePane="bottomLeft" state="frozen"/>
      <selection pane="bottomLeft" activeCell="K27" sqref="K27"/>
    </sheetView>
  </sheetViews>
  <sheetFormatPr baseColWidth="10" defaultRowHeight="15" x14ac:dyDescent="0.25"/>
  <cols>
    <col min="1" max="1" width="8.5703125" customWidth="1"/>
    <col min="2" max="2" width="10" customWidth="1"/>
    <col min="3" max="3" width="18" customWidth="1"/>
    <col min="4" max="4" width="43" customWidth="1"/>
    <col min="5" max="5" width="6.7109375" customWidth="1"/>
    <col min="6" max="11" width="5" customWidth="1"/>
    <col min="12" max="12" width="27.42578125" customWidth="1"/>
    <col min="13" max="13" width="6" customWidth="1"/>
    <col min="14" max="14" width="4.42578125" customWidth="1"/>
    <col min="15" max="15" width="19.7109375" customWidth="1"/>
    <col min="16" max="16" width="18.140625" customWidth="1"/>
    <col min="17" max="17" width="30.140625" customWidth="1"/>
  </cols>
  <sheetData>
    <row r="1" spans="1:18" s="42" customFormat="1" x14ac:dyDescent="0.25">
      <c r="A1" s="50"/>
      <c r="B1" s="50"/>
      <c r="C1" s="50"/>
      <c r="D1" s="50"/>
      <c r="E1" s="50"/>
      <c r="F1" s="41" t="s">
        <v>59</v>
      </c>
      <c r="G1" s="41"/>
      <c r="H1" s="41"/>
      <c r="I1" s="41"/>
      <c r="J1" s="41"/>
      <c r="K1" s="41"/>
      <c r="L1" s="50"/>
      <c r="M1" s="50"/>
      <c r="N1" s="50"/>
      <c r="O1" s="50"/>
      <c r="P1" s="50"/>
      <c r="Q1" s="50"/>
      <c r="R1" s="50"/>
    </row>
    <row r="2" spans="1:18" s="42" customFormat="1" x14ac:dyDescent="0.25">
      <c r="A2" s="42" t="s">
        <v>29</v>
      </c>
      <c r="B2" s="43" t="s">
        <v>8</v>
      </c>
      <c r="C2" s="43" t="s">
        <v>9</v>
      </c>
      <c r="D2" s="43" t="s">
        <v>10</v>
      </c>
      <c r="E2" s="43" t="s">
        <v>11</v>
      </c>
      <c r="F2" s="44" t="s">
        <v>12</v>
      </c>
      <c r="G2" s="45" t="s">
        <v>13</v>
      </c>
      <c r="H2" s="46" t="s">
        <v>15</v>
      </c>
      <c r="I2" s="47" t="s">
        <v>13</v>
      </c>
      <c r="J2" s="48" t="s">
        <v>14</v>
      </c>
      <c r="K2" s="49" t="s">
        <v>13</v>
      </c>
      <c r="L2" s="43" t="s">
        <v>16</v>
      </c>
      <c r="M2" s="43" t="s">
        <v>9</v>
      </c>
      <c r="N2" s="43" t="s">
        <v>62</v>
      </c>
      <c r="O2" s="43" t="s">
        <v>8</v>
      </c>
      <c r="P2" s="43" t="s">
        <v>18</v>
      </c>
      <c r="Q2" s="15" t="s">
        <v>43</v>
      </c>
    </row>
    <row r="3" spans="1:18" ht="6" customHeight="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5" customHeight="1" x14ac:dyDescent="0.25">
      <c r="A4" s="30" t="s">
        <v>30</v>
      </c>
      <c r="B4" s="32" t="s">
        <v>7</v>
      </c>
      <c r="C4" s="3" t="s">
        <v>20</v>
      </c>
      <c r="D4" s="3" t="s">
        <v>0</v>
      </c>
      <c r="E4" s="4">
        <v>5</v>
      </c>
      <c r="F4" s="7"/>
      <c r="G4" s="8">
        <v>0.3</v>
      </c>
      <c r="H4" s="9"/>
      <c r="I4" s="10">
        <v>0.5</v>
      </c>
      <c r="J4" s="11"/>
      <c r="K4" s="12">
        <v>0.2</v>
      </c>
      <c r="L4" s="23" t="str">
        <f>IF(OR(ISBLANK(F4),ISBLANK(H4),ISBLANK(J4)),"NOTE MANQUANTE","MOY("&amp;G4*100&amp;"%TP, "&amp;I4*100&amp;"%CT, "&amp;K4*100&amp;"%CC)")</f>
        <v>NOTE MANQUANTE</v>
      </c>
      <c r="M4" s="23">
        <f>SUM(H4*I4,J4*K4,F4*G4)</f>
        <v>0</v>
      </c>
      <c r="N4" s="23">
        <f t="shared" ref="N4:N12" si="0">M4*E4</f>
        <v>0</v>
      </c>
      <c r="O4" s="33">
        <f>SUM(N4:N11)/SUM(E4:E11)</f>
        <v>0</v>
      </c>
      <c r="P4" s="27">
        <f>AVERAGE(O4,O14)</f>
        <v>0</v>
      </c>
      <c r="Q4" s="40" t="s">
        <v>44</v>
      </c>
    </row>
    <row r="5" spans="1:18" ht="15" customHeight="1" x14ac:dyDescent="0.25">
      <c r="A5" s="31"/>
      <c r="B5" s="32"/>
      <c r="C5" s="3" t="s">
        <v>21</v>
      </c>
      <c r="D5" s="3" t="s">
        <v>17</v>
      </c>
      <c r="E5" s="4">
        <v>5</v>
      </c>
      <c r="F5" s="7"/>
      <c r="G5" s="8">
        <v>0.2</v>
      </c>
      <c r="H5" s="9"/>
      <c r="I5" s="10">
        <v>0.6</v>
      </c>
      <c r="J5" s="11"/>
      <c r="K5" s="12">
        <v>0.2</v>
      </c>
      <c r="L5" s="23" t="str">
        <f>IF(OR(ISBLANK(F5),ISBLANK(H5),ISBLANK(J5)),"NOTE MANQUANTE",IF(H5&gt;=SUM(F5*G5,H5*I5,J5*K5)/SUM(G5,I5,K5),"100% CT","MOY("&amp;G5*100&amp; "%TP, " &amp;I5*100&amp;"%CT, "&amp;K5*100&amp;"%CC)"))</f>
        <v>NOTE MANQUANTE</v>
      </c>
      <c r="M5" s="23">
        <f>IF(H5&gt;=SUM(F5*G5,H5*I5,J5*K5),H5,SUM(F5*G5,H5*I5,J5*K5))</f>
        <v>0</v>
      </c>
      <c r="N5" s="23">
        <f t="shared" si="0"/>
        <v>0</v>
      </c>
      <c r="O5" s="33"/>
      <c r="P5" s="28"/>
      <c r="Q5" s="40" t="s">
        <v>45</v>
      </c>
    </row>
    <row r="6" spans="1:18" ht="15" customHeight="1" x14ac:dyDescent="0.25">
      <c r="A6" s="31"/>
      <c r="B6" s="32"/>
      <c r="C6" s="3" t="s">
        <v>22</v>
      </c>
      <c r="D6" s="3" t="s">
        <v>19</v>
      </c>
      <c r="E6" s="4">
        <v>5</v>
      </c>
      <c r="F6" s="14"/>
      <c r="G6" s="8">
        <v>0</v>
      </c>
      <c r="H6" s="9"/>
      <c r="I6" s="10">
        <v>0.7</v>
      </c>
      <c r="J6" s="11"/>
      <c r="K6" s="12">
        <v>0.3</v>
      </c>
      <c r="L6" s="23" t="str">
        <f>IF(OR(ISBLANK(H6),ISBLANK(J6)),"NOTE MANQUANTE",IF(H6&gt;=SUM(H6*I6,J6*K6)/SUM(I6,K6),"100% CT","MOY("&amp;I6*100&amp;"%CT, "&amp;K6*100&amp;"%CC)"))</f>
        <v>NOTE MANQUANTE</v>
      </c>
      <c r="M6" s="23">
        <f>IF(H6&gt;=SUM(H6*I6,J6*K6),H6,SUM(H6*I6,J6*K6))</f>
        <v>0</v>
      </c>
      <c r="N6" s="23">
        <f t="shared" si="0"/>
        <v>0</v>
      </c>
      <c r="O6" s="33"/>
      <c r="P6" s="28"/>
      <c r="Q6" s="40" t="s">
        <v>46</v>
      </c>
    </row>
    <row r="7" spans="1:18" ht="15" customHeight="1" x14ac:dyDescent="0.25">
      <c r="A7" s="31"/>
      <c r="B7" s="32"/>
      <c r="C7" s="3" t="s">
        <v>23</v>
      </c>
      <c r="D7" s="3" t="s">
        <v>1</v>
      </c>
      <c r="E7" s="4">
        <v>5</v>
      </c>
      <c r="F7" s="14"/>
      <c r="G7" s="8">
        <v>0</v>
      </c>
      <c r="H7" s="9"/>
      <c r="I7" s="10">
        <v>0.67</v>
      </c>
      <c r="J7" s="11"/>
      <c r="K7" s="12">
        <v>0.33</v>
      </c>
      <c r="L7" s="23" t="str">
        <f>IF(OR(ISBLANK(H7),ISBLANK(J7)),"NOTE MANQUANTE",IF(H7&gt;=SUM(H7*I7,J7*K7)/SUM(I7,K7),"100% CT","MOY("&amp;I7*100&amp;"%CT, "&amp;K7*100&amp;"%CC)"))</f>
        <v>NOTE MANQUANTE</v>
      </c>
      <c r="M7" s="23">
        <f>IF(H7&gt;=SUM(H7*I7,J7*K7),H7,SUM(H7*I7,J7*K7))</f>
        <v>0</v>
      </c>
      <c r="N7" s="23">
        <f t="shared" si="0"/>
        <v>0</v>
      </c>
      <c r="O7" s="33"/>
      <c r="P7" s="28"/>
      <c r="Q7" s="40" t="s">
        <v>47</v>
      </c>
    </row>
    <row r="8" spans="1:18" ht="15" customHeight="1" x14ac:dyDescent="0.25">
      <c r="A8" s="31"/>
      <c r="B8" s="32"/>
      <c r="C8" s="3" t="s">
        <v>24</v>
      </c>
      <c r="D8" s="3" t="s">
        <v>2</v>
      </c>
      <c r="E8" s="4">
        <v>2</v>
      </c>
      <c r="F8" s="14"/>
      <c r="G8" s="8">
        <v>0</v>
      </c>
      <c r="H8" s="9"/>
      <c r="I8" s="10">
        <v>0.5</v>
      </c>
      <c r="J8" s="11"/>
      <c r="K8" s="12">
        <v>0.5</v>
      </c>
      <c r="L8" s="23" t="str">
        <f>IF(OR(ISBLANK(H8),ISBLANK(J8)),"NOTE MANQUANTE",IF(H8&gt;=SUM(H8*I8,J8*K8)/SUM(I8,K8),"100% CT","MOY("&amp;I8*100&amp;"%CT, "&amp;K8*100&amp;"%CC)"))</f>
        <v>NOTE MANQUANTE</v>
      </c>
      <c r="M8" s="23">
        <f>IF(H8&gt;=SUM(H8*I8,J8*K8),H8,SUM(H8*I8,J8*K8))</f>
        <v>0</v>
      </c>
      <c r="N8" s="23">
        <f t="shared" si="0"/>
        <v>0</v>
      </c>
      <c r="O8" s="33"/>
      <c r="P8" s="28"/>
      <c r="Q8" s="40" t="s">
        <v>48</v>
      </c>
    </row>
    <row r="9" spans="1:18" ht="15" customHeight="1" x14ac:dyDescent="0.25">
      <c r="A9" s="31"/>
      <c r="B9" s="32"/>
      <c r="C9" s="3" t="s">
        <v>25</v>
      </c>
      <c r="D9" s="3" t="s">
        <v>3</v>
      </c>
      <c r="E9" s="4">
        <v>2</v>
      </c>
      <c r="F9" s="14"/>
      <c r="G9" s="8">
        <v>0</v>
      </c>
      <c r="H9" s="9"/>
      <c r="I9" s="10">
        <v>1</v>
      </c>
      <c r="J9" s="14"/>
      <c r="K9" s="12">
        <v>0</v>
      </c>
      <c r="L9" s="23" t="str">
        <f>IF(ISBLANK(H9),"NOTE MANQUANTE","100% CT")</f>
        <v>NOTE MANQUANTE</v>
      </c>
      <c r="M9" s="23">
        <f>H9</f>
        <v>0</v>
      </c>
      <c r="N9" s="23">
        <f t="shared" si="0"/>
        <v>0</v>
      </c>
      <c r="O9" s="33"/>
      <c r="P9" s="28"/>
      <c r="Q9" s="40" t="s">
        <v>49</v>
      </c>
    </row>
    <row r="10" spans="1:18" ht="15" customHeight="1" x14ac:dyDescent="0.25">
      <c r="A10" s="31"/>
      <c r="B10" s="32"/>
      <c r="C10" s="3" t="s">
        <v>26</v>
      </c>
      <c r="D10" s="3" t="s">
        <v>4</v>
      </c>
      <c r="E10" s="4">
        <v>4</v>
      </c>
      <c r="F10" s="14"/>
      <c r="G10" s="8">
        <v>0</v>
      </c>
      <c r="H10" s="9"/>
      <c r="I10" s="10">
        <v>0.7</v>
      </c>
      <c r="J10" s="11"/>
      <c r="K10" s="12">
        <v>0.3</v>
      </c>
      <c r="L10" s="23" t="str">
        <f>IF(OR(ISBLANK(H10),ISBLANK(J10)),"NOTE MANQUANTE",IF(H10&gt;=SUM(H10*I10,J10*K10)/SUM(I10,K10),"100% CT","MOY("&amp;I10*100&amp;"%CT, "&amp;K10*100&amp;"%CC)"))</f>
        <v>NOTE MANQUANTE</v>
      </c>
      <c r="M10" s="23">
        <f>IF(H10&gt;=SUM(H10*I10,J10*K10),H10,SUM(H10*I10,J10*K10))</f>
        <v>0</v>
      </c>
      <c r="N10" s="23">
        <f t="shared" si="0"/>
        <v>0</v>
      </c>
      <c r="O10" s="33"/>
      <c r="P10" s="28"/>
      <c r="Q10" s="40" t="s">
        <v>50</v>
      </c>
    </row>
    <row r="11" spans="1:18" ht="15" customHeight="1" x14ac:dyDescent="0.25">
      <c r="A11" s="31"/>
      <c r="B11" s="32"/>
      <c r="C11" s="1" t="s">
        <v>28</v>
      </c>
      <c r="D11" s="1" t="s">
        <v>5</v>
      </c>
      <c r="E11" s="2">
        <v>2</v>
      </c>
      <c r="F11" s="14"/>
      <c r="G11" s="8">
        <v>0</v>
      </c>
      <c r="H11" s="9"/>
      <c r="I11" s="10">
        <v>1</v>
      </c>
      <c r="J11" s="14"/>
      <c r="K11" s="12">
        <v>0</v>
      </c>
      <c r="L11" s="25" t="str">
        <f>IF(ISBLANK(H11),"NOTE MANQUANTE","100% CT")</f>
        <v>NOTE MANQUANTE</v>
      </c>
      <c r="M11" s="25">
        <f>H11</f>
        <v>0</v>
      </c>
      <c r="N11" s="25">
        <f t="shared" si="0"/>
        <v>0</v>
      </c>
      <c r="O11" s="33"/>
      <c r="P11" s="28"/>
      <c r="Q11" s="40" t="s">
        <v>52</v>
      </c>
    </row>
    <row r="12" spans="1:18" ht="15" customHeight="1" x14ac:dyDescent="0.25">
      <c r="A12" s="31"/>
      <c r="B12" s="32"/>
      <c r="C12" s="1" t="s">
        <v>27</v>
      </c>
      <c r="D12" s="1" t="s">
        <v>6</v>
      </c>
      <c r="E12" s="2">
        <v>0</v>
      </c>
      <c r="F12" s="14"/>
      <c r="G12" s="8">
        <v>0</v>
      </c>
      <c r="H12" s="9"/>
      <c r="I12" s="10">
        <v>1</v>
      </c>
      <c r="J12" s="14"/>
      <c r="K12" s="12">
        <v>0</v>
      </c>
      <c r="L12" s="25" t="str">
        <f>IF(ISBLANK(H12),"NOTE MANQUANTE","100% CT")</f>
        <v>NOTE MANQUANTE</v>
      </c>
      <c r="M12" s="25">
        <f>H12</f>
        <v>0</v>
      </c>
      <c r="N12" s="25">
        <f t="shared" si="0"/>
        <v>0</v>
      </c>
      <c r="O12" s="33"/>
      <c r="P12" s="28"/>
      <c r="Q12" s="40" t="s">
        <v>51</v>
      </c>
    </row>
    <row r="13" spans="1:18" ht="6" customHeight="1" x14ac:dyDescent="0.25">
      <c r="A13" s="31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28"/>
      <c r="Q13" s="52"/>
      <c r="R13" s="51"/>
    </row>
    <row r="14" spans="1:18" ht="15" customHeight="1" x14ac:dyDescent="0.25">
      <c r="A14" s="31"/>
      <c r="B14" s="37" t="s">
        <v>58</v>
      </c>
      <c r="C14" s="5" t="s">
        <v>31</v>
      </c>
      <c r="D14" s="16" t="s">
        <v>37</v>
      </c>
      <c r="E14" s="6">
        <v>5</v>
      </c>
      <c r="F14" s="13"/>
      <c r="G14" s="17">
        <v>0</v>
      </c>
      <c r="H14" s="18"/>
      <c r="I14" s="19">
        <v>1</v>
      </c>
      <c r="J14" s="13"/>
      <c r="K14" s="20">
        <v>0</v>
      </c>
      <c r="L14" s="24" t="str">
        <f>IF(ISBLANK(H14),"NOTE MANQUANTE","100% CT")</f>
        <v>NOTE MANQUANTE</v>
      </c>
      <c r="M14" s="24">
        <f>H14</f>
        <v>0</v>
      </c>
      <c r="N14" s="24">
        <f>M14*E14</f>
        <v>0</v>
      </c>
      <c r="O14" s="27">
        <f>SUM(N14:N19)/SUM(E14:E19)</f>
        <v>0</v>
      </c>
      <c r="P14" s="28"/>
      <c r="Q14" s="40" t="s">
        <v>53</v>
      </c>
    </row>
    <row r="15" spans="1:18" ht="15" customHeight="1" x14ac:dyDescent="0.25">
      <c r="A15" s="31"/>
      <c r="B15" s="38"/>
      <c r="C15" s="5" t="s">
        <v>32</v>
      </c>
      <c r="D15" s="16" t="s">
        <v>38</v>
      </c>
      <c r="E15" s="6">
        <v>5</v>
      </c>
      <c r="F15" s="13"/>
      <c r="G15" s="17">
        <v>0</v>
      </c>
      <c r="H15" s="18"/>
      <c r="I15" s="19">
        <v>0.7</v>
      </c>
      <c r="J15" s="21"/>
      <c r="K15" s="20">
        <v>0.3</v>
      </c>
      <c r="L15" s="24" t="str">
        <f>IF(OR(ISBLANK(H15),ISBLANK(J15)),"NOTE MANQUANTE",IF(H15&gt;=SUM(H15*I15,J15*K15)/SUM(I15,K15),"100% CT","MOY("&amp;I15*100&amp;"%CT, "&amp;K15*100&amp;"%CC)"))</f>
        <v>NOTE MANQUANTE</v>
      </c>
      <c r="M15" s="24">
        <f>IF(H15&gt;=SUM(H15*I15,J15*K15),H15,SUM(H15*I15,J15*K15))</f>
        <v>0</v>
      </c>
      <c r="N15" s="24">
        <f>M15*E15</f>
        <v>0</v>
      </c>
      <c r="O15" s="28"/>
      <c r="P15" s="28"/>
      <c r="Q15" s="40" t="s">
        <v>54</v>
      </c>
    </row>
    <row r="16" spans="1:18" ht="15" customHeight="1" x14ac:dyDescent="0.25">
      <c r="A16" s="31"/>
      <c r="B16" s="38"/>
      <c r="C16" s="5" t="s">
        <v>33</v>
      </c>
      <c r="D16" s="16" t="s">
        <v>39</v>
      </c>
      <c r="E16" s="6">
        <v>5</v>
      </c>
      <c r="F16" s="13"/>
      <c r="G16" s="17">
        <v>0</v>
      </c>
      <c r="H16" s="18"/>
      <c r="I16" s="19">
        <v>0.67</v>
      </c>
      <c r="J16" s="21"/>
      <c r="K16" s="20">
        <v>0.33</v>
      </c>
      <c r="L16" s="24" t="str">
        <f>IF(OR(ISBLANK(H16),ISBLANK(J16)),"NOTE MANQUANTE",IF(H16&gt;=SUM(H16*I16,J16*K16)/SUM(I16,K16),"100% CT","MOY("&amp;I16*100&amp;"%CT, "&amp;K16*100&amp;"%CC)"))</f>
        <v>NOTE MANQUANTE</v>
      </c>
      <c r="M16" s="24">
        <f>IF(H16&gt;=SUM(H16*I16,J16*K16),H16,SUM(H16*I16,J16*K16))</f>
        <v>0</v>
      </c>
      <c r="N16" s="24">
        <f t="shared" ref="N16:N19" si="1">M16*E16</f>
        <v>0</v>
      </c>
      <c r="O16" s="28"/>
      <c r="P16" s="28"/>
      <c r="Q16" s="40" t="s">
        <v>47</v>
      </c>
    </row>
    <row r="17" spans="1:18" ht="15" customHeight="1" x14ac:dyDescent="0.25">
      <c r="A17" s="31"/>
      <c r="B17" s="38"/>
      <c r="C17" s="5" t="s">
        <v>34</v>
      </c>
      <c r="D17" s="16" t="s">
        <v>40</v>
      </c>
      <c r="E17" s="6">
        <v>5</v>
      </c>
      <c r="F17" s="13"/>
      <c r="G17" s="17">
        <v>0</v>
      </c>
      <c r="H17" s="13"/>
      <c r="I17" s="19">
        <v>0</v>
      </c>
      <c r="J17" s="21"/>
      <c r="K17" s="20">
        <v>1</v>
      </c>
      <c r="L17" s="24" t="str">
        <f>IF(ISBLANK(J17),"NOTE MANQUANTE","100% CC")</f>
        <v>NOTE MANQUANTE</v>
      </c>
      <c r="M17" s="24">
        <f>J17</f>
        <v>0</v>
      </c>
      <c r="N17" s="24">
        <f t="shared" si="1"/>
        <v>0</v>
      </c>
      <c r="O17" s="28"/>
      <c r="P17" s="28"/>
      <c r="Q17" s="40" t="s">
        <v>55</v>
      </c>
    </row>
    <row r="18" spans="1:18" ht="15" customHeight="1" x14ac:dyDescent="0.25">
      <c r="A18" s="31"/>
      <c r="B18" s="38"/>
      <c r="C18" s="5" t="s">
        <v>35</v>
      </c>
      <c r="D18" s="16" t="s">
        <v>41</v>
      </c>
      <c r="E18" s="6">
        <v>5</v>
      </c>
      <c r="F18" s="13"/>
      <c r="G18" s="17">
        <v>0</v>
      </c>
      <c r="H18" s="18"/>
      <c r="I18" s="19">
        <v>0.6</v>
      </c>
      <c r="J18" s="21"/>
      <c r="K18" s="20">
        <v>0.4</v>
      </c>
      <c r="L18" s="24" t="str">
        <f>IF(OR(ISBLANK(H18),ISBLANK(J18)),"NOTE MANQUANTE",IF(H18&gt;=SUM(H18*I18,J18*K18)/SUM(I18,K18),"100% CT","MOY("&amp;I18*100&amp;"%CT, "&amp;K18*100&amp;"%CC)"))</f>
        <v>NOTE MANQUANTE</v>
      </c>
      <c r="M18" s="24">
        <f>IF(H18&gt;=SUM(H18*I18,J18*K18),H18,SUM(H18*I18,J18*K18))</f>
        <v>0</v>
      </c>
      <c r="N18" s="24">
        <f t="shared" si="1"/>
        <v>0</v>
      </c>
      <c r="O18" s="28"/>
      <c r="P18" s="28"/>
      <c r="Q18" s="40" t="s">
        <v>56</v>
      </c>
    </row>
    <row r="19" spans="1:18" ht="15" customHeight="1" x14ac:dyDescent="0.25">
      <c r="A19" s="31"/>
      <c r="B19" s="39"/>
      <c r="C19" s="5" t="s">
        <v>36</v>
      </c>
      <c r="D19" s="16" t="s">
        <v>42</v>
      </c>
      <c r="E19" s="6">
        <v>5</v>
      </c>
      <c r="F19" s="22"/>
      <c r="G19" s="17">
        <v>0</v>
      </c>
      <c r="H19" s="18"/>
      <c r="I19" s="19">
        <v>1</v>
      </c>
      <c r="J19" s="13"/>
      <c r="K19" s="20">
        <v>0</v>
      </c>
      <c r="L19" s="24" t="str">
        <f>IF(ISBLANK(H19),"NOTE MANQUANTE","100% CT")</f>
        <v>NOTE MANQUANTE</v>
      </c>
      <c r="M19" s="24">
        <f>H19</f>
        <v>0</v>
      </c>
      <c r="N19" s="24">
        <f t="shared" si="1"/>
        <v>0</v>
      </c>
      <c r="O19" s="29"/>
      <c r="P19" s="29"/>
      <c r="Q19" s="40" t="s">
        <v>57</v>
      </c>
    </row>
    <row r="20" spans="1:18" ht="6" customHeight="1" x14ac:dyDescent="0.2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</row>
    <row r="27" spans="1:18" ht="18.75" customHeight="1" x14ac:dyDescent="0.3">
      <c r="A27" s="54" t="s">
        <v>60</v>
      </c>
      <c r="B27" s="54"/>
      <c r="C27" s="54"/>
      <c r="D27" s="54"/>
    </row>
    <row r="28" spans="1:18" ht="18.75" customHeight="1" x14ac:dyDescent="0.25">
      <c r="A28" s="55" t="s">
        <v>61</v>
      </c>
      <c r="B28" s="55"/>
      <c r="C28" s="55"/>
      <c r="D28" s="55"/>
    </row>
    <row r="29" spans="1:18" ht="15" customHeight="1" x14ac:dyDescent="0.25">
      <c r="A29" s="55"/>
      <c r="B29" s="55"/>
      <c r="C29" s="55"/>
      <c r="D29" s="55"/>
    </row>
  </sheetData>
  <mergeCells count="14">
    <mergeCell ref="Q13:R13"/>
    <mergeCell ref="A20:R20"/>
    <mergeCell ref="A27:D27"/>
    <mergeCell ref="A28:D29"/>
    <mergeCell ref="A4:A19"/>
    <mergeCell ref="B4:B12"/>
    <mergeCell ref="O4:O12"/>
    <mergeCell ref="P4:P19"/>
    <mergeCell ref="B13:O13"/>
    <mergeCell ref="B14:B19"/>
    <mergeCell ref="O14:O19"/>
    <mergeCell ref="F1:K1"/>
    <mergeCell ref="A1:E1"/>
    <mergeCell ref="L1:R1"/>
  </mergeCells>
  <conditionalFormatting sqref="O4:O12">
    <cfRule type="cellIs" dxfId="11" priority="8" operator="equal">
      <formula>10</formula>
    </cfRule>
    <cfRule type="cellIs" dxfId="10" priority="11" operator="lessThan">
      <formula>10</formula>
    </cfRule>
    <cfRule type="cellIs" dxfId="9" priority="12" operator="greaterThan">
      <formula>10</formula>
    </cfRule>
  </conditionalFormatting>
  <conditionalFormatting sqref="O14">
    <cfRule type="cellIs" dxfId="8" priority="7" operator="lessThan">
      <formula>10</formula>
    </cfRule>
    <cfRule type="cellIs" dxfId="7" priority="9" operator="equal">
      <formula>10</formula>
    </cfRule>
    <cfRule type="cellIs" dxfId="6" priority="10" operator="greaterThan">
      <formula>10</formula>
    </cfRule>
  </conditionalFormatting>
  <conditionalFormatting sqref="P4">
    <cfRule type="cellIs" dxfId="5" priority="4" operator="equal">
      <formula>10</formula>
    </cfRule>
    <cfRule type="cellIs" dxfId="4" priority="5" operator="lessThan">
      <formula>10</formula>
    </cfRule>
    <cfRule type="cellIs" dxfId="3" priority="6" operator="greaterThan">
      <formula>10</formula>
    </cfRule>
  </conditionalFormatting>
  <dataValidations count="2">
    <dataValidation type="decimal" allowBlank="1" showInputMessage="1" showErrorMessage="1" sqref="F4:F12 H4:H12 J4:J12 F14:F19 H14:H19 J14:J19" xr:uid="{6613B3BE-1C60-4B8C-992E-0D8951B0A8AA}">
      <formula1>0</formula1>
      <formula2>20</formula2>
    </dataValidation>
    <dataValidation type="decimal" allowBlank="1" showInputMessage="1" showErrorMessage="1" sqref="G4:G12 I4:I12 K4:K12 K14:K19 I14:I19 G14:G19" xr:uid="{2FE68AEA-157D-4FE3-B4B1-B9A216F9B36A}">
      <formula1>0</formula1>
      <formula2>1</formula2>
    </dataValidation>
  </dataValidations>
  <hyperlinks>
    <hyperlink ref="Q4" r:id="rId1" xr:uid="{09CE47D5-E30A-444E-BCB2-BD4D0E882DDC}"/>
    <hyperlink ref="Q5" r:id="rId2" xr:uid="{73BEF0B7-34CD-4453-AC03-CA975ED12861}"/>
    <hyperlink ref="Q6" r:id="rId3" xr:uid="{5D5B4A77-A333-4E01-92F3-B45B8584152A}"/>
    <hyperlink ref="Q7" r:id="rId4" xr:uid="{66441EEE-78EA-4A04-B608-29C39916CE9A}"/>
    <hyperlink ref="Q8" r:id="rId5" xr:uid="{AD35BE5F-2162-4395-9ECA-600B4DF61229}"/>
    <hyperlink ref="Q9" r:id="rId6" xr:uid="{4F2D0A00-2B47-41C7-9E45-3F3BC1FD8734}"/>
    <hyperlink ref="Q10" r:id="rId7" xr:uid="{01104D53-194B-43ED-BB21-5773A38B77A4}"/>
    <hyperlink ref="Q11" r:id="rId8" xr:uid="{3A78B346-47C4-41C5-B7F5-1A2B2B1D01EC}"/>
    <hyperlink ref="Q12" r:id="rId9" xr:uid="{06EED114-ABB4-4FEE-B447-1EF1171FC251}"/>
    <hyperlink ref="Q14" r:id="rId10" xr:uid="{79263483-0DD0-404C-A8A4-F1B4C5F8CF72}"/>
    <hyperlink ref="Q15" r:id="rId11" xr:uid="{1ACE24BF-751C-4218-9660-4921A2D52E71}"/>
    <hyperlink ref="Q16" r:id="rId12" xr:uid="{AB8EE3FF-1460-49C5-A160-11528EDA6F32}"/>
    <hyperlink ref="Q17" r:id="rId13" xr:uid="{AEE68581-424C-4787-9133-859BB08B4510}"/>
    <hyperlink ref="Q18" r:id="rId14" xr:uid="{AE1CF0A1-7E17-4CDA-9436-1AF152950942}"/>
    <hyperlink ref="Q19" r:id="rId15" xr:uid="{87CE693D-7F30-40B0-8DCC-2BF127DC826D}"/>
  </hyperlinks>
  <pageMargins left="0.7" right="0.7" top="0.75" bottom="0.75" header="0.3" footer="0.3"/>
  <pageSetup paperSize="9" orientation="portrait" horizontalDpi="1200" verticalDpi="1200" r:id="rId16"/>
  <ignoredErrors>
    <ignoredError sqref="O4" formulaRange="1"/>
    <ignoredError sqref="L9:M9 L17:M17 L10:M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Saïd</dc:creator>
  <cp:lastModifiedBy>Adam Saïd</cp:lastModifiedBy>
  <dcterms:created xsi:type="dcterms:W3CDTF">2022-01-12T10:32:02Z</dcterms:created>
  <dcterms:modified xsi:type="dcterms:W3CDTF">2022-01-13T19:59:36Z</dcterms:modified>
</cp:coreProperties>
</file>