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D:\Excel 2021\"/>
    </mc:Choice>
  </mc:AlternateContent>
  <xr:revisionPtr revIDLastSave="0" documentId="13_ncr:1_{DC5ED51C-C318-4E96-BC5B-7CAE7BE0B67C}" xr6:coauthVersionLast="36" xr6:coauthVersionMax="36" xr10:uidLastSave="{00000000-0000-0000-0000-000000000000}"/>
  <bookViews>
    <workbookView xWindow="0" yWindow="0" windowWidth="20490" windowHeight="10500" activeTab="1" xr2:uid="{00000000-000D-0000-FFFF-FFFF00000000}"/>
  </bookViews>
  <sheets>
    <sheet name="Dashboard" sheetId="1" r:id="rId1"/>
    <sheet name="Database" sheetId="4" r:id="rId2"/>
    <sheet name="Datasource(1)" sheetId="2" r:id="rId3"/>
    <sheet name="Datasource (2)" sheetId="5" r:id="rId4"/>
  </sheets>
  <calcPr calcId="191029"/>
</workbook>
</file>

<file path=xl/calcChain.xml><?xml version="1.0" encoding="utf-8"?>
<calcChain xmlns="http://schemas.openxmlformats.org/spreadsheetml/2006/main">
  <c r="D15" i="4" l="1"/>
  <c r="D13" i="4"/>
  <c r="G108" i="5" l="1"/>
  <c r="B9" i="4" l="1"/>
  <c r="A9" i="4" l="1"/>
  <c r="F32" i="4" s="1"/>
  <c r="C9" i="4"/>
  <c r="D3" i="4"/>
  <c r="D4" i="4"/>
  <c r="D5" i="4"/>
  <c r="D2" i="4"/>
  <c r="D9" i="4" l="1"/>
  <c r="I13" i="4"/>
  <c r="F2" i="4"/>
  <c r="I4" i="4"/>
  <c r="I7" i="4"/>
  <c r="I6" i="4"/>
  <c r="T10" i="4"/>
  <c r="T8" i="4"/>
  <c r="A10" i="4"/>
  <c r="I8" i="2"/>
  <c r="I40" i="2"/>
  <c r="I72" i="2"/>
  <c r="I104" i="2"/>
  <c r="I136" i="2"/>
  <c r="I168" i="2"/>
  <c r="I186" i="2"/>
  <c r="I202" i="2"/>
  <c r="I218" i="2"/>
  <c r="I234" i="2"/>
  <c r="I250" i="2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I470" i="2"/>
  <c r="I478" i="2"/>
  <c r="I486" i="2"/>
  <c r="I494" i="2"/>
  <c r="I502" i="2"/>
  <c r="I510" i="2"/>
  <c r="I515" i="2"/>
  <c r="I519" i="2"/>
  <c r="I523" i="2"/>
  <c r="I527" i="2"/>
  <c r="I531" i="2"/>
  <c r="I535" i="2"/>
  <c r="I539" i="2"/>
  <c r="I543" i="2"/>
  <c r="I547" i="2"/>
  <c r="I551" i="2"/>
  <c r="I555" i="2"/>
  <c r="I559" i="2"/>
  <c r="I563" i="2"/>
  <c r="I567" i="2"/>
  <c r="I571" i="2"/>
  <c r="I575" i="2"/>
  <c r="I579" i="2"/>
  <c r="I583" i="2"/>
  <c r="I587" i="2"/>
  <c r="I591" i="2"/>
  <c r="I595" i="2"/>
  <c r="I599" i="2"/>
  <c r="I603" i="2"/>
  <c r="I607" i="2"/>
  <c r="I611" i="2"/>
  <c r="I615" i="2"/>
  <c r="I619" i="2"/>
  <c r="I623" i="2"/>
  <c r="I627" i="2"/>
  <c r="I631" i="2"/>
  <c r="I635" i="2"/>
  <c r="I639" i="2"/>
  <c r="I643" i="2"/>
  <c r="I647" i="2"/>
  <c r="I24" i="2"/>
  <c r="I56" i="2"/>
  <c r="I88" i="2"/>
  <c r="I120" i="2"/>
  <c r="I152" i="2"/>
  <c r="I178" i="2"/>
  <c r="I194" i="2"/>
  <c r="I210" i="2"/>
  <c r="I641" i="2"/>
  <c r="I625" i="2"/>
  <c r="I617" i="2"/>
  <c r="I601" i="2"/>
  <c r="I593" i="2"/>
  <c r="I577" i="2"/>
  <c r="I569" i="2"/>
  <c r="I553" i="2"/>
  <c r="I545" i="2"/>
  <c r="I529" i="2"/>
  <c r="I513" i="2"/>
  <c r="I498" i="2"/>
  <c r="I466" i="2"/>
  <c r="I450" i="2"/>
  <c r="I418" i="2"/>
  <c r="I386" i="2"/>
  <c r="I370" i="2"/>
  <c r="I338" i="2"/>
  <c r="I322" i="2"/>
  <c r="I290" i="2"/>
  <c r="I645" i="2"/>
  <c r="I637" i="2"/>
  <c r="I629" i="2"/>
  <c r="I621" i="2"/>
  <c r="I613" i="2"/>
  <c r="I605" i="2"/>
  <c r="I597" i="2"/>
  <c r="I589" i="2"/>
  <c r="I581" i="2"/>
  <c r="I573" i="2"/>
  <c r="I565" i="2"/>
  <c r="I557" i="2"/>
  <c r="I549" i="2"/>
  <c r="I541" i="2"/>
  <c r="I533" i="2"/>
  <c r="I525" i="2"/>
  <c r="I517" i="2"/>
  <c r="I506" i="2"/>
  <c r="I490" i="2"/>
  <c r="I474" i="2"/>
  <c r="I458" i="2"/>
  <c r="I442" i="2"/>
  <c r="I426" i="2"/>
  <c r="I410" i="2"/>
  <c r="I394" i="2"/>
  <c r="I378" i="2"/>
  <c r="I362" i="2"/>
  <c r="I346" i="2"/>
  <c r="I330" i="2"/>
  <c r="I314" i="2"/>
  <c r="I298" i="2"/>
  <c r="I282" i="2"/>
  <c r="I266" i="2"/>
  <c r="I242" i="2"/>
  <c r="I649" i="2"/>
  <c r="I633" i="2"/>
  <c r="I609" i="2"/>
  <c r="I585" i="2"/>
  <c r="I561" i="2"/>
  <c r="I537" i="2"/>
  <c r="I521" i="2"/>
  <c r="I482" i="2"/>
  <c r="I434" i="2"/>
  <c r="I402" i="2"/>
  <c r="I354" i="2"/>
  <c r="I306" i="2"/>
  <c r="I274" i="2"/>
  <c r="I258" i="2"/>
  <c r="I226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341" i="2"/>
  <c r="I343" i="2"/>
  <c r="I345" i="2"/>
  <c r="I347" i="2"/>
  <c r="I349" i="2"/>
  <c r="I351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650" i="2"/>
  <c r="I648" i="2"/>
  <c r="I646" i="2"/>
  <c r="I644" i="2"/>
  <c r="I642" i="2"/>
  <c r="I640" i="2"/>
  <c r="I638" i="2"/>
  <c r="I636" i="2"/>
  <c r="I634" i="2"/>
  <c r="I632" i="2"/>
  <c r="I630" i="2"/>
  <c r="I628" i="2"/>
  <c r="I626" i="2"/>
  <c r="I624" i="2"/>
  <c r="I622" i="2"/>
  <c r="I620" i="2"/>
  <c r="I618" i="2"/>
  <c r="I616" i="2"/>
  <c r="I614" i="2"/>
  <c r="I612" i="2"/>
  <c r="I610" i="2"/>
  <c r="I608" i="2"/>
  <c r="I606" i="2"/>
  <c r="I604" i="2"/>
  <c r="I602" i="2"/>
  <c r="I600" i="2"/>
  <c r="I598" i="2"/>
  <c r="I596" i="2"/>
  <c r="I594" i="2"/>
  <c r="I592" i="2"/>
  <c r="I590" i="2"/>
  <c r="I588" i="2"/>
  <c r="I586" i="2"/>
  <c r="I584" i="2"/>
  <c r="I582" i="2"/>
  <c r="I580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4" i="2"/>
  <c r="I552" i="2"/>
  <c r="I550" i="2"/>
  <c r="I548" i="2"/>
  <c r="I546" i="2"/>
  <c r="I544" i="2"/>
  <c r="I542" i="2"/>
  <c r="I540" i="2"/>
  <c r="I538" i="2"/>
  <c r="I536" i="2"/>
  <c r="I534" i="2"/>
  <c r="I532" i="2"/>
  <c r="I530" i="2"/>
  <c r="I528" i="2"/>
  <c r="I526" i="2"/>
  <c r="I524" i="2"/>
  <c r="I522" i="2"/>
  <c r="I520" i="2"/>
  <c r="I518" i="2"/>
  <c r="I516" i="2"/>
  <c r="I514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4" i="2"/>
  <c r="I246" i="2"/>
  <c r="I238" i="2"/>
  <c r="I230" i="2"/>
  <c r="I222" i="2"/>
  <c r="I214" i="2"/>
  <c r="I206" i="2"/>
  <c r="I198" i="2"/>
  <c r="I190" i="2"/>
  <c r="I182" i="2"/>
  <c r="I174" i="2"/>
  <c r="I160" i="2"/>
  <c r="I144" i="2"/>
  <c r="I128" i="2"/>
  <c r="I112" i="2"/>
  <c r="I96" i="2"/>
  <c r="I80" i="2"/>
  <c r="I64" i="2"/>
  <c r="I48" i="2"/>
  <c r="I32" i="2"/>
  <c r="I16" i="2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78" i="5"/>
  <c r="L76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L40" i="5"/>
  <c r="L38" i="5"/>
  <c r="L36" i="5"/>
  <c r="L34" i="5"/>
  <c r="L32" i="5"/>
  <c r="L30" i="5"/>
  <c r="L28" i="5"/>
  <c r="L26" i="5"/>
  <c r="L24" i="5"/>
  <c r="L22" i="5"/>
  <c r="L20" i="5"/>
  <c r="L18" i="5"/>
  <c r="L16" i="5"/>
  <c r="L14" i="5"/>
  <c r="L12" i="5"/>
  <c r="L10" i="5"/>
  <c r="L8" i="5"/>
  <c r="L6" i="5"/>
  <c r="L4" i="5"/>
  <c r="L2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75" i="5"/>
  <c r="L73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5" i="5"/>
  <c r="L9" i="5"/>
  <c r="L13" i="5"/>
  <c r="L17" i="5"/>
  <c r="L21" i="5"/>
  <c r="L25" i="5"/>
  <c r="L29" i="5"/>
  <c r="L33" i="5"/>
  <c r="L37" i="5"/>
  <c r="L41" i="5"/>
  <c r="L45" i="5"/>
  <c r="L3" i="5"/>
  <c r="L7" i="5"/>
  <c r="L11" i="5"/>
  <c r="L15" i="5"/>
  <c r="L19" i="5"/>
  <c r="L23" i="5"/>
  <c r="L27" i="5"/>
  <c r="L31" i="5"/>
  <c r="L35" i="5"/>
  <c r="L39" i="5"/>
  <c r="L43" i="5"/>
  <c r="I2" i="2"/>
  <c r="J2" i="4" l="1"/>
  <c r="J4" i="4" s="1"/>
  <c r="J5" i="4"/>
  <c r="J3" i="4"/>
  <c r="W3" i="4"/>
  <c r="W5" i="4"/>
  <c r="W2" i="4"/>
  <c r="V4" i="4"/>
  <c r="X4" i="4" s="1"/>
  <c r="V6" i="4"/>
  <c r="X6" i="4" s="1"/>
  <c r="U3" i="4"/>
  <c r="U5" i="4"/>
  <c r="U2" i="4"/>
  <c r="T4" i="4"/>
  <c r="T6" i="4"/>
  <c r="U6" i="4"/>
  <c r="T5" i="4"/>
  <c r="W4" i="4"/>
  <c r="W6" i="4"/>
  <c r="V3" i="4"/>
  <c r="X3" i="4" s="1"/>
  <c r="V5" i="4"/>
  <c r="X5" i="4" s="1"/>
  <c r="V2" i="4"/>
  <c r="X2" i="4" s="1"/>
  <c r="U4" i="4"/>
  <c r="T3" i="4"/>
  <c r="T2" i="4"/>
  <c r="P3" i="4"/>
  <c r="T27" i="4" s="1"/>
  <c r="P4" i="4"/>
  <c r="T28" i="4" s="1"/>
  <c r="O2" i="4"/>
  <c r="T19" i="4" s="1"/>
  <c r="M3" i="4"/>
  <c r="M2" i="4"/>
  <c r="O3" i="4"/>
  <c r="T20" i="4" s="1"/>
  <c r="O4" i="4"/>
  <c r="T21" i="4" s="1"/>
  <c r="P2" i="4"/>
  <c r="T26" i="4" s="1"/>
  <c r="N3" i="4"/>
  <c r="W20" i="4" s="1"/>
  <c r="N2" i="4"/>
  <c r="W19" i="4" s="1"/>
  <c r="M4" i="4"/>
  <c r="N4" i="4"/>
  <c r="W21" i="4" s="1"/>
  <c r="J7" i="4"/>
  <c r="J8" i="4"/>
  <c r="J9" i="4"/>
  <c r="J13" i="4" l="1"/>
  <c r="K13" i="4" s="1"/>
  <c r="J6" i="4"/>
  <c r="U14" i="4"/>
  <c r="U13" i="4"/>
  <c r="U12" i="4"/>
  <c r="W13" i="4" l="1"/>
  <c r="V13" i="4"/>
  <c r="V12" i="4"/>
  <c r="W12" i="4"/>
  <c r="W14" i="4"/>
  <c r="V14" i="4"/>
</calcChain>
</file>

<file path=xl/sharedStrings.xml><?xml version="1.0" encoding="utf-8"?>
<sst xmlns="http://schemas.openxmlformats.org/spreadsheetml/2006/main" count="3099" uniqueCount="152">
  <si>
    <t>Months</t>
  </si>
  <si>
    <t>Start</t>
  </si>
  <si>
    <t>End</t>
  </si>
  <si>
    <t>Date on your dashboard</t>
  </si>
  <si>
    <t>Metrics</t>
  </si>
  <si>
    <t>Values</t>
  </si>
  <si>
    <t>Department</t>
  </si>
  <si>
    <t>Answered</t>
  </si>
  <si>
    <t>Not Answered</t>
  </si>
  <si>
    <t>Satisfied</t>
  </si>
  <si>
    <t>Not Satisfied</t>
  </si>
  <si>
    <t>Agents</t>
  </si>
  <si>
    <t>Unique Value</t>
  </si>
  <si>
    <t>January</t>
  </si>
  <si>
    <t>Inbound Calls</t>
  </si>
  <si>
    <t>Production</t>
  </si>
  <si>
    <t>Sali Faith</t>
  </si>
  <si>
    <t>February</t>
  </si>
  <si>
    <t>Call Answered</t>
  </si>
  <si>
    <t>Sales</t>
  </si>
  <si>
    <t>Will Fresh</t>
  </si>
  <si>
    <t>March</t>
  </si>
  <si>
    <t>Logistic</t>
  </si>
  <si>
    <t>Peter Anni</t>
  </si>
  <si>
    <t>April</t>
  </si>
  <si>
    <t>Abandoned Calls</t>
  </si>
  <si>
    <t>Mumin Yusha</t>
  </si>
  <si>
    <t>Freda Grek</t>
  </si>
  <si>
    <t>Condition</t>
  </si>
  <si>
    <t>Lookup</t>
  </si>
  <si>
    <t>Satisfactory Calls</t>
  </si>
  <si>
    <t>Position</t>
  </si>
  <si>
    <t>Unique value</t>
  </si>
  <si>
    <t>Dought Chart</t>
  </si>
  <si>
    <t>Call Id</t>
  </si>
  <si>
    <t>Month</t>
  </si>
  <si>
    <t>Average Speed of Answer in Secs</t>
  </si>
  <si>
    <t>In-person visits</t>
  </si>
  <si>
    <t>Calls Answered(Y/N)</t>
  </si>
  <si>
    <t>Satisfaction status</t>
  </si>
  <si>
    <t>Months Filter</t>
  </si>
  <si>
    <t>cid1001</t>
  </si>
  <si>
    <t>Y</t>
  </si>
  <si>
    <t>cid1002</t>
  </si>
  <si>
    <t>cid1003</t>
  </si>
  <si>
    <t>cid1004</t>
  </si>
  <si>
    <t>cid1005</t>
  </si>
  <si>
    <t>y</t>
  </si>
  <si>
    <t>cid1006</t>
  </si>
  <si>
    <t>cid1007</t>
  </si>
  <si>
    <t>N</t>
  </si>
  <si>
    <t>cid1008</t>
  </si>
  <si>
    <t>cid1009</t>
  </si>
  <si>
    <t>cid1010</t>
  </si>
  <si>
    <t>cid1011</t>
  </si>
  <si>
    <t>cid1012</t>
  </si>
  <si>
    <t>cid1013</t>
  </si>
  <si>
    <t>cid1014</t>
  </si>
  <si>
    <t>cid1015</t>
  </si>
  <si>
    <t>cid1016</t>
  </si>
  <si>
    <t>cid1017</t>
  </si>
  <si>
    <t>cid1018</t>
  </si>
  <si>
    <t>cid1019</t>
  </si>
  <si>
    <t>cid1020</t>
  </si>
  <si>
    <t>cid1021</t>
  </si>
  <si>
    <t>cid1022</t>
  </si>
  <si>
    <t>cid1023</t>
  </si>
  <si>
    <t>cid1024</t>
  </si>
  <si>
    <t>cid1025</t>
  </si>
  <si>
    <t>cid1026</t>
  </si>
  <si>
    <t>cid1027</t>
  </si>
  <si>
    <t>cid1028</t>
  </si>
  <si>
    <t>cid1029</t>
  </si>
  <si>
    <t>cid1030</t>
  </si>
  <si>
    <t>cid1031</t>
  </si>
  <si>
    <t>cid1032</t>
  </si>
  <si>
    <t>cid1033</t>
  </si>
  <si>
    <t>cid1034</t>
  </si>
  <si>
    <t>cid1035</t>
  </si>
  <si>
    <t>cid1036</t>
  </si>
  <si>
    <t>cid1037</t>
  </si>
  <si>
    <t>cid1038</t>
  </si>
  <si>
    <t>cid1039</t>
  </si>
  <si>
    <t>cid1040</t>
  </si>
  <si>
    <t>cid1041</t>
  </si>
  <si>
    <t>cid1042</t>
  </si>
  <si>
    <t>cid1043</t>
  </si>
  <si>
    <t>cid1044</t>
  </si>
  <si>
    <t>cid1045</t>
  </si>
  <si>
    <t>cid1046</t>
  </si>
  <si>
    <t>cid1047</t>
  </si>
  <si>
    <t>cid1048</t>
  </si>
  <si>
    <t>cid1049</t>
  </si>
  <si>
    <t>cid1050</t>
  </si>
  <si>
    <t>cid1051</t>
  </si>
  <si>
    <t>cid1052</t>
  </si>
  <si>
    <t>cid1053</t>
  </si>
  <si>
    <t>cid1054</t>
  </si>
  <si>
    <t>cid1055</t>
  </si>
  <si>
    <t>cid1056</t>
  </si>
  <si>
    <t>cid1057</t>
  </si>
  <si>
    <t>cid1058</t>
  </si>
  <si>
    <t>cid1059</t>
  </si>
  <si>
    <t>cid1060</t>
  </si>
  <si>
    <t>cid1061</t>
  </si>
  <si>
    <t>cid1062</t>
  </si>
  <si>
    <t>cid1063</t>
  </si>
  <si>
    <t>cid1064</t>
  </si>
  <si>
    <t>cid1065</t>
  </si>
  <si>
    <t>cid1066</t>
  </si>
  <si>
    <t>cid1067</t>
  </si>
  <si>
    <t>cid1068</t>
  </si>
  <si>
    <t>cid1069</t>
  </si>
  <si>
    <t>cid1070</t>
  </si>
  <si>
    <t>cid1071</t>
  </si>
  <si>
    <t>cid1072</t>
  </si>
  <si>
    <t>cid1073</t>
  </si>
  <si>
    <t>cid1074</t>
  </si>
  <si>
    <t>cid1075</t>
  </si>
  <si>
    <t>cid1076</t>
  </si>
  <si>
    <t>cid1077</t>
  </si>
  <si>
    <t>cid1078</t>
  </si>
  <si>
    <t>cid1079</t>
  </si>
  <si>
    <t>cid1080</t>
  </si>
  <si>
    <t>cid1081</t>
  </si>
  <si>
    <t>cid1082</t>
  </si>
  <si>
    <t>cid1083</t>
  </si>
  <si>
    <t>cid1084</t>
  </si>
  <si>
    <t>cid1085</t>
  </si>
  <si>
    <t>cid1086</t>
  </si>
  <si>
    <t>cid1087</t>
  </si>
  <si>
    <t>cid1088</t>
  </si>
  <si>
    <t>cid1089</t>
  </si>
  <si>
    <t>cid1090</t>
  </si>
  <si>
    <t>cid1091</t>
  </si>
  <si>
    <t>cid1092</t>
  </si>
  <si>
    <t>cid1093</t>
  </si>
  <si>
    <t>cid1094</t>
  </si>
  <si>
    <t>cid1095</t>
  </si>
  <si>
    <t>cid1096</t>
  </si>
  <si>
    <t>cid1097</t>
  </si>
  <si>
    <t>cid1098</t>
  </si>
  <si>
    <t>cid1099</t>
  </si>
  <si>
    <t>cid1100</t>
  </si>
  <si>
    <t>cid1101</t>
  </si>
  <si>
    <t>cid1102</t>
  </si>
  <si>
    <t>cid1103</t>
  </si>
  <si>
    <t>cid1104</t>
  </si>
  <si>
    <t>cid1105</t>
  </si>
  <si>
    <t>cid1106</t>
  </si>
  <si>
    <t>Call Abandonment Rate</t>
  </si>
  <si>
    <t>Calls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</si>
</sst>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mmm:yyyy"/>
    <numFmt numFmtId="166" formatCode="0.0"/>
    <numFmt numFmtId="167" formatCode="m/d/yyyy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14" fontId="0" fillId="0" borderId="0" xfId="0" applyNumberFormat="1"/>
    <xf numFmtId="0" fontId="2" fillId="3" borderId="0" xfId="0" applyFont="1" applyFill="1"/>
    <xf numFmtId="0" fontId="0" fillId="0" borderId="2" xfId="0" applyBorder="1"/>
    <xf numFmtId="14" fontId="0" fillId="0" borderId="2" xfId="0" applyNumberFormat="1" applyBorder="1"/>
    <xf numFmtId="0" fontId="2" fillId="3" borderId="2" xfId="0" applyFont="1" applyFill="1" applyBorder="1"/>
    <xf numFmtId="9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64" fontId="0" fillId="0" borderId="0" xfId="0" applyNumberFormat="1"/>
    <xf numFmtId="0" fontId="3" fillId="0" borderId="0" xfId="0" applyFont="1" applyAlignment="1">
      <alignment horizontal="centerContinuous"/>
    </xf>
    <xf numFmtId="3" fontId="0" fillId="0" borderId="2" xfId="0" applyNumberFormat="1" applyBorder="1"/>
    <xf numFmtId="10" fontId="0" fillId="0" borderId="2" xfId="0" applyNumberFormat="1" applyBorder="1"/>
    <xf numFmtId="0" fontId="2" fillId="3" borderId="3" xfId="0" applyFont="1" applyFill="1" applyBorder="1"/>
    <xf numFmtId="165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left" indent="9"/>
    </xf>
    <xf numFmtId="166" fontId="0" fillId="0" borderId="2" xfId="0" applyNumberFormat="1" applyBorder="1"/>
    <xf numFmtId="167" fontId="0" fillId="0" borderId="0" xfId="0" applyNumberFormat="1"/>
    <xf numFmtId="0" fontId="3" fillId="4" borderId="2" xfId="0" applyFont="1" applyFill="1" applyBorder="1"/>
    <xf numFmtId="49" fontId="0" fillId="0" borderId="0" xfId="0" applyNumberFormat="1"/>
    <xf numFmtId="0" fontId="0" fillId="0" borderId="0" xfId="0" applyNumberFormat="1"/>
    <xf numFmtId="10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3" fillId="4" borderId="2" xfId="0" applyFont="1" applyFill="1" applyBorder="1" applyAlignment="1">
      <alignment horizontal="centerContinuous"/>
    </xf>
    <xf numFmtId="2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numFmt numFmtId="0" formatCode="General"/>
    </dxf>
    <dxf>
      <numFmt numFmtId="2" formatCode="0.00"/>
    </dxf>
    <dxf>
      <numFmt numFmtId="167" formatCode="m/d/yyyy"/>
    </dxf>
    <dxf>
      <border outline="0">
        <right style="thin">
          <color rgb="FF9BC2E6"/>
        </right>
      </border>
    </dxf>
    <dxf>
      <numFmt numFmtId="0" formatCode="General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167" formatCode="m/d/yyyy"/>
    </dxf>
    <dxf>
      <numFmt numFmtId="167" formatCode="m/d/yyyy"/>
    </dxf>
    <dxf>
      <border outline="0">
        <right style="thin">
          <color theme="4" tint="0.39997558519241921"/>
        </right>
      </border>
    </dxf>
    <dxf>
      <font>
        <b/>
        <i val="0"/>
        <color theme="0" tint="-4.9989318521683403E-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>
          <bgColor rgb="FF255D8F"/>
        </patternFill>
      </fill>
      <border diagonalUp="0" diagonalDown="0">
        <left/>
        <right/>
        <top/>
        <bottom/>
        <vertical/>
        <horizontal/>
      </border>
    </dxf>
    <dxf>
      <font>
        <color theme="0" tint="-0.1499679555650502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00000000-0011-0000-FFFF-FFFF00000000}">
      <tableStyleElement type="wholeTable" dxfId="14"/>
      <tableStyleElement type="headerRow" dxfId="13"/>
    </tableStyle>
    <tableStyle name="SlicerStyleLight1 3" pivot="0" table="0" count="10" xr9:uid="{00000000-0011-0000-FFFF-FFFF01000000}">
      <tableStyleElement type="wholeTable" dxfId="12"/>
      <tableStyleElement type="headerRow" dxfId="11"/>
    </tableStyle>
  </tableStyles>
  <colors>
    <mruColors>
      <color rgb="FFCC00FF"/>
      <color rgb="FFFF0066"/>
      <color rgb="FF000000"/>
      <color rgb="FF600027"/>
      <color rgb="FFFF579B"/>
      <color rgb="FF0066FF"/>
      <color rgb="FF276195"/>
      <color rgb="FF255D8F"/>
      <color rgb="FF2B6BA5"/>
      <color rgb="FFCC0066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theme="4" tint="0.59999389629810485"/>
              <bgColor rgb="FF276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 tint="-4.9989318521683403E-2"/>
          </font>
          <fill>
            <patternFill patternType="solid">
              <fgColor indexed="64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Database!$T$8</c:f>
          <c:strCache>
            <c:ptCount val="1"/>
            <c:pt idx="0">
              <c:v>Inbound calls at agents level for the month of  JANUARY</c:v>
            </c:pt>
          </c:strCache>
        </c:strRef>
      </c:tx>
      <c:layout>
        <c:manualLayout>
          <c:xMode val="edge"/>
          <c:yMode val="edge"/>
          <c:x val="3.4270778652668414E-2"/>
          <c:y val="5.71428571428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309522160"/>
        <c:axId val="309522704"/>
      </c:barChart>
      <c:catAx>
        <c:axId val="3095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2704"/>
        <c:crosses val="autoZero"/>
        <c:auto val="1"/>
        <c:lblAlgn val="ctr"/>
        <c:lblOffset val="100"/>
        <c:noMultiLvlLbl val="0"/>
      </c:catAx>
      <c:valAx>
        <c:axId val="3095227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952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Database!$T$1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Database!$S$2:$S$6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Database!$T$2:$T$6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F-49A4-B10F-9828335DE069}"/>
            </c:ext>
          </c:extLst>
        </c:ser>
        <c:ser>
          <c:idx val="1"/>
          <c:order val="1"/>
          <c:tx>
            <c:strRef>
              <c:f>Database!$U$1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Database!$S$2:$S$6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Database!$U$2:$U$6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F-49A4-B10F-9828335DE069}"/>
            </c:ext>
          </c:extLst>
        </c:ser>
        <c:ser>
          <c:idx val="2"/>
          <c:order val="2"/>
          <c:tx>
            <c:strRef>
              <c:f>Database!$V$1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Database!$S$2:$S$6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Database!$V$2:$V$6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F-49A4-B10F-9828335DE069}"/>
            </c:ext>
          </c:extLst>
        </c:ser>
        <c:ser>
          <c:idx val="3"/>
          <c:order val="3"/>
          <c:tx>
            <c:strRef>
              <c:f>Database!$W$1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Database!$S$2:$S$6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Database!$W$2:$W$6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F-49A4-B10F-9828335D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656288"/>
        <c:axId val="312654112"/>
      </c:barChart>
      <c:catAx>
        <c:axId val="3126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4112"/>
        <c:crosses val="autoZero"/>
        <c:auto val="1"/>
        <c:lblAlgn val="ctr"/>
        <c:lblOffset val="100"/>
        <c:noMultiLvlLbl val="0"/>
      </c:catAx>
      <c:valAx>
        <c:axId val="3126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Database!$M$1</c:f>
              <c:strCache>
                <c:ptCount val="1"/>
                <c:pt idx="0">
                  <c:v>Answered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F-46F3-B872-1D084838AB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F-46F3-B872-1D084838AB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4F-46F3-B872-1D084838AB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Database!$M$2:$M$4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4F-46F3-B872-1D084838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Database!$T$18</c:f>
              <c:strCache>
                <c:ptCount val="1"/>
                <c:pt idx="0">
                  <c:v>Satisfied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C2-4287-A594-23970E5A8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2-4287-A594-23970E5A8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C2-4287-A594-23970E5A86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Database!$S$19:$S$21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Database!$T$19:$T$21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2-4287-A594-23970E5A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Database!$W$18</c:f>
              <c:strCache>
                <c:ptCount val="1"/>
                <c:pt idx="0">
                  <c:v>Not Answered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05-40AC-BC44-B028A5A20F2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05-40AC-BC44-B028A5A20F28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05-40AC-BC44-B028A5A20F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Database!$V$19:$V$21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Database!$W$19:$W$21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5-40AC-BC44-B028A5A2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Database!$T$25</c:f>
              <c:strCache>
                <c:ptCount val="1"/>
                <c:pt idx="0">
                  <c:v>Not Satisfied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2-4744-9780-B209872A37E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2-4744-9780-B209872A37E1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2-4744-9780-B209872A37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Database!$S$26:$S$28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Database!$T$26:$T$28</c:f>
              <c:numCache>
                <c:formatCode>General</c:formatCode>
                <c:ptCount val="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92-4744-9780-B209872A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3 Agents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Database!$W$11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Database!$V$12:$V$14</c:f>
              <c:strCache>
                <c:ptCount val="3"/>
                <c:pt idx="0">
                  <c:v>Mumin Yusha</c:v>
                </c:pt>
                <c:pt idx="1">
                  <c:v>Freda Grek</c:v>
                </c:pt>
                <c:pt idx="2">
                  <c:v>Peter Anni</c:v>
                </c:pt>
              </c:strCache>
            </c:strRef>
          </c:cat>
          <c:val>
            <c:numRef>
              <c:f>Database!$W$12:$W$14</c:f>
              <c:numCache>
                <c:formatCode>General</c:formatCode>
                <c:ptCount val="3"/>
                <c:pt idx="0">
                  <c:v>24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5F-94DF-13FFD549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2658464"/>
        <c:axId val="312657376"/>
      </c:barChart>
      <c:catAx>
        <c:axId val="31265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7376"/>
        <c:crosses val="autoZero"/>
        <c:auto val="1"/>
        <c:lblAlgn val="ctr"/>
        <c:lblOffset val="100"/>
        <c:noMultiLvlLbl val="0"/>
      </c:catAx>
      <c:valAx>
        <c:axId val="3126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Pie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DC-4A21-B7E9-ED81C02F645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C-4A21-B7E9-ED81C02F645D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DC-4A21-B7E9-ED81C02F645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DC-4A21-B7E9-ED81C02F645D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DC-4A21-B7E9-ED81C02F645D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DC-4A21-B7E9-ED81C02F64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DC-4A21-B7E9-ED81C02F645D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DC-4A21-B7E9-ED81C02F645D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DC-4A21-B7E9-ED81C02F645D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DC-4A21-B7E9-ED81C02F645D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7DC-4A21-B7E9-ED81C02F645D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7DC-4A21-B7E9-ED81C02F645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7DC-4A21-B7E9-ED81C02F645D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7DC-4A21-B7E9-ED81C02F645D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7DC-4A21-B7E9-ED81C02F645D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7DC-4A21-B7E9-ED81C02F645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7DC-4A21-B7E9-ED81C02F645D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7DC-4A21-B7E9-ED81C02F645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7DC-4A21-B7E9-ED81C02F645D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7DC-4A21-B7E9-ED81C02F645D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28-B7DC-4A21-B7E9-ED81C02F6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Satisfaction Score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7DC-4A21-B7E9-ED81C02F645D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7DC-4A21-B7E9-ED81C02F645D}"/>
              </c:ext>
            </c:extLst>
          </c:dPt>
          <c:val>
            <c:numRef>
              <c:f>Database!$J$13:$K$13</c:f>
              <c:numCache>
                <c:formatCode>0.00%</c:formatCode>
                <c:ptCount val="2"/>
                <c:pt idx="0">
                  <c:v>0.81818181818181812</c:v>
                </c:pt>
                <c:pt idx="1">
                  <c:v>0.18181818181818188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DC-4A21-B7E9-ED81C02F6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Database!$T$10</c:f>
          <c:strCache>
            <c:ptCount val="1"/>
            <c:pt idx="0">
              <c:v>Top-3 Agents with the highest call satisfaction in the month of JANUARY</c:v>
            </c:pt>
          </c:strCache>
        </c:strRef>
      </c:tx>
      <c:layout>
        <c:manualLayout>
          <c:xMode val="edge"/>
          <c:yMode val="edge"/>
          <c:x val="0.15528743859995553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1067557275826"/>
          <c:y val="5.88034188034188E-3"/>
          <c:w val="0.64652064628623473"/>
          <c:h val="0.60437606837606839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309524336"/>
        <c:axId val="309527056"/>
      </c:barChart>
      <c:catAx>
        <c:axId val="30952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7056"/>
        <c:crosses val="autoZero"/>
        <c:auto val="1"/>
        <c:lblAlgn val="ctr"/>
        <c:lblOffset val="100"/>
        <c:noMultiLvlLbl val="0"/>
      </c:catAx>
      <c:valAx>
        <c:axId val="30952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Database!$T$1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Database!$T$2:$T$6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3-4087-8582-7531E93B7FD1}"/>
            </c:ext>
          </c:extLst>
        </c:ser>
        <c:ser>
          <c:idx val="1"/>
          <c:order val="1"/>
          <c:tx>
            <c:strRef>
              <c:f>Database!$U$1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Database!$U$2:$U$6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3-4087-8582-7531E93B7FD1}"/>
            </c:ext>
          </c:extLst>
        </c:ser>
        <c:ser>
          <c:idx val="2"/>
          <c:order val="2"/>
          <c:tx>
            <c:strRef>
              <c:f>Database!$V$1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Database!$V$2:$V$6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3-4087-8582-7531E93B7FD1}"/>
            </c:ext>
          </c:extLst>
        </c:ser>
        <c:ser>
          <c:idx val="3"/>
          <c:order val="3"/>
          <c:tx>
            <c:strRef>
              <c:f>Database!$W$1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Database!$W$2:$W$6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3-4087-8582-7531E93B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25424"/>
        <c:axId val="309525968"/>
      </c:barChart>
      <c:catAx>
        <c:axId val="3095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5968"/>
        <c:crosses val="autoZero"/>
        <c:auto val="1"/>
        <c:lblAlgn val="ctr"/>
        <c:lblOffset val="100"/>
        <c:noMultiLvlLbl val="0"/>
      </c:catAx>
      <c:valAx>
        <c:axId val="309525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9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92D050"/>
                </a:solidFill>
              </a:rPr>
              <a:t>Satisfied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Database!$T$18</c:f>
              <c:strCache>
                <c:ptCount val="1"/>
                <c:pt idx="0">
                  <c:v>Satisfied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D7-4FD5-943E-BB718D75139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D7-4FD5-943E-BB718D75139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D7-4FD5-943E-BB718D751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Database!$S$19:$S$21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Database!$T$19:$T$21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7-4FD5-943E-BB718D75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92D050"/>
                </a:solidFill>
              </a:rPr>
              <a:t>Answered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Database!$M$1</c:f>
              <c:strCache>
                <c:ptCount val="1"/>
                <c:pt idx="0">
                  <c:v>Answered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F9-49AB-941A-9C6CDA7BC1E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F9-49AB-941A-9C6CDA7BC1E9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F9-49AB-941A-9C6CDA7BC1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Database!$M$2:$M$4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F9-49AB-941A-9C6CDA7B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</a:rPr>
              <a:t>Not Satisfied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Database!$T$25</c:f>
              <c:strCache>
                <c:ptCount val="1"/>
                <c:pt idx="0">
                  <c:v>Not Satisfied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1C-47DF-B6B9-7E7AA5AB5B1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1C-47DF-B6B9-7E7AA5AB5B17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1C-47DF-B6B9-7E7AA5AB5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Database!$S$26:$S$28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Database!$T$26:$T$28</c:f>
              <c:numCache>
                <c:formatCode>General</c:formatCode>
                <c:ptCount val="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1C-47DF-B6B9-7E7AA5AB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</a:rPr>
              <a:t>Not Answered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Database!$W$18</c:f>
              <c:strCache>
                <c:ptCount val="1"/>
                <c:pt idx="0">
                  <c:v>Not Answered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B-447A-A8C9-5B13E4969EE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B-447A-A8C9-5B13E4969EE9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1B-447A-A8C9-5B13E4969E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Database!$V$19:$V$21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Database!$W$19:$W$21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1B-447A-A8C9-5B13E496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Database!$W$11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Database!$V$12:$V$14</c:f>
              <c:strCache>
                <c:ptCount val="3"/>
                <c:pt idx="0">
                  <c:v>Mumin Yusha</c:v>
                </c:pt>
                <c:pt idx="1">
                  <c:v>Freda Grek</c:v>
                </c:pt>
                <c:pt idx="2">
                  <c:v>Peter Anni</c:v>
                </c:pt>
              </c:strCache>
            </c:strRef>
          </c:cat>
          <c:val>
            <c:numRef>
              <c:f>Database!$W$12:$W$14</c:f>
              <c:numCache>
                <c:formatCode>General</c:formatCode>
                <c:ptCount val="3"/>
                <c:pt idx="0">
                  <c:v>24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0-4EAC-BA99-8F4CA0D5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2652480"/>
        <c:axId val="312662816"/>
      </c:barChart>
      <c:catAx>
        <c:axId val="31265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2816"/>
        <c:crosses val="autoZero"/>
        <c:auto val="1"/>
        <c:lblAlgn val="ctr"/>
        <c:lblOffset val="100"/>
        <c:noMultiLvlLbl val="0"/>
      </c:catAx>
      <c:valAx>
        <c:axId val="312662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26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Pie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9-4FF1-80EF-33E894BBD98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9-4FF1-80EF-33E894BBD98D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B9-4FF1-80EF-33E894BBD98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B9-4FF1-80EF-33E894BBD98D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B9-4FF1-80EF-33E894BBD98D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B9-4FF1-80EF-33E894BBD9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B9-4FF1-80EF-33E894BBD98D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B9-4FF1-80EF-33E894BBD98D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B9-4FF1-80EF-33E894BBD98D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B9-4FF1-80EF-33E894BBD98D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B9-4FF1-80EF-33E894BBD98D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B9-4FF1-80EF-33E894BBD98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B9-4FF1-80EF-33E894BBD98D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B9-4FF1-80EF-33E894BBD98D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B9-4FF1-80EF-33E894BBD98D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B9-4FF1-80EF-33E894BBD98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3B9-4FF1-80EF-33E894BBD98D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3B9-4FF1-80EF-33E894BBD98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3B9-4FF1-80EF-33E894BBD98D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3B9-4FF1-80EF-33E894BBD98D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28-63B9-4FF1-80EF-33E894BB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Satisfaction Score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3B9-4FF1-80EF-33E894BBD98D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3B9-4FF1-80EF-33E894BBD98D}"/>
              </c:ext>
            </c:extLst>
          </c:dPt>
          <c:val>
            <c:numRef>
              <c:f>Database!$J$13:$K$13</c:f>
              <c:numCache>
                <c:formatCode>0.00%</c:formatCode>
                <c:ptCount val="2"/>
                <c:pt idx="0">
                  <c:v>0.81818181818181812</c:v>
                </c:pt>
                <c:pt idx="1">
                  <c:v>0.18181818181818188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3B9-4FF1-80EF-33E894BB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Database!$B$1" horiz="1" max="4" min="1" page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12" Type="http://schemas.microsoft.com/office/2007/relationships/hdphoto" Target="../media/hdphoto2.wdp"/><Relationship Id="rId1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chart" Target="../charts/chart5.xml"/><Relationship Id="rId20" Type="http://schemas.openxmlformats.org/officeDocument/2006/relationships/chart" Target="../charts/chart9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microsoft.com/office/2007/relationships/hdphoto" Target="../media/hdphoto1.wdp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19" Type="http://schemas.openxmlformats.org/officeDocument/2006/relationships/chart" Target="../charts/chart8.xml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155865</xdr:colOff>
      <xdr:row>2</xdr:row>
      <xdr:rowOff>51955</xdr:rowOff>
    </xdr:from>
    <xdr:to>
      <xdr:col>20</xdr:col>
      <xdr:colOff>47626</xdr:colOff>
      <xdr:row>52</xdr:row>
      <xdr:rowOff>138546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5865" y="432955"/>
          <a:ext cx="12059949" cy="9611591"/>
        </a:xfrm>
        <a:prstGeom prst="roundRect">
          <a:avLst>
            <a:gd name="adj" fmla="val 307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276223</xdr:colOff>
      <xdr:row>2</xdr:row>
      <xdr:rowOff>85723</xdr:rowOff>
    </xdr:from>
    <xdr:to>
      <xdr:col>44</xdr:col>
      <xdr:colOff>455544</xdr:colOff>
      <xdr:row>69</xdr:row>
      <xdr:rowOff>41414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1821" y="479147"/>
          <a:ext cx="24198886" cy="1246243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8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</xdr:col>
      <xdr:colOff>276223</xdr:colOff>
      <xdr:row>2</xdr:row>
      <xdr:rowOff>66674</xdr:rowOff>
    </xdr:from>
    <xdr:to>
      <xdr:col>44</xdr:col>
      <xdr:colOff>476249</xdr:colOff>
      <xdr:row>7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91821" y="460098"/>
          <a:ext cx="24219591" cy="1046094"/>
        </a:xfrm>
        <a:prstGeom prst="rect">
          <a:avLst/>
        </a:prstGeom>
        <a:gradFill flip="none" rotWithShape="1">
          <a:gsLst>
            <a:gs pos="4000">
              <a:schemeClr val="accent1">
                <a:lumMod val="50000"/>
              </a:schemeClr>
            </a:gs>
            <a:gs pos="100000">
              <a:schemeClr val="bg1"/>
            </a:gs>
          </a:gsLst>
          <a:lin ang="54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17</xdr:col>
      <xdr:colOff>534228</xdr:colOff>
      <xdr:row>0</xdr:row>
      <xdr:rowOff>41413</xdr:rowOff>
    </xdr:from>
    <xdr:to>
      <xdr:col>27</xdr:col>
      <xdr:colOff>429453</xdr:colOff>
      <xdr:row>2</xdr:row>
      <xdr:rowOff>146188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556185" y="41413"/>
          <a:ext cx="5900116" cy="4981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Monthly</a:t>
          </a:r>
          <a:r>
            <a:rPr lang="en-US" sz="24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 Call Performance Dashboard KPI</a:t>
          </a:r>
          <a:endParaRPr lang="en-US" sz="24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</xdr:col>
      <xdr:colOff>362815</xdr:colOff>
      <xdr:row>2</xdr:row>
      <xdr:rowOff>73602</xdr:rowOff>
    </xdr:from>
    <xdr:to>
      <xdr:col>3</xdr:col>
      <xdr:colOff>315190</xdr:colOff>
      <xdr:row>4</xdr:row>
      <xdr:rowOff>6927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78451" y="471920"/>
          <a:ext cx="1164648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Call </a:t>
          </a:r>
          <a:r>
            <a:rPr lang="en-US" sz="24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Center</a:t>
          </a:r>
          <a:endParaRPr lang="en-US" sz="2400" b="0" cap="none" spc="0">
            <a:ln w="0"/>
            <a:solidFill>
              <a:srgbClr val="FFC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17</xdr:col>
      <xdr:colOff>241013</xdr:colOff>
      <xdr:row>2</xdr:row>
      <xdr:rowOff>55060</xdr:rowOff>
    </xdr:from>
    <xdr:to>
      <xdr:col>17</xdr:col>
      <xdr:colOff>425744</xdr:colOff>
      <xdr:row>3</xdr:row>
      <xdr:rowOff>176056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446370" y="449667"/>
          <a:ext cx="18473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0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</xdr:col>
      <xdr:colOff>61913</xdr:colOff>
      <xdr:row>11</xdr:row>
      <xdr:rowOff>0</xdr:rowOff>
    </xdr:from>
    <xdr:to>
      <xdr:col>3</xdr:col>
      <xdr:colOff>71438</xdr:colOff>
      <xdr:row>13</xdr:row>
      <xdr:rowOff>171450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71488" y="210502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63342</xdr:colOff>
      <xdr:row>14</xdr:row>
      <xdr:rowOff>42863</xdr:rowOff>
    </xdr:from>
    <xdr:to>
      <xdr:col>3</xdr:col>
      <xdr:colOff>72867</xdr:colOff>
      <xdr:row>17</xdr:row>
      <xdr:rowOff>23813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472917" y="2719388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64770</xdr:colOff>
      <xdr:row>17</xdr:row>
      <xdr:rowOff>85726</xdr:rowOff>
    </xdr:from>
    <xdr:to>
      <xdr:col>3</xdr:col>
      <xdr:colOff>74295</xdr:colOff>
      <xdr:row>20</xdr:row>
      <xdr:rowOff>66676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474345" y="3333751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9</xdr:row>
          <xdr:rowOff>9525</xdr:rowOff>
        </xdr:from>
        <xdr:to>
          <xdr:col>3</xdr:col>
          <xdr:colOff>57150</xdr:colOff>
          <xdr:row>10</xdr:row>
          <xdr:rowOff>66675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0</xdr:col>
      <xdr:colOff>249814</xdr:colOff>
      <xdr:row>11</xdr:row>
      <xdr:rowOff>79305</xdr:rowOff>
    </xdr:from>
    <xdr:to>
      <xdr:col>3</xdr:col>
      <xdr:colOff>7913</xdr:colOff>
      <xdr:row>14</xdr:row>
      <xdr:rowOff>83475</xdr:rowOff>
    </xdr:to>
    <xdr:sp macro="" textlink="Database!A10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249814" y="2170664"/>
          <a:ext cx="1373208" cy="56324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DBF1523-5603-49F7-BEEC-C615804E05DF}" type="TxLink">
            <a:rPr lang="en-US" sz="16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Sans" panose="020B0602030504020204" pitchFamily="34" charset="0"/>
            </a:rPr>
            <a:pPr algn="ctr"/>
            <a:t>JANUARY Selected </a:t>
          </a:fld>
          <a:endParaRPr lang="en-US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Sans" panose="020B0602030504020204" pitchFamily="34" charset="0"/>
          </a:endParaRPr>
        </a:p>
      </xdr:txBody>
    </xdr:sp>
    <xdr:clientData/>
  </xdr:twoCellAnchor>
  <xdr:twoCellAnchor editAs="absolute">
    <xdr:from>
      <xdr:col>1</xdr:col>
      <xdr:colOff>60484</xdr:colOff>
      <xdr:row>20</xdr:row>
      <xdr:rowOff>128588</xdr:rowOff>
    </xdr:from>
    <xdr:to>
      <xdr:col>3</xdr:col>
      <xdr:colOff>70009</xdr:colOff>
      <xdr:row>23</xdr:row>
      <xdr:rowOff>109538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470059" y="3948113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59055</xdr:colOff>
      <xdr:row>23</xdr:row>
      <xdr:rowOff>171450</xdr:rowOff>
    </xdr:from>
    <xdr:to>
      <xdr:col>3</xdr:col>
      <xdr:colOff>68580</xdr:colOff>
      <xdr:row>26</xdr:row>
      <xdr:rowOff>152400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468630" y="456247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87306</xdr:colOff>
      <xdr:row>25</xdr:row>
      <xdr:rowOff>168494</xdr:rowOff>
    </xdr:from>
    <xdr:to>
      <xdr:col>3</xdr:col>
      <xdr:colOff>300905</xdr:colOff>
      <xdr:row>28</xdr:row>
      <xdr:rowOff>65007</xdr:rowOff>
    </xdr:to>
    <xdr:sp macro="" textlink="Database!J4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111244" y="4930994"/>
          <a:ext cx="832724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8C443A39-5E9E-4C0A-87CE-329A74F41068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14.4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269008</xdr:colOff>
      <xdr:row>19</xdr:row>
      <xdr:rowOff>33866</xdr:rowOff>
    </xdr:from>
    <xdr:to>
      <xdr:col>4</xdr:col>
      <xdr:colOff>65809</xdr:colOff>
      <xdr:row>21</xdr:row>
      <xdr:rowOff>64530</xdr:rowOff>
    </xdr:to>
    <xdr:sp macro="" textlink="Database!I4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683138" y="3616094"/>
          <a:ext cx="1598269" cy="403382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D2E7FDB7-0DE4-474B-8D26-97A1DA2F947F}" type="TxLink">
            <a:rPr lang="en-US" sz="2000" b="1" i="0" u="none" strike="noStrike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Avg Speed Answer (Secs)  in January</a:t>
          </a:fld>
          <a:endParaRPr lang="en-US" sz="2000" b="1" i="0" u="none" strike="noStrike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547493</xdr:colOff>
      <xdr:row>38</xdr:row>
      <xdr:rowOff>99655</xdr:rowOff>
    </xdr:from>
    <xdr:to>
      <xdr:col>3</xdr:col>
      <xdr:colOff>287531</xdr:colOff>
      <xdr:row>40</xdr:row>
      <xdr:rowOff>186668</xdr:rowOff>
    </xdr:to>
    <xdr:sp macro="" textlink="Database!J6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52306" y="7338655"/>
          <a:ext cx="978288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3A977A74-4C1A-4641-9F6D-87B5FA05881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22.6%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48794</xdr:colOff>
      <xdr:row>33</xdr:row>
      <xdr:rowOff>40195</xdr:rowOff>
    </xdr:from>
    <xdr:to>
      <xdr:col>4</xdr:col>
      <xdr:colOff>253279</xdr:colOff>
      <xdr:row>35</xdr:row>
      <xdr:rowOff>89910</xdr:rowOff>
    </xdr:to>
    <xdr:sp macro="" textlink="Database!I6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53607" y="6326695"/>
          <a:ext cx="2061860" cy="43071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9C7A128-1F0C-401A-B419-95B9EC63B356}" type="TxLink">
            <a:rPr lang="en-US" sz="2000" b="1" i="0" u="none" strike="noStrike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Abandonment Rate  in January</a:t>
          </a:fld>
          <a:endParaRPr lang="en-US" sz="2000" b="1" i="0" u="none" strike="noStrike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482923</xdr:colOff>
      <xdr:row>49</xdr:row>
      <xdr:rowOff>156083</xdr:rowOff>
    </xdr:from>
    <xdr:to>
      <xdr:col>3</xdr:col>
      <xdr:colOff>155252</xdr:colOff>
      <xdr:row>52</xdr:row>
      <xdr:rowOff>52596</xdr:rowOff>
    </xdr:to>
    <xdr:sp macro="" textlink="Database!J7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887736" y="9490583"/>
          <a:ext cx="910579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152D6C61-721B-4D20-B0FA-40FA16FEB315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1,727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282574</xdr:colOff>
      <xdr:row>45</xdr:row>
      <xdr:rowOff>190286</xdr:rowOff>
    </xdr:from>
    <xdr:to>
      <xdr:col>4</xdr:col>
      <xdr:colOff>261936</xdr:colOff>
      <xdr:row>51</xdr:row>
      <xdr:rowOff>190499</xdr:rowOff>
    </xdr:to>
    <xdr:sp macro="" textlink="Database!I7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282574" y="8762786"/>
          <a:ext cx="2241550" cy="11432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ED3D7229-A1D5-43B2-8383-30EF5F8D5F0E}" type="TxLink">
            <a:rPr lang="en-US" sz="2000" b="1" i="0" u="none" strike="noStrike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In-person visits in January</a:t>
          </a:fld>
          <a:endParaRPr lang="en-US" sz="2000" b="1" i="0" u="none" strike="noStrike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29626</xdr:colOff>
      <xdr:row>6</xdr:row>
      <xdr:rowOff>15372</xdr:rowOff>
    </xdr:from>
    <xdr:to>
      <xdr:col>10</xdr:col>
      <xdr:colOff>516481</xdr:colOff>
      <xdr:row>7</xdr:row>
      <xdr:rowOff>105077</xdr:rowOff>
    </xdr:to>
    <xdr:sp macro="" textlink="Database!I3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312826" y="1171072"/>
          <a:ext cx="1096455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24B4B15A-C2C8-42D9-A5E4-95A218039704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Answered</a:t>
          </a:fld>
          <a:endParaRPr lang="en-US" sz="1400" b="1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124422</xdr:colOff>
      <xdr:row>6</xdr:row>
      <xdr:rowOff>1084</xdr:rowOff>
    </xdr:from>
    <xdr:to>
      <xdr:col>14</xdr:col>
      <xdr:colOff>161335</xdr:colOff>
      <xdr:row>7</xdr:row>
      <xdr:rowOff>90789</xdr:rowOff>
    </xdr:to>
    <xdr:sp macro="" textlink="Database!I5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7236422" y="1156784"/>
          <a:ext cx="1256113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A9BA4438-5BAE-4EBA-A100-5789DDBFBED8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Abandoned Calls</a:t>
          </a:fld>
          <a:endParaRPr lang="en-US" sz="1400" b="1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369476</xdr:colOff>
      <xdr:row>5</xdr:row>
      <xdr:rowOff>164596</xdr:rowOff>
    </xdr:from>
    <xdr:to>
      <xdr:col>17</xdr:col>
      <xdr:colOff>417932</xdr:colOff>
      <xdr:row>7</xdr:row>
      <xdr:rowOff>63801</xdr:rowOff>
    </xdr:to>
    <xdr:sp macro="" textlink="Database!I8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310276" y="1129796"/>
          <a:ext cx="1267656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89A6A472-1900-4659-917D-47905EBC763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Satisfactory Calls</a:t>
          </a:fld>
          <a:endParaRPr lang="en-US" sz="1400" b="1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537261</xdr:colOff>
      <xdr:row>4</xdr:row>
      <xdr:rowOff>67760</xdr:rowOff>
    </xdr:from>
    <xdr:to>
      <xdr:col>7</xdr:col>
      <xdr:colOff>241300</xdr:colOff>
      <xdr:row>6</xdr:row>
      <xdr:rowOff>154773</xdr:rowOff>
    </xdr:to>
    <xdr:sp macro="" textlink="Database!J2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382061" y="842460"/>
          <a:ext cx="92323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71AE682C-E845-4825-A147-C72EFB23D6C2}" type="TxLink">
            <a:rPr lang="en-US" sz="2400" b="1" i="0" u="none" strike="noStrike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124</a:t>
          </a:fld>
          <a:endParaRPr lang="en-US" sz="2400" b="1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431800</xdr:colOff>
      <xdr:row>6</xdr:row>
      <xdr:rowOff>23310</xdr:rowOff>
    </xdr:from>
    <xdr:to>
      <xdr:col>7</xdr:col>
      <xdr:colOff>322043</xdr:colOff>
      <xdr:row>8</xdr:row>
      <xdr:rowOff>25400</xdr:rowOff>
    </xdr:to>
    <xdr:sp macro="" textlink="Database!I2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3276600" y="1179010"/>
          <a:ext cx="1109443" cy="38309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A101359C-7FC3-4106-86A8-B0262B55E97D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Inbound Calls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203886</xdr:colOff>
      <xdr:row>4</xdr:row>
      <xdr:rowOff>18547</xdr:rowOff>
    </xdr:from>
    <xdr:to>
      <xdr:col>10</xdr:col>
      <xdr:colOff>520700</xdr:colOff>
      <xdr:row>6</xdr:row>
      <xdr:rowOff>165100</xdr:rowOff>
    </xdr:to>
    <xdr:sp macro="" textlink="Database!J3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5487086" y="793247"/>
          <a:ext cx="926414" cy="52755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ECEBBE0-7C2C-44B3-B348-73DA7D1DB430}" type="TxLink">
            <a:rPr lang="en-US" sz="2400" b="1" i="0" u="none" strike="noStrike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96</a:t>
          </a:fld>
          <a:endParaRPr lang="en-US" sz="2400" b="1" i="0" u="none" strike="noStrike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545413</xdr:colOff>
      <xdr:row>3</xdr:row>
      <xdr:rowOff>182059</xdr:rowOff>
    </xdr:from>
    <xdr:to>
      <xdr:col>14</xdr:col>
      <xdr:colOff>25400</xdr:colOff>
      <xdr:row>6</xdr:row>
      <xdr:rowOff>152400</xdr:rowOff>
    </xdr:to>
    <xdr:sp macro="" textlink="Database!J5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7657413" y="766259"/>
          <a:ext cx="699187" cy="54184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9403884-80EA-433E-A1C0-18CA6217C811}" type="TxLink">
            <a:rPr lang="en-US" sz="2400" b="1" i="0" u="none" strike="noStrike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28</a:t>
          </a:fld>
          <a:endParaRPr lang="en-US" sz="2400" b="1" i="0" u="none" strike="noStrike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102286</xdr:colOff>
      <xdr:row>4</xdr:row>
      <xdr:rowOff>15371</xdr:rowOff>
    </xdr:from>
    <xdr:to>
      <xdr:col>17</xdr:col>
      <xdr:colOff>203200</xdr:colOff>
      <xdr:row>6</xdr:row>
      <xdr:rowOff>102384</xdr:rowOff>
    </xdr:to>
    <xdr:sp macro="" textlink="Database!J8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652686" y="790071"/>
          <a:ext cx="710514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D8AF7D73-7F02-46B1-9F2B-B2549E7897AC}" type="TxLink">
            <a:rPr lang="en-US" sz="2400" b="1" i="0" u="none" strike="noStrike" cap="none" spc="0">
              <a:ln w="0"/>
              <a:solidFill>
                <a:srgbClr val="92D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80</a:t>
          </a:fld>
          <a:endParaRPr lang="en-US" sz="2400" b="1" i="0" u="none" strike="noStrike" cap="none" spc="0">
            <a:ln w="0"/>
            <a:solidFill>
              <a:srgbClr val="92D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113613</xdr:colOff>
      <xdr:row>4</xdr:row>
      <xdr:rowOff>26485</xdr:rowOff>
    </xdr:from>
    <xdr:to>
      <xdr:col>20</xdr:col>
      <xdr:colOff>152400</xdr:colOff>
      <xdr:row>7</xdr:row>
      <xdr:rowOff>63500</xdr:rowOff>
    </xdr:to>
    <xdr:sp macro="" textlink="Database!J9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1492813" y="801185"/>
          <a:ext cx="648387" cy="6085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B961491D-7D02-4DB9-A36B-C945C99C1664}" type="TxLink">
            <a:rPr lang="en-US" sz="2400" b="1" i="0" u="none" strike="noStrike" cap="none" spc="0">
              <a:ln w="0"/>
              <a:solidFill>
                <a:srgbClr val="FF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44</a:t>
          </a:fld>
          <a:endParaRPr lang="en-US" sz="2400" b="1" i="0" u="none" strike="noStrike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583568</xdr:colOff>
      <xdr:row>5</xdr:row>
      <xdr:rowOff>182060</xdr:rowOff>
    </xdr:from>
    <xdr:to>
      <xdr:col>20</xdr:col>
      <xdr:colOff>368938</xdr:colOff>
      <xdr:row>7</xdr:row>
      <xdr:rowOff>81265</xdr:rowOff>
    </xdr:to>
    <xdr:sp macro="" textlink="Database!I9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1353168" y="1147260"/>
          <a:ext cx="100457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3CEF5FDC-DC42-4558-B7F9-BB70B3C93F87}" type="TxLink">
            <a:rPr lang="en-US" sz="1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Not Satisfied</a:t>
          </a:fld>
          <a:endParaRPr lang="en-US" sz="1400" b="1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0</xdr:rowOff>
    </xdr:from>
    <xdr:to>
      <xdr:col>11</xdr:col>
      <xdr:colOff>533400</xdr:colOff>
      <xdr:row>31</xdr:row>
      <xdr:rowOff>95250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85726</xdr:colOff>
      <xdr:row>8</xdr:row>
      <xdr:rowOff>76200</xdr:rowOff>
    </xdr:from>
    <xdr:to>
      <xdr:col>14</xdr:col>
      <xdr:colOff>542926</xdr:colOff>
      <xdr:row>10</xdr:row>
      <xdr:rowOff>9525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7200901" y="1609725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12</xdr:col>
      <xdr:colOff>104776</xdr:colOff>
      <xdr:row>20</xdr:row>
      <xdr:rowOff>180975</xdr:rowOff>
    </xdr:from>
    <xdr:to>
      <xdr:col>14</xdr:col>
      <xdr:colOff>561976</xdr:colOff>
      <xdr:row>22</xdr:row>
      <xdr:rowOff>114300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7219951" y="4000500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257175</xdr:colOff>
      <xdr:row>21</xdr:row>
      <xdr:rowOff>104774</xdr:rowOff>
    </xdr:from>
    <xdr:to>
      <xdr:col>20</xdr:col>
      <xdr:colOff>247650</xdr:colOff>
      <xdr:row>31</xdr:row>
      <xdr:rowOff>57149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</xdr:row>
      <xdr:rowOff>66675</xdr:rowOff>
    </xdr:from>
    <xdr:to>
      <xdr:col>8</xdr:col>
      <xdr:colOff>9525</xdr:colOff>
      <xdr:row>6</xdr:row>
      <xdr:rowOff>57150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68630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4</xdr:row>
      <xdr:rowOff>66675</xdr:rowOff>
    </xdr:from>
    <xdr:to>
      <xdr:col>11</xdr:col>
      <xdr:colOff>257175</xdr:colOff>
      <xdr:row>6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676275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4</xdr:row>
      <xdr:rowOff>66675</xdr:rowOff>
    </xdr:from>
    <xdr:to>
      <xdr:col>14</xdr:col>
      <xdr:colOff>476250</xdr:colOff>
      <xdr:row>6</xdr:row>
      <xdr:rowOff>57150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>
          <a:off x="8810625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131825</xdr:colOff>
      <xdr:row>15</xdr:row>
      <xdr:rowOff>35271</xdr:rowOff>
    </xdr:from>
    <xdr:to>
      <xdr:col>3</xdr:col>
      <xdr:colOff>276431</xdr:colOff>
      <xdr:row>19</xdr:row>
      <xdr:rowOff>57248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445" y="2872064"/>
          <a:ext cx="745095" cy="767412"/>
        </a:xfrm>
        <a:prstGeom prst="rect">
          <a:avLst/>
        </a:prstGeom>
      </xdr:spPr>
    </xdr:pic>
    <xdr:clientData/>
  </xdr:twoCellAnchor>
  <xdr:twoCellAnchor editAs="oneCell">
    <xdr:from>
      <xdr:col>0</xdr:col>
      <xdr:colOff>307596</xdr:colOff>
      <xdr:row>4</xdr:row>
      <xdr:rowOff>173953</xdr:rowOff>
    </xdr:from>
    <xdr:to>
      <xdr:col>2</xdr:col>
      <xdr:colOff>111827</xdr:colOff>
      <xdr:row>8</xdr:row>
      <xdr:rowOff>34637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596" y="953271"/>
          <a:ext cx="826004" cy="622684"/>
        </a:xfrm>
        <a:prstGeom prst="rect">
          <a:avLst/>
        </a:prstGeom>
      </xdr:spPr>
    </xdr:pic>
    <xdr:clientData/>
  </xdr:twoCellAnchor>
  <xdr:twoCellAnchor editAs="oneCell">
    <xdr:from>
      <xdr:col>2</xdr:col>
      <xdr:colOff>44050</xdr:colOff>
      <xdr:row>28</xdr:row>
      <xdr:rowOff>172085</xdr:rowOff>
    </xdr:from>
    <xdr:to>
      <xdr:col>3</xdr:col>
      <xdr:colOff>166686</xdr:colOff>
      <xdr:row>32</xdr:row>
      <xdr:rowOff>172173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988" y="5506085"/>
          <a:ext cx="741761" cy="762088"/>
        </a:xfrm>
        <a:prstGeom prst="rect">
          <a:avLst/>
        </a:prstGeom>
      </xdr:spPr>
    </xdr:pic>
    <xdr:clientData/>
  </xdr:twoCellAnchor>
  <xdr:twoCellAnchor editAs="oneCell">
    <xdr:from>
      <xdr:col>4</xdr:col>
      <xdr:colOff>562492</xdr:colOff>
      <xdr:row>3</xdr:row>
      <xdr:rowOff>20359</xdr:rowOff>
    </xdr:from>
    <xdr:to>
      <xdr:col>6</xdr:col>
      <xdr:colOff>63500</xdr:colOff>
      <xdr:row>6</xdr:row>
      <xdr:rowOff>177800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92" y="604559"/>
          <a:ext cx="720208" cy="728941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3</xdr:row>
      <xdr:rowOff>47218</xdr:rowOff>
    </xdr:from>
    <xdr:to>
      <xdr:col>12</xdr:col>
      <xdr:colOff>457200</xdr:colOff>
      <xdr:row>6</xdr:row>
      <xdr:rowOff>38100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631418"/>
          <a:ext cx="654050" cy="562382"/>
        </a:xfrm>
        <a:prstGeom prst="rect">
          <a:avLst/>
        </a:prstGeom>
      </xdr:spPr>
    </xdr:pic>
    <xdr:clientData/>
  </xdr:twoCellAnchor>
  <xdr:twoCellAnchor editAs="oneCell">
    <xdr:from>
      <xdr:col>14</xdr:col>
      <xdr:colOff>549274</xdr:colOff>
      <xdr:row>3</xdr:row>
      <xdr:rowOff>85724</xdr:rowOff>
    </xdr:from>
    <xdr:to>
      <xdr:col>16</xdr:col>
      <xdr:colOff>139700</xdr:colOff>
      <xdr:row>6</xdr:row>
      <xdr:rowOff>154472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0474" y="669924"/>
          <a:ext cx="809626" cy="640248"/>
        </a:xfrm>
        <a:prstGeom prst="rect">
          <a:avLst/>
        </a:prstGeom>
      </xdr:spPr>
    </xdr:pic>
    <xdr:clientData/>
  </xdr:twoCellAnchor>
  <xdr:twoCellAnchor editAs="oneCell">
    <xdr:from>
      <xdr:col>18</xdr:col>
      <xdr:colOff>193674</xdr:colOff>
      <xdr:row>3</xdr:row>
      <xdr:rowOff>69230</xdr:rowOff>
    </xdr:from>
    <xdr:to>
      <xdr:col>19</xdr:col>
      <xdr:colOff>114299</xdr:colOff>
      <xdr:row>6</xdr:row>
      <xdr:rowOff>32098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3274" y="653430"/>
          <a:ext cx="530225" cy="534368"/>
        </a:xfrm>
        <a:prstGeom prst="rect">
          <a:avLst/>
        </a:prstGeom>
      </xdr:spPr>
    </xdr:pic>
    <xdr:clientData/>
  </xdr:twoCellAnchor>
  <xdr:twoCellAnchor editAs="oneCell">
    <xdr:from>
      <xdr:col>1</xdr:col>
      <xdr:colOff>609310</xdr:colOff>
      <xdr:row>42</xdr:row>
      <xdr:rowOff>76055</xdr:rowOff>
    </xdr:from>
    <xdr:to>
      <xdr:col>3</xdr:col>
      <xdr:colOff>174460</xdr:colOff>
      <xdr:row>46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123" y="8077055"/>
          <a:ext cx="803400" cy="73357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3</xdr:row>
      <xdr:rowOff>50800</xdr:rowOff>
    </xdr:from>
    <xdr:to>
      <xdr:col>9</xdr:col>
      <xdr:colOff>254000</xdr:colOff>
      <xdr:row>6</xdr:row>
      <xdr:rowOff>66101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050" y="635000"/>
          <a:ext cx="692150" cy="586801"/>
        </a:xfrm>
        <a:prstGeom prst="rect">
          <a:avLst/>
        </a:prstGeom>
      </xdr:spPr>
    </xdr:pic>
    <xdr:clientData/>
  </xdr:twoCellAnchor>
  <xdr:twoCellAnchor>
    <xdr:from>
      <xdr:col>4</xdr:col>
      <xdr:colOff>549563</xdr:colOff>
      <xdr:row>11</xdr:row>
      <xdr:rowOff>184727</xdr:rowOff>
    </xdr:from>
    <xdr:to>
      <xdr:col>18</xdr:col>
      <xdr:colOff>434836</xdr:colOff>
      <xdr:row>41</xdr:row>
      <xdr:rowOff>62120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8</xdr:col>
      <xdr:colOff>485776</xdr:colOff>
      <xdr:row>7</xdr:row>
      <xdr:rowOff>38100</xdr:rowOff>
    </xdr:from>
    <xdr:ext cx="1162050" cy="59793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162551" y="1381125"/>
          <a:ext cx="1162050" cy="5979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100"/>
        </a:p>
        <a:p>
          <a:endParaRPr lang="en-IN" sz="1100"/>
        </a:p>
      </xdr:txBody>
    </xdr:sp>
    <xdr:clientData/>
  </xdr:oneCellAnchor>
  <xdr:twoCellAnchor>
    <xdr:from>
      <xdr:col>5</xdr:col>
      <xdr:colOff>332638</xdr:colOff>
      <xdr:row>42</xdr:row>
      <xdr:rowOff>179021</xdr:rowOff>
    </xdr:from>
    <xdr:to>
      <xdr:col>13</xdr:col>
      <xdr:colOff>28725</xdr:colOff>
      <xdr:row>67</xdr:row>
      <xdr:rowOff>20053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370742</xdr:colOff>
      <xdr:row>43</xdr:row>
      <xdr:rowOff>26356</xdr:rowOff>
    </xdr:from>
    <xdr:to>
      <xdr:col>32</xdr:col>
      <xdr:colOff>66829</xdr:colOff>
      <xdr:row>67</xdr:row>
      <xdr:rowOff>53747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91399</xdr:colOff>
      <xdr:row>44</xdr:row>
      <xdr:rowOff>72603</xdr:rowOff>
    </xdr:from>
    <xdr:to>
      <xdr:col>22</xdr:col>
      <xdr:colOff>186359</xdr:colOff>
      <xdr:row>67</xdr:row>
      <xdr:rowOff>0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386176</xdr:colOff>
      <xdr:row>43</xdr:row>
      <xdr:rowOff>33068</xdr:rowOff>
    </xdr:from>
    <xdr:to>
      <xdr:col>42</xdr:col>
      <xdr:colOff>82263</xdr:colOff>
      <xdr:row>67</xdr:row>
      <xdr:rowOff>60459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12</xdr:col>
      <xdr:colOff>367074</xdr:colOff>
      <xdr:row>12</xdr:row>
      <xdr:rowOff>164317</xdr:rowOff>
    </xdr:from>
    <xdr:ext cx="184731" cy="937629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437986" y="246152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29</xdr:col>
      <xdr:colOff>415235</xdr:colOff>
      <xdr:row>12</xdr:row>
      <xdr:rowOff>155864</xdr:rowOff>
    </xdr:from>
    <xdr:to>
      <xdr:col>43</xdr:col>
      <xdr:colOff>82824</xdr:colOff>
      <xdr:row>40</xdr:row>
      <xdr:rowOff>103532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42396</xdr:colOff>
      <xdr:row>4</xdr:row>
      <xdr:rowOff>115980</xdr:rowOff>
    </xdr:from>
    <xdr:to>
      <xdr:col>18</xdr:col>
      <xdr:colOff>42396</xdr:colOff>
      <xdr:row>6</xdr:row>
      <xdr:rowOff>106455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>
          <a:off x="10811996" y="89068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517233</xdr:colOff>
      <xdr:row>13</xdr:row>
      <xdr:rowOff>147135</xdr:rowOff>
    </xdr:from>
    <xdr:ext cx="184730" cy="937629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848433" y="26363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</xdr:col>
      <xdr:colOff>362303</xdr:colOff>
      <xdr:row>2</xdr:row>
      <xdr:rowOff>65180</xdr:rowOff>
    </xdr:from>
    <xdr:ext cx="216534" cy="264560"/>
    <xdr:sp macro="" textlink="J2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2610203" y="446180"/>
          <a:ext cx="216534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82921EF1-AA31-469B-8BF1-3C61AF4609E6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 </a:t>
          </a:fld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19</xdr:col>
      <xdr:colOff>326652</xdr:colOff>
      <xdr:row>9</xdr:row>
      <xdr:rowOff>42449</xdr:rowOff>
    </xdr:from>
    <xdr:ext cx="4580793" cy="468013"/>
    <xdr:sp macro="" textlink="Database!I13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1549587" y="1761090"/>
          <a:ext cx="458079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E0F766DA-8983-4DD5-AA2B-CC720CE85879}" type="TxLink">
            <a:rPr lang="en-US" sz="2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Satisfaction Score in January</a:t>
          </a:fld>
          <a:endParaRPr lang="en-US" sz="2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376607</xdr:colOff>
      <xdr:row>10</xdr:row>
      <xdr:rowOff>11201</xdr:rowOff>
    </xdr:from>
    <xdr:ext cx="7347781" cy="468013"/>
    <xdr:sp macro="" textlink="Database!T8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3192694" y="1916201"/>
          <a:ext cx="734778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FADE1718-113F-4E3F-BFF8-27D1870E04D1}" type="TxLink">
            <a:rPr lang="en-US" sz="2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Inbound calls at agents level for the month of  JANUARY</a:t>
          </a:fld>
          <a:endParaRPr lang="en-US" sz="2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29</xdr:col>
      <xdr:colOff>126131</xdr:colOff>
      <xdr:row>9</xdr:row>
      <xdr:rowOff>25128</xdr:rowOff>
    </xdr:from>
    <xdr:ext cx="8150822" cy="468013"/>
    <xdr:sp macro="" textlink="Database!F32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353957" y="1743769"/>
          <a:ext cx="815082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4402D6C5-085E-47C0-89C9-DB07E030B725}" type="TxLink">
            <a:rPr lang="en-US" sz="24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Top 3 Agents Highest call statisfaction in the month of January</a:t>
          </a:fld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39</xdr:col>
      <xdr:colOff>51961</xdr:colOff>
      <xdr:row>3</xdr:row>
      <xdr:rowOff>52614</xdr:rowOff>
    </xdr:from>
    <xdr:ext cx="3134576" cy="593304"/>
    <xdr:sp macro="" textlink="Database!D15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23284678" y="632397"/>
          <a:ext cx="3134576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FA458393-084F-4F9F-988A-E271EBDB51B4}" type="TxLink">
            <a:rPr lang="en-US" sz="32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22-02-2022 20:11</a:t>
          </a:fld>
          <a:endParaRPr lang="en-US" sz="32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18</xdr:col>
      <xdr:colOff>352272</xdr:colOff>
      <xdr:row>12</xdr:row>
      <xdr:rowOff>127512</xdr:rowOff>
    </xdr:from>
    <xdr:to>
      <xdr:col>28</xdr:col>
      <xdr:colOff>41413</xdr:colOff>
      <xdr:row>39</xdr:row>
      <xdr:rowOff>82826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0.38584</cdr:x>
      <cdr:y>0.09375</cdr:y>
    </cdr:from>
    <cdr:to>
      <cdr:x>0.52457</cdr:x>
      <cdr:y>0.42708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43175" y="2571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0.24555</cdr:x>
      <cdr:y>0.37548</cdr:y>
    </cdr:from>
    <cdr:to>
      <cdr:x>0.76394</cdr:x>
      <cdr:y>0.77972</cdr:y>
    </cdr:to>
    <cdr:sp macro="" textlink="Database!$J$13">
      <cdr:nvSpPr>
        <cdr:cNvPr id="4" name="Rectangle 3"/>
        <cdr:cNvSpPr/>
      </cdr:nvSpPr>
      <cdr:spPr>
        <a:xfrm xmlns:a="http://schemas.openxmlformats.org/drawingml/2006/main">
          <a:off x="918730" y="1151305"/>
          <a:ext cx="1939637" cy="123947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112D3C1-A3E9-43A9-A005-E1BF864EDCC4}" type="TxLink">
            <a:rPr lang="en-US" sz="4000" b="1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81.82%</a:t>
          </a:fld>
          <a:endParaRPr lang="en-US" sz="4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311763</xdr:colOff>
      <xdr:row>0</xdr:row>
      <xdr:rowOff>106976</xdr:rowOff>
    </xdr:from>
    <xdr:to>
      <xdr:col>32</xdr:col>
      <xdr:colOff>610400</xdr:colOff>
      <xdr:row>12</xdr:row>
      <xdr:rowOff>560134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179294</xdr:colOff>
      <xdr:row>7</xdr:row>
      <xdr:rowOff>79128</xdr:rowOff>
    </xdr:from>
    <xdr:to>
      <xdr:col>12</xdr:col>
      <xdr:colOff>683462</xdr:colOff>
      <xdr:row>14</xdr:row>
      <xdr:rowOff>114743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715739</xdr:colOff>
      <xdr:row>19</xdr:row>
      <xdr:rowOff>106815</xdr:rowOff>
    </xdr:from>
    <xdr:to>
      <xdr:col>17</xdr:col>
      <xdr:colOff>19052</xdr:colOff>
      <xdr:row>29</xdr:row>
      <xdr:rowOff>87765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23316</xdr:colOff>
      <xdr:row>16</xdr:row>
      <xdr:rowOff>133815</xdr:rowOff>
    </xdr:from>
    <xdr:to>
      <xdr:col>28</xdr:col>
      <xdr:colOff>173849</xdr:colOff>
      <xdr:row>27</xdr:row>
      <xdr:rowOff>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517662</xdr:colOff>
      <xdr:row>27</xdr:row>
      <xdr:rowOff>136428</xdr:rowOff>
    </xdr:from>
    <xdr:to>
      <xdr:col>23</xdr:col>
      <xdr:colOff>272289</xdr:colOff>
      <xdr:row>36</xdr:row>
      <xdr:rowOff>121726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172013</xdr:colOff>
      <xdr:row>6</xdr:row>
      <xdr:rowOff>11085</xdr:rowOff>
    </xdr:from>
    <xdr:to>
      <xdr:col>17</xdr:col>
      <xdr:colOff>346585</xdr:colOff>
      <xdr:row>18</xdr:row>
      <xdr:rowOff>68235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666752</xdr:colOff>
      <xdr:row>4</xdr:row>
      <xdr:rowOff>0</xdr:rowOff>
    </xdr:from>
    <xdr:to>
      <xdr:col>11</xdr:col>
      <xdr:colOff>1074966</xdr:colOff>
      <xdr:row>7</xdr:row>
      <xdr:rowOff>95250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3362216" y="762000"/>
          <a:ext cx="408214" cy="666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421822</xdr:colOff>
      <xdr:row>12</xdr:row>
      <xdr:rowOff>88446</xdr:rowOff>
    </xdr:from>
    <xdr:to>
      <xdr:col>18</xdr:col>
      <xdr:colOff>850447</xdr:colOff>
      <xdr:row>12</xdr:row>
      <xdr:rowOff>496660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9073813" y="1942419"/>
          <a:ext cx="408214" cy="127226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231321</xdr:colOff>
      <xdr:row>19</xdr:row>
      <xdr:rowOff>68036</xdr:rowOff>
    </xdr:from>
    <xdr:to>
      <xdr:col>17</xdr:col>
      <xdr:colOff>639535</xdr:colOff>
      <xdr:row>22</xdr:row>
      <xdr:rowOff>163286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 rot="2607698">
          <a:off x="18451285" y="4082143"/>
          <a:ext cx="408214" cy="666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877661</xdr:colOff>
      <xdr:row>28</xdr:row>
      <xdr:rowOff>88446</xdr:rowOff>
    </xdr:from>
    <xdr:to>
      <xdr:col>20</xdr:col>
      <xdr:colOff>415018</xdr:colOff>
      <xdr:row>30</xdr:row>
      <xdr:rowOff>115660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 rot="17844844">
          <a:off x="20927786" y="5687785"/>
          <a:ext cx="408214" cy="666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129268</xdr:colOff>
      <xdr:row>20</xdr:row>
      <xdr:rowOff>20411</xdr:rowOff>
    </xdr:from>
    <xdr:to>
      <xdr:col>23</xdr:col>
      <xdr:colOff>796018</xdr:colOff>
      <xdr:row>22</xdr:row>
      <xdr:rowOff>47625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rot="17962389">
          <a:off x="24315965" y="4095750"/>
          <a:ext cx="408214" cy="666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129269</xdr:colOff>
      <xdr:row>4</xdr:row>
      <xdr:rowOff>115661</xdr:rowOff>
    </xdr:from>
    <xdr:to>
      <xdr:col>25</xdr:col>
      <xdr:colOff>183698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18227707">
          <a:off x="25200430" y="748393"/>
          <a:ext cx="408214" cy="666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302560</xdr:colOff>
      <xdr:row>13</xdr:row>
      <xdr:rowOff>169209</xdr:rowOff>
    </xdr:from>
    <xdr:to>
      <xdr:col>9</xdr:col>
      <xdr:colOff>728383</xdr:colOff>
      <xdr:row>24</xdr:row>
      <xdr:rowOff>67235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8</xdr:col>
      <xdr:colOff>1287702</xdr:colOff>
      <xdr:row>18</xdr:row>
      <xdr:rowOff>29847</xdr:rowOff>
    </xdr:from>
    <xdr:ext cx="876010" cy="374141"/>
    <xdr:sp macro="" textlink="J13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445584" y="3862259"/>
          <a:ext cx="8760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44572FCE-2FDC-463D-A307-7F7C4E44609F}" type="TxLink">
            <a:rPr lang="en-US" sz="1800" b="1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81.82%</a:t>
          </a:fld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Data" displayName="TableData" ref="A1:I651" totalsRowCount="1" tableBorderDxfId="10" headerRowCellStyle="Normal" dataCellStyle="Normal">
  <autoFilter ref="A1:I650" xr:uid="{00000000-0009-0000-0100-000001000000}"/>
  <tableColumns count="9">
    <tableColumn id="1" xr3:uid="{00000000-0010-0000-0000-000001000000}" name="Call Id" dataCellStyle="Normal"/>
    <tableColumn id="2" xr3:uid="{00000000-0010-0000-0000-000002000000}" name="Month" dataDxfId="9" totalsRowDxfId="8" dataCellStyle="Normal"/>
    <tableColumn id="3" xr3:uid="{00000000-0010-0000-0000-000003000000}" name="Agents" dataCellStyle="Normal"/>
    <tableColumn id="4" xr3:uid="{00000000-0010-0000-0000-000004000000}" name="Department" dataCellStyle="Normal"/>
    <tableColumn id="6" xr3:uid="{00000000-0010-0000-0000-000006000000}" name="Average Speed of Answer in Secs" dataCellStyle="Normal"/>
    <tableColumn id="14" xr3:uid="{00000000-0010-0000-0000-00000E000000}" name="In-person visits" dataDxfId="7"/>
    <tableColumn id="13" xr3:uid="{00000000-0010-0000-0000-00000D000000}" name="Calls Answered(Y/N)" dataDxfId="6" totalsRowDxfId="5"/>
    <tableColumn id="10" xr3:uid="{00000000-0010-0000-0000-00000A000000}" name="Satisfaction status" dataCellStyle="Normal"/>
    <tableColumn id="11" xr3:uid="{00000000-0010-0000-0000-00000B000000}" name="Months Filter" dataDxfId="4" dataCellStyle="Normal">
      <calculatedColumnFormula>IF(AND(TableData[[#This Row],[Month]]&gt;=Database!$C$9,TableData[[#This Row],[Month]]&lt;=Database!$D$9),TRUE,FALSE)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Data3" displayName="TableData3" ref="A1:L145" totalsRowShown="0" tableBorderDxfId="3" headerRowCellStyle="Normal" dataCellStyle="Normal">
  <autoFilter ref="A1:L145" xr:uid="{00000000-0009-0000-0100-000002000000}">
    <filterColumn colId="9">
      <filters>
        <filter val="Y"/>
      </filters>
    </filterColumn>
    <filterColumn colId="11">
      <filters>
        <filter val="TRUE"/>
      </filters>
    </filterColumn>
  </autoFilter>
  <tableColumns count="12">
    <tableColumn id="1" xr3:uid="{00000000-0010-0000-0100-000001000000}" name="Call Id" dataCellStyle="Normal"/>
    <tableColumn id="2" xr3:uid="{00000000-0010-0000-0100-000002000000}" name="Month" dataDxfId="2" dataCellStyle="Normal"/>
    <tableColumn id="3" xr3:uid="{00000000-0010-0000-0100-000003000000}" name="Agents" dataCellStyle="Normal"/>
    <tableColumn id="4" xr3:uid="{00000000-0010-0000-0100-000004000000}" name="Department" dataCellStyle="Normal"/>
    <tableColumn id="5" xr3:uid="{00000000-0010-0000-0100-000005000000}" name="Inbound Calls" dataCellStyle="Normal"/>
    <tableColumn id="6" xr3:uid="{00000000-0010-0000-0100-000006000000}" name="Average Speed of Answer in Secs" dataCellStyle="Normal"/>
    <tableColumn id="7" xr3:uid="{00000000-0010-0000-0100-000007000000}" name="Abandoned Calls" dataCellStyle="Normal"/>
    <tableColumn id="8" xr3:uid="{00000000-0010-0000-0100-000008000000}" name="Call Abandonment Rate" dataCellStyle="Normal"/>
    <tableColumn id="9" xr3:uid="{00000000-0010-0000-0100-000009000000}" name="In-person visits" dataCellStyle="Normal"/>
    <tableColumn id="13" xr3:uid="{00000000-0010-0000-0100-00000D000000}" name="Calls Answered" dataDxfId="1"/>
    <tableColumn id="10" xr3:uid="{00000000-0010-0000-0100-00000A000000}" name="Satisfaction status" dataCellStyle="Normal"/>
    <tableColumn id="11" xr3:uid="{00000000-0010-0000-0100-00000B000000}" name="Months Filter" dataDxfId="0" dataCellStyle="Normal">
      <calculatedColumnFormula>IF(AND(TableData3[[#This Row],[Month]]&gt;=Database!$C$9,TableData3[[#This Row],[Month]]&lt;=Database!$D$9),TRUE,FALSE)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I9"/>
  <sheetViews>
    <sheetView topLeftCell="A26" zoomScale="46" zoomScaleNormal="46" workbookViewId="0">
      <selection activeCell="C64" sqref="C64"/>
    </sheetView>
  </sheetViews>
  <sheetFormatPr defaultRowHeight="15" x14ac:dyDescent="0.25"/>
  <cols>
    <col min="1" max="1" width="6.140625" style="2" customWidth="1"/>
    <col min="2" max="16384" width="9.140625" style="2"/>
  </cols>
  <sheetData>
    <row r="2" spans="2:61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9" spans="2:61" ht="15.75" x14ac:dyDescent="0.25"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</xdr:col>
                    <xdr:colOff>85725</xdr:colOff>
                    <xdr:row>9</xdr:row>
                    <xdr:rowOff>9525</xdr:rowOff>
                  </from>
                  <to>
                    <xdr:col>3</xdr:col>
                    <xdr:colOff>57150</xdr:colOff>
                    <xdr:row>10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tabSelected="1" topLeftCell="L7" zoomScale="85" zoomScaleNormal="85" workbookViewId="0">
      <selection activeCell="T20" sqref="T20"/>
    </sheetView>
  </sheetViews>
  <sheetFormatPr defaultRowHeight="15" x14ac:dyDescent="0.25"/>
  <cols>
    <col min="1" max="1" width="18.7109375" customWidth="1"/>
    <col min="3" max="3" width="14.5703125" customWidth="1"/>
    <col min="4" max="4" width="15.85546875" customWidth="1"/>
    <col min="6" max="6" width="21.85546875" customWidth="1"/>
    <col min="7" max="7" width="17.140625" customWidth="1"/>
    <col min="8" max="8" width="16.140625" customWidth="1"/>
    <col min="9" max="9" width="33.5703125" bestFit="1" customWidth="1"/>
    <col min="10" max="10" width="30.85546875" bestFit="1" customWidth="1"/>
    <col min="11" max="11" width="16" bestFit="1" customWidth="1"/>
    <col min="12" max="12" width="22.28515625" bestFit="1" customWidth="1"/>
    <col min="13" max="13" width="14.7109375" bestFit="1" customWidth="1"/>
    <col min="14" max="14" width="17.28515625" bestFit="1" customWidth="1"/>
    <col min="15" max="15" width="8.7109375" bestFit="1" customWidth="1"/>
    <col min="16" max="16" width="12.42578125" bestFit="1" customWidth="1"/>
    <col min="17" max="17" width="7.28515625" bestFit="1" customWidth="1"/>
    <col min="18" max="18" width="12.5703125" bestFit="1" customWidth="1"/>
    <col min="19" max="19" width="12.85546875" bestFit="1" customWidth="1"/>
    <col min="20" max="20" width="16.85546875" customWidth="1"/>
    <col min="21" max="21" width="13.85546875" bestFit="1" customWidth="1"/>
    <col min="22" max="22" width="12.85546875" bestFit="1" customWidth="1"/>
    <col min="23" max="23" width="18.42578125" customWidth="1"/>
    <col min="24" max="24" width="13.28515625" bestFit="1" customWidth="1"/>
  </cols>
  <sheetData>
    <row r="1" spans="1:24" x14ac:dyDescent="0.25">
      <c r="A1" s="21" t="s">
        <v>0</v>
      </c>
      <c r="B1" s="21">
        <v>1</v>
      </c>
      <c r="C1" s="21" t="s">
        <v>1</v>
      </c>
      <c r="D1" s="21" t="s">
        <v>2</v>
      </c>
      <c r="F1" s="16" t="s">
        <v>3</v>
      </c>
      <c r="I1" s="21" t="s">
        <v>4</v>
      </c>
      <c r="J1" s="21" t="s">
        <v>5</v>
      </c>
      <c r="L1" s="21" t="s">
        <v>6</v>
      </c>
      <c r="M1" s="21" t="s">
        <v>7</v>
      </c>
      <c r="N1" s="21" t="s">
        <v>8</v>
      </c>
      <c r="O1" s="21" t="s">
        <v>9</v>
      </c>
      <c r="P1" s="21" t="s">
        <v>10</v>
      </c>
      <c r="S1" s="5" t="s">
        <v>11</v>
      </c>
      <c r="T1" s="8" t="s">
        <v>7</v>
      </c>
      <c r="U1" s="5" t="s">
        <v>8</v>
      </c>
      <c r="V1" s="5" t="s">
        <v>9</v>
      </c>
      <c r="W1" s="5" t="s">
        <v>10</v>
      </c>
      <c r="X1" s="5" t="s">
        <v>12</v>
      </c>
    </row>
    <row r="2" spans="1:24" x14ac:dyDescent="0.25">
      <c r="A2" s="6" t="s">
        <v>13</v>
      </c>
      <c r="B2" s="6">
        <v>1</v>
      </c>
      <c r="C2" s="7">
        <v>43831</v>
      </c>
      <c r="D2" s="7">
        <f>EOMONTH(C2,0)</f>
        <v>43861</v>
      </c>
      <c r="F2" s="17" t="str">
        <f>A9&amp; " Statistics"</f>
        <v>January Statistics</v>
      </c>
      <c r="I2" s="6" t="s">
        <v>14</v>
      </c>
      <c r="J2" s="6">
        <f>COUNTIF(TableData[Months Filter],TRUE)</f>
        <v>124</v>
      </c>
      <c r="L2" s="6" t="s">
        <v>15</v>
      </c>
      <c r="M2" s="6">
        <f>SUMPRODUCT((TableData[Department]=L2)*(TableData[Months Filter]=TRUE)*(TableData[Calls Answered(Y/N)]="Y"))</f>
        <v>20</v>
      </c>
      <c r="N2" s="6">
        <f>SUMPRODUCT((TableData[Department]=L2)*(TableData[Months Filter]=TRUE)*(TableData[Calls Answered(Y/N)]="N"))</f>
        <v>8</v>
      </c>
      <c r="O2" s="6">
        <f>SUMPRODUCT((TableData[Department]=L2)*(TableData[Months Filter]=TRUE)*(TableData[Satisfaction status]=1))</f>
        <v>16</v>
      </c>
      <c r="P2" s="6">
        <f>SUMPRODUCT((TableData[Department]=L2)*(TableData[Months Filter]=TRUE)*(TableData[Satisfaction status]=0))</f>
        <v>12</v>
      </c>
      <c r="S2" s="6" t="s">
        <v>16</v>
      </c>
      <c r="T2" s="6">
        <f>SUMPRODUCT((TableData[Agents]=S2)*(TableData[Months Filter]=TRUE)*(TableData[Calls Answered(Y/N)]="Y"))</f>
        <v>20</v>
      </c>
      <c r="U2" s="6">
        <f>SUMPRODUCT((TableData[Agents]=S2)*(TableData[Months Filter]=TRUE)*(TableData[Calls Answered(Y/N)]="n"))</f>
        <v>8</v>
      </c>
      <c r="V2" s="6">
        <f>SUMPRODUCT((TableData[Agents]=S2)*(TableData[Months Filter]=TRUE)*(TableData[Satisfaction status]=1))</f>
        <v>16</v>
      </c>
      <c r="W2" s="6">
        <f>SUMPRODUCT((TableData[Agents]=S2)*(TableData[Months Filter]=TRUE)*(TableData[Satisfaction status]=0))</f>
        <v>12</v>
      </c>
      <c r="X2" s="6">
        <f>V2+ROWS($V$2:V2)/100000</f>
        <v>16.00001</v>
      </c>
    </row>
    <row r="3" spans="1:24" x14ac:dyDescent="0.25">
      <c r="A3" s="6" t="s">
        <v>17</v>
      </c>
      <c r="B3" s="6">
        <v>2</v>
      </c>
      <c r="C3" s="7">
        <v>43862</v>
      </c>
      <c r="D3" s="7">
        <f t="shared" ref="D3:D5" si="0">EOMONTH(C3,0)</f>
        <v>43890</v>
      </c>
      <c r="I3" s="6" t="s">
        <v>18</v>
      </c>
      <c r="J3" s="6">
        <f>SUMPRODUCT((TableData[Months Filter]=TRUE)*(TableData[Calls Answered(Y/N)]="Y"))</f>
        <v>96</v>
      </c>
      <c r="L3" s="6" t="s">
        <v>19</v>
      </c>
      <c r="M3" s="6">
        <f>SUMPRODUCT((TableData[Department]=L3)*(TableData[Months Filter]=TRUE)*(TableData[Calls Answered(Y/N)]="Y"))</f>
        <v>40</v>
      </c>
      <c r="N3" s="6">
        <f>SUMPRODUCT((TableData[Department]=L3)*(TableData[Months Filter]=TRUE)*(TableData[Calls Answered(Y/N)]="N"))</f>
        <v>8</v>
      </c>
      <c r="O3" s="6">
        <f>SUMPRODUCT((TableData[Department]=L3)*(TableData[Months Filter]=TRUE)*(TableData[Satisfaction status]=1))</f>
        <v>32</v>
      </c>
      <c r="P3" s="6">
        <f>SUMPRODUCT((TableData[Department]=L3)*(TableData[Months Filter]=TRUE)*(TableData[Satisfaction status]=0))</f>
        <v>16</v>
      </c>
      <c r="S3" s="6" t="s">
        <v>20</v>
      </c>
      <c r="T3" s="6">
        <f>SUMPRODUCT((TableData[Agents]=S3)*(TableData[Months Filter]=TRUE)*(TableData[Calls Answered(Y/N)]="Y"))</f>
        <v>16</v>
      </c>
      <c r="U3" s="6">
        <f>SUMPRODUCT((TableData[Agents]=S3)*(TableData[Months Filter]=TRUE)*(TableData[Calls Answered(Y/N)]="n"))</f>
        <v>8</v>
      </c>
      <c r="V3" s="6">
        <f>SUMPRODUCT((TableData[Agents]=S3)*(TableData[Months Filter]=TRUE)*(TableData[Satisfaction status]=1))</f>
        <v>8</v>
      </c>
      <c r="W3" s="6">
        <f>SUMPRODUCT((TableData[Agents]=S3)*(TableData[Months Filter]=TRUE)*(TableData[Satisfaction status]=0))</f>
        <v>16</v>
      </c>
      <c r="X3" s="6">
        <f>V3+ROWS($V$2:V3)/100000</f>
        <v>8.0000199999999992</v>
      </c>
    </row>
    <row r="4" spans="1:24" x14ac:dyDescent="0.25">
      <c r="A4" s="6" t="s">
        <v>21</v>
      </c>
      <c r="B4" s="6">
        <v>3</v>
      </c>
      <c r="C4" s="7">
        <v>43891</v>
      </c>
      <c r="D4" s="7">
        <f t="shared" si="0"/>
        <v>43921</v>
      </c>
      <c r="I4" s="6" t="str">
        <f>"Avg Speed Answer (Secs)  in "&amp;A9</f>
        <v>Avg Speed Answer (Secs)  in January</v>
      </c>
      <c r="J4" s="19">
        <f>SUMPRODUCT(--(TableData[Months Filter]=TRUE),(TableData[Average Speed of Answer in Secs]))/J2</f>
        <v>14.419354838709678</v>
      </c>
      <c r="L4" s="6" t="s">
        <v>22</v>
      </c>
      <c r="M4" s="6">
        <f>SUMPRODUCT((TableData[Department]=L4)*(TableData[Months Filter]=TRUE)*(TableData[Calls Answered(Y/N)]="Y"))</f>
        <v>36</v>
      </c>
      <c r="N4" s="6">
        <f>SUMPRODUCT((TableData[Department]=L4)*(TableData[Months Filter]=TRUE)*(TableData[Calls Answered(Y/N)]="N"))</f>
        <v>12</v>
      </c>
      <c r="O4" s="6">
        <f>SUMPRODUCT((TableData[Department]=L4)*(TableData[Months Filter]=TRUE)*(TableData[Satisfaction status]=1))</f>
        <v>32</v>
      </c>
      <c r="P4" s="6">
        <f>SUMPRODUCT((TableData[Department]=L4)*(TableData[Months Filter]=TRUE)*(TableData[Satisfaction status]=0))</f>
        <v>16</v>
      </c>
      <c r="S4" s="6" t="s">
        <v>23</v>
      </c>
      <c r="T4" s="6">
        <f>SUMPRODUCT((TableData[Agents]=S4)*(TableData[Months Filter]=TRUE)*(TableData[Calls Answered(Y/N)]="Y"))</f>
        <v>20</v>
      </c>
      <c r="U4" s="6">
        <f>SUMPRODUCT((TableData[Agents]=S4)*(TableData[Months Filter]=TRUE)*(TableData[Calls Answered(Y/N)]="n"))</f>
        <v>4</v>
      </c>
      <c r="V4" s="6">
        <f>SUMPRODUCT((TableData[Agents]=S4)*(TableData[Months Filter]=TRUE)*(TableData[Satisfaction status]=1))</f>
        <v>16</v>
      </c>
      <c r="W4" s="6">
        <f>SUMPRODUCT((TableData[Agents]=S4)*(TableData[Months Filter]=TRUE)*(TableData[Satisfaction status]=0))</f>
        <v>8</v>
      </c>
      <c r="X4" s="6">
        <f>V4+ROWS($V$2:V4)/100000</f>
        <v>16.000029999999999</v>
      </c>
    </row>
    <row r="5" spans="1:24" x14ac:dyDescent="0.25">
      <c r="A5" s="6" t="s">
        <v>24</v>
      </c>
      <c r="B5" s="6">
        <v>4</v>
      </c>
      <c r="C5" s="7">
        <v>43922</v>
      </c>
      <c r="D5" s="7">
        <f t="shared" si="0"/>
        <v>43951</v>
      </c>
      <c r="I5" s="6" t="s">
        <v>25</v>
      </c>
      <c r="J5" s="6">
        <f>SUMPRODUCT((TableData[Months Filter]=TRUE)*(TableData[Calls Answered(Y/N)]="N"))</f>
        <v>28</v>
      </c>
      <c r="L5" s="26"/>
      <c r="M5" s="26"/>
      <c r="N5" s="26"/>
      <c r="O5" s="26"/>
      <c r="P5" s="26"/>
      <c r="S5" s="6" t="s">
        <v>26</v>
      </c>
      <c r="T5" s="6">
        <f>SUMPRODUCT((TableData[Agents]=S5)*(TableData[Months Filter]=TRUE)*(TableData[Calls Answered(Y/N)]="Y"))</f>
        <v>24</v>
      </c>
      <c r="U5" s="6">
        <f>SUMPRODUCT((TableData[Agents]=S5)*(TableData[Months Filter]=TRUE)*(TableData[Calls Answered(Y/N)]="n"))</f>
        <v>0</v>
      </c>
      <c r="V5" s="6">
        <f>SUMPRODUCT((TableData[Agents]=S5)*(TableData[Months Filter]=TRUE)*(TableData[Satisfaction status]=1))</f>
        <v>24</v>
      </c>
      <c r="W5" s="6">
        <f>SUMPRODUCT((TableData[Agents]=S5)*(TableData[Months Filter]=TRUE)*(TableData[Satisfaction status]=0))</f>
        <v>0</v>
      </c>
      <c r="X5" s="6">
        <f>V5+ROWS($V$2:V5)/100000</f>
        <v>24.000039999999998</v>
      </c>
    </row>
    <row r="6" spans="1:24" x14ac:dyDescent="0.25">
      <c r="I6" s="6" t="str">
        <f>"Call Abandonment Rate  in "&amp;A9</f>
        <v>Call Abandonment Rate  in January</v>
      </c>
      <c r="J6" s="11">
        <f>(J2-J3)/J2</f>
        <v>0.22580645161290322</v>
      </c>
      <c r="L6" s="26"/>
      <c r="M6" s="26"/>
      <c r="N6" s="26"/>
      <c r="O6" s="26"/>
      <c r="P6" s="26"/>
      <c r="S6" s="6" t="s">
        <v>27</v>
      </c>
      <c r="T6" s="6">
        <f>SUMPRODUCT((TableData[Agents]=S6)*(TableData[Months Filter]=TRUE)*(TableData[Calls Answered(Y/N)]="Y"))</f>
        <v>16</v>
      </c>
      <c r="U6" s="6">
        <f>SUMPRODUCT((TableData[Agents]=S6)*(TableData[Months Filter]=TRUE)*(TableData[Calls Answered(Y/N)]="n"))</f>
        <v>8</v>
      </c>
      <c r="V6" s="6">
        <f>SUMPRODUCT((TableData[Agents]=S6)*(TableData[Months Filter]=TRUE)*(TableData[Satisfaction status]=1))</f>
        <v>16</v>
      </c>
      <c r="W6" s="6">
        <f>SUMPRODUCT((TableData[Agents]=S6)*(TableData[Months Filter]=TRUE)*(TableData[Satisfaction status]=0))</f>
        <v>8</v>
      </c>
      <c r="X6" s="6">
        <f>V6+ROWS($V$2:V6)/100000</f>
        <v>16.000050000000002</v>
      </c>
    </row>
    <row r="7" spans="1:24" x14ac:dyDescent="0.25">
      <c r="I7" s="6" t="str">
        <f>"In-person visits in "&amp;A9</f>
        <v>In-person visits in January</v>
      </c>
      <c r="J7" s="14">
        <f>SUMPRODUCT((TableData[Months Filter]=TRUE)*(TableData[In-person visits]))</f>
        <v>1727</v>
      </c>
    </row>
    <row r="8" spans="1:24" x14ac:dyDescent="0.25">
      <c r="A8" s="21" t="s">
        <v>28</v>
      </c>
      <c r="B8" s="21" t="s">
        <v>29</v>
      </c>
      <c r="C8" s="21" t="s">
        <v>1</v>
      </c>
      <c r="D8" s="21" t="s">
        <v>2</v>
      </c>
      <c r="I8" s="6" t="s">
        <v>30</v>
      </c>
      <c r="J8" s="14">
        <f>SUMPRODUCT((TableData[Months Filter]=TRUE)*(TableData[Satisfaction status]=1))</f>
        <v>80</v>
      </c>
      <c r="T8" t="str">
        <f>"Inbound calls at agents level for the month of  " &amp;UPPER(A9)</f>
        <v>Inbound calls at agents level for the month of  JANUARY</v>
      </c>
    </row>
    <row r="9" spans="1:24" x14ac:dyDescent="0.25">
      <c r="A9" s="6" t="str">
        <f>INDEX(A2:A5,MATCH(B1,B2:B5,0))</f>
        <v>January</v>
      </c>
      <c r="B9" s="6">
        <f>B1</f>
        <v>1</v>
      </c>
      <c r="C9" s="7">
        <f>INDEX(C2:D5,MATCH($B$1,B2:B5,0),MATCH($C$8,C1:D1,0))</f>
        <v>43831</v>
      </c>
      <c r="D9" s="7">
        <f>INDEX(C2:D5,MATCH($B$1,B2:B5,0),MATCH($D$8,C1:D1,0))</f>
        <v>43861</v>
      </c>
      <c r="I9" s="6" t="s">
        <v>10</v>
      </c>
      <c r="J9" s="14">
        <f>SUMPRODUCT((TableData[Months Filter]=TRUE)*(TableData[Satisfaction status]=0))</f>
        <v>44</v>
      </c>
    </row>
    <row r="10" spans="1:24" x14ac:dyDescent="0.25">
      <c r="A10" s="6" t="str">
        <f>UPPER(A9)&amp;" Selected "</f>
        <v xml:space="preserve">JANUARY Selected </v>
      </c>
      <c r="B10" s="6"/>
      <c r="C10" s="6"/>
      <c r="D10" s="6"/>
      <c r="F10" s="12"/>
      <c r="T10" s="13" t="str">
        <f>"Top-3 Agents with the highest call satisfaction in the month of "&amp;UPPER(A9)</f>
        <v>Top-3 Agents with the highest call satisfaction in the month of JANUARY</v>
      </c>
      <c r="U10" s="13"/>
      <c r="V10" s="13"/>
      <c r="W10" s="13"/>
    </row>
    <row r="11" spans="1:24" x14ac:dyDescent="0.25">
      <c r="J11" s="12"/>
      <c r="T11" s="5" t="s">
        <v>31</v>
      </c>
      <c r="U11" s="5" t="s">
        <v>32</v>
      </c>
      <c r="V11" s="5" t="s">
        <v>11</v>
      </c>
      <c r="W11" s="5" t="s">
        <v>9</v>
      </c>
    </row>
    <row r="12" spans="1:24" x14ac:dyDescent="0.25">
      <c r="C12" s="25"/>
      <c r="D12" s="25"/>
      <c r="I12" s="27" t="s">
        <v>33</v>
      </c>
      <c r="J12" s="27"/>
      <c r="T12" s="6">
        <v>1</v>
      </c>
      <c r="U12" s="6">
        <f>LARGE($X$2:$X$6,T12)</f>
        <v>24.000039999999998</v>
      </c>
      <c r="V12" s="6" t="str">
        <f>INDEX($S$2:$X$6,MATCH($U12,$X$2:$X$6,0),MATCH(V$11,$S$1:$X$1,0))</f>
        <v>Mumin Yusha</v>
      </c>
      <c r="W12" s="6">
        <f>INDEX($S$2:$X$6,MATCH($U12,$X$2:$X$6,0),MATCH(W$11,$S$1:$X$1,0))</f>
        <v>24</v>
      </c>
    </row>
    <row r="13" spans="1:24" ht="46.5" customHeight="1" x14ac:dyDescent="0.25">
      <c r="D13" s="4">
        <f ca="1">TODAY()</f>
        <v>44614</v>
      </c>
      <c r="I13" s="6" t="str">
        <f>"Satisfaction Score in " &amp;A9</f>
        <v>Satisfaction Score in January</v>
      </c>
      <c r="J13" s="15">
        <f>(J8/J9-1)</f>
        <v>0.81818181818181812</v>
      </c>
      <c r="K13" s="24">
        <f>1-J13</f>
        <v>0.18181818181818188</v>
      </c>
      <c r="T13" s="6">
        <v>2</v>
      </c>
      <c r="U13" s="6">
        <f t="shared" ref="U13:U14" si="1">LARGE($X$2:$X$6,T13)</f>
        <v>16.000050000000002</v>
      </c>
      <c r="V13" s="6" t="str">
        <f t="shared" ref="V13:V14" si="2">INDEX($S$2:$X$6,MATCH(U13,$X$2:$X$6,0),MATCH($V$11,$S$1:$X$1,0))</f>
        <v>Freda Grek</v>
      </c>
      <c r="W13" s="6">
        <f t="shared" ref="W13:W14" si="3">INDEX($S$2:$X$6,MATCH($U13,$X$2:$X$6,0),MATCH(W$11,$S$1:$X$1,0))</f>
        <v>16</v>
      </c>
    </row>
    <row r="14" spans="1:24" x14ac:dyDescent="0.25">
      <c r="B14" s="29"/>
      <c r="C14" s="30"/>
      <c r="D14" s="30"/>
      <c r="E14" s="30"/>
      <c r="F14" s="30"/>
      <c r="T14" s="6">
        <v>3</v>
      </c>
      <c r="U14" s="6">
        <f t="shared" si="1"/>
        <v>16.000029999999999</v>
      </c>
      <c r="V14" s="6" t="str">
        <f t="shared" si="2"/>
        <v>Peter Anni</v>
      </c>
      <c r="W14" s="6">
        <f t="shared" si="3"/>
        <v>16</v>
      </c>
    </row>
    <row r="15" spans="1:24" x14ac:dyDescent="0.25">
      <c r="D15" s="28">
        <f ca="1">NOW()</f>
        <v>44614.841256134256</v>
      </c>
    </row>
    <row r="17" spans="6:23" x14ac:dyDescent="0.25">
      <c r="F17" s="18"/>
    </row>
    <row r="18" spans="6:23" x14ac:dyDescent="0.25">
      <c r="F18" s="18"/>
      <c r="S18" s="21" t="s">
        <v>6</v>
      </c>
      <c r="T18" s="21" t="s">
        <v>9</v>
      </c>
      <c r="V18" s="21" t="s">
        <v>6</v>
      </c>
      <c r="W18" s="21" t="s">
        <v>8</v>
      </c>
    </row>
    <row r="19" spans="6:23" x14ac:dyDescent="0.25">
      <c r="F19" s="18"/>
      <c r="S19" s="6" t="s">
        <v>15</v>
      </c>
      <c r="T19" s="6">
        <f>O2</f>
        <v>16</v>
      </c>
      <c r="V19" s="6" t="s">
        <v>15</v>
      </c>
      <c r="W19" s="6">
        <f>N2</f>
        <v>8</v>
      </c>
    </row>
    <row r="20" spans="6:23" x14ac:dyDescent="0.25">
      <c r="S20" s="6" t="s">
        <v>19</v>
      </c>
      <c r="T20" s="6">
        <f>O3</f>
        <v>32</v>
      </c>
      <c r="V20" s="6" t="s">
        <v>19</v>
      </c>
      <c r="W20" s="6">
        <f>N3</f>
        <v>8</v>
      </c>
    </row>
    <row r="21" spans="6:23" x14ac:dyDescent="0.25">
      <c r="S21" s="6" t="s">
        <v>22</v>
      </c>
      <c r="T21" s="6">
        <f>O4</f>
        <v>32</v>
      </c>
      <c r="V21" s="6" t="s">
        <v>22</v>
      </c>
      <c r="W21" s="6">
        <f>N4</f>
        <v>12</v>
      </c>
    </row>
    <row r="25" spans="6:23" x14ac:dyDescent="0.25">
      <c r="S25" s="21" t="s">
        <v>6</v>
      </c>
      <c r="T25" s="21" t="s">
        <v>10</v>
      </c>
    </row>
    <row r="26" spans="6:23" x14ac:dyDescent="0.25">
      <c r="S26" s="6" t="s">
        <v>15</v>
      </c>
      <c r="T26" s="6">
        <f>P2</f>
        <v>12</v>
      </c>
    </row>
    <row r="27" spans="6:23" x14ac:dyDescent="0.25">
      <c r="S27" s="6" t="s">
        <v>19</v>
      </c>
      <c r="T27" s="6">
        <f>P3</f>
        <v>16</v>
      </c>
    </row>
    <row r="28" spans="6:23" x14ac:dyDescent="0.25">
      <c r="S28" s="6" t="s">
        <v>22</v>
      </c>
      <c r="T28" s="6">
        <f>P4</f>
        <v>16</v>
      </c>
    </row>
    <row r="32" spans="6:23" ht="15.75" x14ac:dyDescent="0.25">
      <c r="F32" s="31" t="str">
        <f>"Top 3 Agents Highest call statisfaction in the month of " &amp;A9</f>
        <v>Top 3 Agents Highest call statisfaction in the month of January</v>
      </c>
      <c r="G32" s="31"/>
      <c r="H32" s="31"/>
      <c r="I32" s="31"/>
      <c r="J32" s="31"/>
      <c r="K32" s="31"/>
      <c r="L32" s="31"/>
      <c r="M32" s="31"/>
    </row>
  </sheetData>
  <mergeCells count="2">
    <mergeCell ref="B14:F14"/>
    <mergeCell ref="F32:M32"/>
  </mergeCells>
  <conditionalFormatting sqref="A1:D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P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9 I13:J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T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:W21">
    <cfRule type="colorScale" priority="3">
      <colorScale>
        <cfvo type="min"/>
        <cfvo type="max"/>
        <color rgb="FFFFEF9C"/>
        <color rgb="FF63BE7B"/>
      </colorScale>
    </cfRule>
  </conditionalFormatting>
  <conditionalFormatting sqref="S25:T2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:J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8"/>
  <sheetViews>
    <sheetView workbookViewId="0">
      <selection activeCell="I2" sqref="I2"/>
    </sheetView>
  </sheetViews>
  <sheetFormatPr defaultRowHeight="15" x14ac:dyDescent="0.25"/>
  <cols>
    <col min="2" max="2" width="16.28515625" style="4" bestFit="1" customWidth="1"/>
    <col min="3" max="4" width="13.85546875" customWidth="1"/>
    <col min="5" max="5" width="32.28515625" customWidth="1"/>
    <col min="6" max="7" width="16.7109375" customWidth="1"/>
    <col min="8" max="8" width="16.7109375" style="10" customWidth="1"/>
    <col min="9" max="9" width="19.5703125" bestFit="1" customWidth="1"/>
    <col min="11" max="11" width="12.85546875" bestFit="1" customWidth="1"/>
  </cols>
  <sheetData>
    <row r="1" spans="1:9" x14ac:dyDescent="0.25">
      <c r="A1" t="s">
        <v>34</v>
      </c>
      <c r="B1" s="4" t="s">
        <v>35</v>
      </c>
      <c r="C1" t="s">
        <v>11</v>
      </c>
      <c r="D1" t="s">
        <v>6</v>
      </c>
      <c r="E1" t="s">
        <v>36</v>
      </c>
      <c r="F1" t="s">
        <v>37</v>
      </c>
      <c r="G1" s="10" t="s">
        <v>38</v>
      </c>
      <c r="H1" t="s">
        <v>39</v>
      </c>
      <c r="I1" t="s">
        <v>40</v>
      </c>
    </row>
    <row r="2" spans="1:9" x14ac:dyDescent="0.25">
      <c r="A2" t="s">
        <v>41</v>
      </c>
      <c r="B2" s="4">
        <v>43831</v>
      </c>
      <c r="C2" s="3" t="s">
        <v>16</v>
      </c>
      <c r="D2" s="3" t="s">
        <v>15</v>
      </c>
      <c r="E2">
        <v>17</v>
      </c>
      <c r="F2">
        <v>10</v>
      </c>
      <c r="G2" t="s">
        <v>42</v>
      </c>
      <c r="H2">
        <v>1</v>
      </c>
      <c r="I2" t="b">
        <f>IF(AND(TableData[[#This Row],[Month]]&gt;=Database!$C$9,TableData[[#This Row],[Month]]&lt;=Database!$D$9),TRUE,FALSE)</f>
        <v>1</v>
      </c>
    </row>
    <row r="3" spans="1:9" x14ac:dyDescent="0.25">
      <c r="A3" t="s">
        <v>43</v>
      </c>
      <c r="B3" s="4">
        <v>43832</v>
      </c>
      <c r="C3" s="3" t="s">
        <v>20</v>
      </c>
      <c r="D3" s="3" t="s">
        <v>19</v>
      </c>
      <c r="E3">
        <v>14</v>
      </c>
      <c r="F3">
        <v>39</v>
      </c>
      <c r="G3" t="s">
        <v>42</v>
      </c>
      <c r="H3">
        <v>0</v>
      </c>
      <c r="I3" t="b">
        <f>IF(AND(TableData[[#This Row],[Month]]&gt;=Database!$C$9,TableData[[#This Row],[Month]]&lt;=Database!$D$9),TRUE,FALSE)</f>
        <v>1</v>
      </c>
    </row>
    <row r="4" spans="1:9" x14ac:dyDescent="0.25">
      <c r="A4" t="s">
        <v>44</v>
      </c>
      <c r="B4" s="4">
        <v>43833</v>
      </c>
      <c r="C4" s="3" t="s">
        <v>23</v>
      </c>
      <c r="D4" s="3" t="s">
        <v>22</v>
      </c>
      <c r="E4">
        <v>22</v>
      </c>
      <c r="F4">
        <v>4</v>
      </c>
      <c r="G4" t="s">
        <v>42</v>
      </c>
      <c r="H4">
        <v>1</v>
      </c>
      <c r="I4" t="b">
        <f>IF(AND(TableData[[#This Row],[Month]]&gt;=Database!$C$9,TableData[[#This Row],[Month]]&lt;=Database!$D$9),TRUE,FALSE)</f>
        <v>1</v>
      </c>
    </row>
    <row r="5" spans="1:9" x14ac:dyDescent="0.25">
      <c r="A5" t="s">
        <v>45</v>
      </c>
      <c r="B5" s="4">
        <v>43834</v>
      </c>
      <c r="C5" t="s">
        <v>26</v>
      </c>
      <c r="D5" s="3" t="s">
        <v>19</v>
      </c>
      <c r="E5">
        <v>24</v>
      </c>
      <c r="F5">
        <v>5</v>
      </c>
      <c r="G5" t="s">
        <v>42</v>
      </c>
      <c r="H5">
        <v>1</v>
      </c>
      <c r="I5" t="b">
        <f>IF(AND(TableData[[#This Row],[Month]]&gt;=Database!$C$9,TableData[[#This Row],[Month]]&lt;=Database!$D$9),TRUE,FALSE)</f>
        <v>1</v>
      </c>
    </row>
    <row r="6" spans="1:9" x14ac:dyDescent="0.25">
      <c r="A6" t="s">
        <v>46</v>
      </c>
      <c r="B6" s="4">
        <v>43835</v>
      </c>
      <c r="C6" t="s">
        <v>27</v>
      </c>
      <c r="D6" s="3" t="s">
        <v>22</v>
      </c>
      <c r="E6">
        <v>14</v>
      </c>
      <c r="F6">
        <v>0</v>
      </c>
      <c r="G6" t="s">
        <v>47</v>
      </c>
      <c r="H6">
        <v>1</v>
      </c>
      <c r="I6" t="b">
        <f>IF(AND(TableData[[#This Row],[Month]]&gt;=Database!$C$9,TableData[[#This Row],[Month]]&lt;=Database!$D$9),TRUE,FALSE)</f>
        <v>1</v>
      </c>
    </row>
    <row r="7" spans="1:9" x14ac:dyDescent="0.25">
      <c r="A7" t="s">
        <v>48</v>
      </c>
      <c r="B7" s="4">
        <v>43836</v>
      </c>
      <c r="C7" s="3" t="s">
        <v>16</v>
      </c>
      <c r="D7" s="3" t="s">
        <v>15</v>
      </c>
      <c r="E7">
        <v>12</v>
      </c>
      <c r="F7">
        <v>50</v>
      </c>
      <c r="G7" t="s">
        <v>42</v>
      </c>
      <c r="H7">
        <v>1</v>
      </c>
      <c r="I7" t="b">
        <f>IF(AND(TableData[[#This Row],[Month]]&gt;=Database!$C$9,TableData[[#This Row],[Month]]&lt;=Database!$D$9),TRUE,FALSE)</f>
        <v>1</v>
      </c>
    </row>
    <row r="8" spans="1:9" x14ac:dyDescent="0.25">
      <c r="A8" t="s">
        <v>49</v>
      </c>
      <c r="B8" s="4">
        <v>43837</v>
      </c>
      <c r="C8" s="3" t="s">
        <v>20</v>
      </c>
      <c r="D8" s="3" t="s">
        <v>19</v>
      </c>
      <c r="F8">
        <v>4</v>
      </c>
      <c r="G8" t="s">
        <v>50</v>
      </c>
      <c r="H8"/>
      <c r="I8" t="b">
        <f>IF(AND(TableData[[#This Row],[Month]]&gt;=Database!$C$9,TableData[[#This Row],[Month]]&lt;=Database!$D$9),TRUE,FALSE)</f>
        <v>1</v>
      </c>
    </row>
    <row r="9" spans="1:9" x14ac:dyDescent="0.25">
      <c r="A9" t="s">
        <v>51</v>
      </c>
      <c r="B9" s="4">
        <v>43838</v>
      </c>
      <c r="C9" s="3" t="s">
        <v>23</v>
      </c>
      <c r="D9" s="3" t="s">
        <v>22</v>
      </c>
      <c r="F9">
        <v>2</v>
      </c>
      <c r="G9" t="s">
        <v>50</v>
      </c>
      <c r="H9"/>
      <c r="I9" t="b">
        <f>IF(AND(TableData[[#This Row],[Month]]&gt;=Database!$C$9,TableData[[#This Row],[Month]]&lt;=Database!$D$9),TRUE,FALSE)</f>
        <v>1</v>
      </c>
    </row>
    <row r="10" spans="1:9" x14ac:dyDescent="0.25">
      <c r="A10" t="s">
        <v>52</v>
      </c>
      <c r="B10" s="4">
        <v>43839</v>
      </c>
      <c r="C10" t="s">
        <v>26</v>
      </c>
      <c r="D10" s="3" t="s">
        <v>19</v>
      </c>
      <c r="E10">
        <v>19</v>
      </c>
      <c r="F10">
        <v>70</v>
      </c>
      <c r="G10" t="s">
        <v>42</v>
      </c>
      <c r="H10">
        <v>1</v>
      </c>
      <c r="I10" t="b">
        <f>IF(AND(TableData[[#This Row],[Month]]&gt;=Database!$C$9,TableData[[#This Row],[Month]]&lt;=Database!$D$9),TRUE,FALSE)</f>
        <v>1</v>
      </c>
    </row>
    <row r="11" spans="1:9" x14ac:dyDescent="0.25">
      <c r="A11" t="s">
        <v>53</v>
      </c>
      <c r="B11" s="4">
        <v>43840</v>
      </c>
      <c r="C11" t="s">
        <v>27</v>
      </c>
      <c r="D11" s="3" t="s">
        <v>22</v>
      </c>
      <c r="E11">
        <v>15</v>
      </c>
      <c r="F11">
        <v>50</v>
      </c>
      <c r="G11" t="s">
        <v>42</v>
      </c>
      <c r="H11">
        <v>1</v>
      </c>
      <c r="I11" t="b">
        <f>IF(AND(TableData[[#This Row],[Month]]&gt;=Database!$C$9,TableData[[#This Row],[Month]]&lt;=Database!$D$9),TRUE,FALSE)</f>
        <v>1</v>
      </c>
    </row>
    <row r="12" spans="1:9" x14ac:dyDescent="0.25">
      <c r="A12" t="s">
        <v>54</v>
      </c>
      <c r="B12" s="4">
        <v>43841</v>
      </c>
      <c r="C12" s="3" t="s">
        <v>16</v>
      </c>
      <c r="D12" s="3" t="s">
        <v>15</v>
      </c>
      <c r="E12">
        <v>21</v>
      </c>
      <c r="F12">
        <v>12</v>
      </c>
      <c r="G12" t="s">
        <v>42</v>
      </c>
      <c r="H12">
        <v>1</v>
      </c>
      <c r="I12" t="b">
        <f>IF(AND(TableData[[#This Row],[Month]]&gt;=Database!$C$9,TableData[[#This Row],[Month]]&lt;=Database!$D$9),TRUE,FALSE)</f>
        <v>1</v>
      </c>
    </row>
    <row r="13" spans="1:9" x14ac:dyDescent="0.25">
      <c r="A13" t="s">
        <v>55</v>
      </c>
      <c r="B13" s="4">
        <v>43842</v>
      </c>
      <c r="C13" s="3" t="s">
        <v>20</v>
      </c>
      <c r="D13" s="3" t="s">
        <v>19</v>
      </c>
      <c r="E13">
        <v>20</v>
      </c>
      <c r="F13">
        <v>1</v>
      </c>
      <c r="G13" t="s">
        <v>42</v>
      </c>
      <c r="H13">
        <v>1</v>
      </c>
      <c r="I13" t="b">
        <f>IF(AND(TableData[[#This Row],[Month]]&gt;=Database!$C$9,TableData[[#This Row],[Month]]&lt;=Database!$D$9),TRUE,FALSE)</f>
        <v>1</v>
      </c>
    </row>
    <row r="14" spans="1:9" x14ac:dyDescent="0.25">
      <c r="A14" t="s">
        <v>56</v>
      </c>
      <c r="B14" s="4">
        <v>43843</v>
      </c>
      <c r="C14" s="3" t="s">
        <v>23</v>
      </c>
      <c r="D14" s="3" t="s">
        <v>22</v>
      </c>
      <c r="E14">
        <v>28</v>
      </c>
      <c r="F14">
        <v>2</v>
      </c>
      <c r="G14" t="s">
        <v>42</v>
      </c>
      <c r="H14">
        <v>1</v>
      </c>
      <c r="I14" t="b">
        <f>IF(AND(TableData[[#This Row],[Month]]&gt;=Database!$C$9,TableData[[#This Row],[Month]]&lt;=Database!$D$9),TRUE,FALSE)</f>
        <v>1</v>
      </c>
    </row>
    <row r="15" spans="1:9" x14ac:dyDescent="0.25">
      <c r="A15" t="s">
        <v>57</v>
      </c>
      <c r="B15" s="4">
        <v>43844</v>
      </c>
      <c r="C15" t="s">
        <v>26</v>
      </c>
      <c r="D15" s="3" t="s">
        <v>19</v>
      </c>
      <c r="E15">
        <v>18</v>
      </c>
      <c r="F15">
        <v>3</v>
      </c>
      <c r="G15" t="s">
        <v>42</v>
      </c>
      <c r="H15">
        <v>1</v>
      </c>
      <c r="I15" t="b">
        <f>IF(AND(TableData[[#This Row],[Month]]&gt;=Database!$C$9,TableData[[#This Row],[Month]]&lt;=Database!$D$9),TRUE,FALSE)</f>
        <v>1</v>
      </c>
    </row>
    <row r="16" spans="1:9" x14ac:dyDescent="0.25">
      <c r="A16" t="s">
        <v>58</v>
      </c>
      <c r="B16" s="4">
        <v>43845</v>
      </c>
      <c r="C16" t="s">
        <v>27</v>
      </c>
      <c r="D16" s="3" t="s">
        <v>22</v>
      </c>
      <c r="F16">
        <v>9</v>
      </c>
      <c r="G16" t="s">
        <v>50</v>
      </c>
      <c r="H16"/>
      <c r="I16" t="b">
        <f>IF(AND(TableData[[#This Row],[Month]]&gt;=Database!$C$9,TableData[[#This Row],[Month]]&lt;=Database!$D$9),TRUE,FALSE)</f>
        <v>1</v>
      </c>
    </row>
    <row r="17" spans="1:9" x14ac:dyDescent="0.25">
      <c r="A17" t="s">
        <v>59</v>
      </c>
      <c r="B17" s="4">
        <v>43846</v>
      </c>
      <c r="C17" s="3" t="s">
        <v>16</v>
      </c>
      <c r="D17" s="3" t="s">
        <v>15</v>
      </c>
      <c r="F17">
        <v>4</v>
      </c>
      <c r="G17" t="s">
        <v>50</v>
      </c>
      <c r="H17"/>
      <c r="I17" t="b">
        <f>IF(AND(TableData[[#This Row],[Month]]&gt;=Database!$C$9,TableData[[#This Row],[Month]]&lt;=Database!$D$9),TRUE,FALSE)</f>
        <v>1</v>
      </c>
    </row>
    <row r="18" spans="1:9" x14ac:dyDescent="0.25">
      <c r="A18" t="s">
        <v>60</v>
      </c>
      <c r="B18" s="4">
        <v>43847</v>
      </c>
      <c r="C18" s="3" t="s">
        <v>20</v>
      </c>
      <c r="D18" s="3" t="s">
        <v>19</v>
      </c>
      <c r="F18">
        <v>10</v>
      </c>
      <c r="G18" t="s">
        <v>50</v>
      </c>
      <c r="H18"/>
      <c r="I18" t="b">
        <f>IF(AND(TableData[[#This Row],[Month]]&gt;=Database!$C$9,TableData[[#This Row],[Month]]&lt;=Database!$D$9),TRUE,FALSE)</f>
        <v>1</v>
      </c>
    </row>
    <row r="19" spans="1:9" x14ac:dyDescent="0.25">
      <c r="A19" t="s">
        <v>61</v>
      </c>
      <c r="B19" s="4">
        <v>43848</v>
      </c>
      <c r="C19" s="3" t="s">
        <v>23</v>
      </c>
      <c r="D19" s="3" t="s">
        <v>22</v>
      </c>
      <c r="E19">
        <v>12</v>
      </c>
      <c r="F19">
        <v>9</v>
      </c>
      <c r="G19" t="s">
        <v>42</v>
      </c>
      <c r="H19">
        <v>1</v>
      </c>
      <c r="I19" t="b">
        <f>IF(AND(TableData[[#This Row],[Month]]&gt;=Database!$C$9,TableData[[#This Row],[Month]]&lt;=Database!$D$9),TRUE,FALSE)</f>
        <v>1</v>
      </c>
    </row>
    <row r="20" spans="1:9" x14ac:dyDescent="0.25">
      <c r="A20" t="s">
        <v>62</v>
      </c>
      <c r="B20" s="4">
        <v>43849</v>
      </c>
      <c r="C20" t="s">
        <v>26</v>
      </c>
      <c r="D20" s="3" t="s">
        <v>19</v>
      </c>
      <c r="E20">
        <v>11</v>
      </c>
      <c r="F20">
        <v>2</v>
      </c>
      <c r="G20" t="s">
        <v>42</v>
      </c>
      <c r="H20">
        <v>1</v>
      </c>
      <c r="I20" t="b">
        <f>IF(AND(TableData[[#This Row],[Month]]&gt;=Database!$C$9,TableData[[#This Row],[Month]]&lt;=Database!$D$9),TRUE,FALSE)</f>
        <v>1</v>
      </c>
    </row>
    <row r="21" spans="1:9" x14ac:dyDescent="0.25">
      <c r="A21" t="s">
        <v>63</v>
      </c>
      <c r="B21" s="4">
        <v>43850</v>
      </c>
      <c r="C21" t="s">
        <v>27</v>
      </c>
      <c r="D21" s="3" t="s">
        <v>22</v>
      </c>
      <c r="E21">
        <v>11</v>
      </c>
      <c r="F21">
        <v>13</v>
      </c>
      <c r="G21" t="s">
        <v>42</v>
      </c>
      <c r="H21">
        <v>1</v>
      </c>
      <c r="I21" t="b">
        <f>IF(AND(TableData[[#This Row],[Month]]&gt;=Database!$C$9,TableData[[#This Row],[Month]]&lt;=Database!$D$9),TRUE,FALSE)</f>
        <v>1</v>
      </c>
    </row>
    <row r="22" spans="1:9" x14ac:dyDescent="0.25">
      <c r="A22" t="s">
        <v>64</v>
      </c>
      <c r="B22" s="4">
        <v>43851</v>
      </c>
      <c r="C22" s="3" t="s">
        <v>16</v>
      </c>
      <c r="D22" s="3" t="s">
        <v>15</v>
      </c>
      <c r="E22">
        <v>10</v>
      </c>
      <c r="F22">
        <v>15</v>
      </c>
      <c r="G22" t="s">
        <v>42</v>
      </c>
      <c r="H22">
        <v>0</v>
      </c>
      <c r="I22" t="b">
        <f>IF(AND(TableData[[#This Row],[Month]]&gt;=Database!$C$9,TableData[[#This Row],[Month]]&lt;=Database!$D$9),TRUE,FALSE)</f>
        <v>1</v>
      </c>
    </row>
    <row r="23" spans="1:9" x14ac:dyDescent="0.25">
      <c r="A23" t="s">
        <v>65</v>
      </c>
      <c r="B23" s="4">
        <v>43852</v>
      </c>
      <c r="C23" s="3" t="s">
        <v>20</v>
      </c>
      <c r="D23" s="3" t="s">
        <v>19</v>
      </c>
      <c r="E23">
        <v>16</v>
      </c>
      <c r="F23">
        <v>18</v>
      </c>
      <c r="G23" t="s">
        <v>42</v>
      </c>
      <c r="H23">
        <v>0</v>
      </c>
      <c r="I23" t="b">
        <f>IF(AND(TableData[[#This Row],[Month]]&gt;=Database!$C$9,TableData[[#This Row],[Month]]&lt;=Database!$D$9),TRUE,FALSE)</f>
        <v>1</v>
      </c>
    </row>
    <row r="24" spans="1:9" x14ac:dyDescent="0.25">
      <c r="A24" t="s">
        <v>66</v>
      </c>
      <c r="B24" s="4">
        <v>43853</v>
      </c>
      <c r="C24" s="3" t="s">
        <v>23</v>
      </c>
      <c r="D24" s="3" t="s">
        <v>22</v>
      </c>
      <c r="E24">
        <v>29</v>
      </c>
      <c r="F24">
        <v>10</v>
      </c>
      <c r="G24" t="s">
        <v>47</v>
      </c>
      <c r="H24">
        <v>0</v>
      </c>
      <c r="I24" t="b">
        <f>IF(AND(TableData[[#This Row],[Month]]&gt;=Database!$C$9,TableData[[#This Row],[Month]]&lt;=Database!$D$9),TRUE,FALSE)</f>
        <v>1</v>
      </c>
    </row>
    <row r="25" spans="1:9" x14ac:dyDescent="0.25">
      <c r="A25" t="s">
        <v>67</v>
      </c>
      <c r="B25" s="4">
        <v>43854</v>
      </c>
      <c r="C25" t="s">
        <v>26</v>
      </c>
      <c r="D25" s="3" t="s">
        <v>19</v>
      </c>
      <c r="E25">
        <v>31</v>
      </c>
      <c r="F25">
        <v>39</v>
      </c>
      <c r="G25" t="s">
        <v>42</v>
      </c>
      <c r="H25">
        <v>1</v>
      </c>
      <c r="I25" t="b">
        <f>IF(AND(TableData[[#This Row],[Month]]&gt;=Database!$C$9,TableData[[#This Row],[Month]]&lt;=Database!$D$9),TRUE,FALSE)</f>
        <v>1</v>
      </c>
    </row>
    <row r="26" spans="1:9" x14ac:dyDescent="0.25">
      <c r="A26" t="s">
        <v>68</v>
      </c>
      <c r="B26" s="4">
        <v>43855</v>
      </c>
      <c r="C26" t="s">
        <v>27</v>
      </c>
      <c r="D26" s="3" t="s">
        <v>22</v>
      </c>
      <c r="F26">
        <v>4</v>
      </c>
      <c r="G26" t="s">
        <v>50</v>
      </c>
      <c r="H26"/>
      <c r="I26" t="b">
        <f>IF(AND(TableData[[#This Row],[Month]]&gt;=Database!$C$9,TableData[[#This Row],[Month]]&lt;=Database!$D$9),TRUE,FALSE)</f>
        <v>1</v>
      </c>
    </row>
    <row r="27" spans="1:9" x14ac:dyDescent="0.25">
      <c r="A27" t="s">
        <v>69</v>
      </c>
      <c r="B27" s="4">
        <v>43856</v>
      </c>
      <c r="C27" s="3" t="s">
        <v>16</v>
      </c>
      <c r="D27" s="3" t="s">
        <v>15</v>
      </c>
      <c r="F27">
        <v>5</v>
      </c>
      <c r="G27" t="s">
        <v>50</v>
      </c>
      <c r="H27"/>
      <c r="I27" t="b">
        <f>IF(AND(TableData[[#This Row],[Month]]&gt;=Database!$C$9,TableData[[#This Row],[Month]]&lt;=Database!$D$9),TRUE,FALSE)</f>
        <v>1</v>
      </c>
    </row>
    <row r="28" spans="1:9" x14ac:dyDescent="0.25">
      <c r="A28" t="s">
        <v>70</v>
      </c>
      <c r="B28" s="4">
        <v>43857</v>
      </c>
      <c r="C28" s="3" t="s">
        <v>20</v>
      </c>
      <c r="D28" s="3" t="s">
        <v>19</v>
      </c>
      <c r="E28">
        <v>13</v>
      </c>
      <c r="F28">
        <v>0</v>
      </c>
      <c r="G28" t="s">
        <v>42</v>
      </c>
      <c r="H28">
        <v>1</v>
      </c>
      <c r="I28" t="b">
        <f>IF(AND(TableData[[#This Row],[Month]]&gt;=Database!$C$9,TableData[[#This Row],[Month]]&lt;=Database!$D$9),TRUE,FALSE)</f>
        <v>1</v>
      </c>
    </row>
    <row r="29" spans="1:9" x14ac:dyDescent="0.25">
      <c r="A29" t="s">
        <v>71</v>
      </c>
      <c r="B29" s="4">
        <v>43858</v>
      </c>
      <c r="C29" s="3" t="s">
        <v>23</v>
      </c>
      <c r="D29" s="3" t="s">
        <v>22</v>
      </c>
      <c r="E29">
        <v>28</v>
      </c>
      <c r="F29">
        <v>50</v>
      </c>
      <c r="G29" t="s">
        <v>42</v>
      </c>
      <c r="H29">
        <v>1</v>
      </c>
      <c r="I29" t="b">
        <f>IF(AND(TableData[[#This Row],[Month]]&gt;=Database!$C$9,TableData[[#This Row],[Month]]&lt;=Database!$D$9),TRUE,FALSE)</f>
        <v>1</v>
      </c>
    </row>
    <row r="30" spans="1:9" x14ac:dyDescent="0.25">
      <c r="A30" t="s">
        <v>72</v>
      </c>
      <c r="B30" s="4">
        <v>43859</v>
      </c>
      <c r="C30" t="s">
        <v>26</v>
      </c>
      <c r="D30" s="3" t="s">
        <v>19</v>
      </c>
      <c r="E30">
        <v>32</v>
      </c>
      <c r="F30">
        <v>4</v>
      </c>
      <c r="G30" t="s">
        <v>42</v>
      </c>
      <c r="H30">
        <v>1</v>
      </c>
      <c r="I30" t="b">
        <f>IF(AND(TableData[[#This Row],[Month]]&gt;=Database!$C$9,TableData[[#This Row],[Month]]&lt;=Database!$D$9),TRUE,FALSE)</f>
        <v>1</v>
      </c>
    </row>
    <row r="31" spans="1:9" x14ac:dyDescent="0.25">
      <c r="A31" t="s">
        <v>73</v>
      </c>
      <c r="B31" s="4">
        <v>43860</v>
      </c>
      <c r="C31" t="s">
        <v>27</v>
      </c>
      <c r="D31" s="3" t="s">
        <v>22</v>
      </c>
      <c r="E31">
        <v>16</v>
      </c>
      <c r="F31">
        <v>2</v>
      </c>
      <c r="G31" t="s">
        <v>42</v>
      </c>
      <c r="H31">
        <v>1</v>
      </c>
      <c r="I31" t="b">
        <f>IF(AND(TableData[[#This Row],[Month]]&gt;=Database!$C$9,TableData[[#This Row],[Month]]&lt;=Database!$D$9),TRUE,FALSE)</f>
        <v>1</v>
      </c>
    </row>
    <row r="32" spans="1:9" x14ac:dyDescent="0.25">
      <c r="A32" t="s">
        <v>74</v>
      </c>
      <c r="B32" s="4">
        <v>43861</v>
      </c>
      <c r="C32" s="3" t="s">
        <v>16</v>
      </c>
      <c r="D32" s="3" t="s">
        <v>15</v>
      </c>
      <c r="E32">
        <v>14</v>
      </c>
      <c r="F32">
        <v>70</v>
      </c>
      <c r="G32" t="s">
        <v>42</v>
      </c>
      <c r="H32">
        <v>1</v>
      </c>
      <c r="I32" t="b">
        <f>IF(AND(TableData[[#This Row],[Month]]&gt;=Database!$C$9,TableData[[#This Row],[Month]]&lt;=Database!$D$9),TRUE,FALSE)</f>
        <v>1</v>
      </c>
    </row>
    <row r="33" spans="1:9" x14ac:dyDescent="0.25">
      <c r="A33" t="s">
        <v>75</v>
      </c>
      <c r="B33" s="4">
        <v>43862</v>
      </c>
      <c r="C33" s="3" t="s">
        <v>20</v>
      </c>
      <c r="D33" s="3" t="s">
        <v>19</v>
      </c>
      <c r="E33">
        <v>11</v>
      </c>
      <c r="F33">
        <v>50</v>
      </c>
      <c r="G33" t="s">
        <v>42</v>
      </c>
      <c r="H33">
        <v>1</v>
      </c>
      <c r="I33" t="b">
        <f>IF(AND(TableData[[#This Row],[Month]]&gt;=Database!$C$9,TableData[[#This Row],[Month]]&lt;=Database!$D$9),TRUE,FALSE)</f>
        <v>0</v>
      </c>
    </row>
    <row r="34" spans="1:9" x14ac:dyDescent="0.25">
      <c r="A34" t="s">
        <v>76</v>
      </c>
      <c r="B34" s="4">
        <v>43863</v>
      </c>
      <c r="C34" s="3" t="s">
        <v>23</v>
      </c>
      <c r="D34" s="3" t="s">
        <v>22</v>
      </c>
      <c r="F34">
        <v>12</v>
      </c>
      <c r="G34" t="s">
        <v>50</v>
      </c>
      <c r="H34"/>
      <c r="I34" t="b">
        <f>IF(AND(TableData[[#This Row],[Month]]&gt;=Database!$C$9,TableData[[#This Row],[Month]]&lt;=Database!$D$9),TRUE,FALSE)</f>
        <v>0</v>
      </c>
    </row>
    <row r="35" spans="1:9" x14ac:dyDescent="0.25">
      <c r="A35" t="s">
        <v>77</v>
      </c>
      <c r="B35" s="4">
        <v>43864</v>
      </c>
      <c r="C35" t="s">
        <v>26</v>
      </c>
      <c r="D35" s="3" t="s">
        <v>19</v>
      </c>
      <c r="F35">
        <v>1</v>
      </c>
      <c r="G35" t="s">
        <v>50</v>
      </c>
      <c r="H35"/>
      <c r="I35" t="b">
        <f>IF(AND(TableData[[#This Row],[Month]]&gt;=Database!$C$9,TableData[[#This Row],[Month]]&lt;=Database!$D$9),TRUE,FALSE)</f>
        <v>0</v>
      </c>
    </row>
    <row r="36" spans="1:9" x14ac:dyDescent="0.25">
      <c r="A36" t="s">
        <v>78</v>
      </c>
      <c r="B36" s="4">
        <v>43865</v>
      </c>
      <c r="C36" t="s">
        <v>27</v>
      </c>
      <c r="D36" s="3" t="s">
        <v>22</v>
      </c>
      <c r="F36">
        <v>2</v>
      </c>
      <c r="G36" t="s">
        <v>50</v>
      </c>
      <c r="H36"/>
      <c r="I36" t="b">
        <f>IF(AND(TableData[[#This Row],[Month]]&gt;=Database!$C$9,TableData[[#This Row],[Month]]&lt;=Database!$D$9),TRUE,FALSE)</f>
        <v>0</v>
      </c>
    </row>
    <row r="37" spans="1:9" x14ac:dyDescent="0.25">
      <c r="A37" t="s">
        <v>79</v>
      </c>
      <c r="B37" s="4">
        <v>43866</v>
      </c>
      <c r="C37" s="3" t="s">
        <v>16</v>
      </c>
      <c r="D37" s="3" t="s">
        <v>15</v>
      </c>
      <c r="E37">
        <v>28</v>
      </c>
      <c r="F37">
        <v>3</v>
      </c>
      <c r="G37" t="s">
        <v>42</v>
      </c>
      <c r="H37">
        <v>1</v>
      </c>
      <c r="I37" t="b">
        <f>IF(AND(TableData[[#This Row],[Month]]&gt;=Database!$C$9,TableData[[#This Row],[Month]]&lt;=Database!$D$9),TRUE,FALSE)</f>
        <v>0</v>
      </c>
    </row>
    <row r="38" spans="1:9" x14ac:dyDescent="0.25">
      <c r="A38" t="s">
        <v>80</v>
      </c>
      <c r="B38" s="4">
        <v>43867</v>
      </c>
      <c r="C38" s="3" t="s">
        <v>20</v>
      </c>
      <c r="D38" s="3" t="s">
        <v>19</v>
      </c>
      <c r="E38">
        <v>31</v>
      </c>
      <c r="G38" t="s">
        <v>42</v>
      </c>
      <c r="H38">
        <v>1</v>
      </c>
      <c r="I38" t="b">
        <f>IF(AND(TableData[[#This Row],[Month]]&gt;=Database!$C$9,TableData[[#This Row],[Month]]&lt;=Database!$D$9),TRUE,FALSE)</f>
        <v>0</v>
      </c>
    </row>
    <row r="39" spans="1:9" x14ac:dyDescent="0.25">
      <c r="A39" t="s">
        <v>81</v>
      </c>
      <c r="B39" s="4">
        <v>43868</v>
      </c>
      <c r="C39" s="3" t="s">
        <v>23</v>
      </c>
      <c r="D39" s="3" t="s">
        <v>22</v>
      </c>
      <c r="E39">
        <v>27</v>
      </c>
      <c r="F39">
        <v>4</v>
      </c>
      <c r="G39" t="s">
        <v>42</v>
      </c>
      <c r="H39">
        <v>1</v>
      </c>
      <c r="I39" t="b">
        <f>IF(AND(TableData[[#This Row],[Month]]&gt;=Database!$C$9,TableData[[#This Row],[Month]]&lt;=Database!$D$9),TRUE,FALSE)</f>
        <v>0</v>
      </c>
    </row>
    <row r="40" spans="1:9" x14ac:dyDescent="0.25">
      <c r="A40" t="s">
        <v>82</v>
      </c>
      <c r="B40" s="4">
        <v>43869</v>
      </c>
      <c r="C40" t="s">
        <v>26</v>
      </c>
      <c r="D40" s="3" t="s">
        <v>19</v>
      </c>
      <c r="E40">
        <v>16</v>
      </c>
      <c r="F40">
        <v>10</v>
      </c>
      <c r="G40" t="s">
        <v>42</v>
      </c>
      <c r="H40">
        <v>1</v>
      </c>
      <c r="I40" t="b">
        <f>IF(AND(TableData[[#This Row],[Month]]&gt;=Database!$C$9,TableData[[#This Row],[Month]]&lt;=Database!$D$9),TRUE,FALSE)</f>
        <v>0</v>
      </c>
    </row>
    <row r="41" spans="1:9" x14ac:dyDescent="0.25">
      <c r="A41" t="s">
        <v>83</v>
      </c>
      <c r="B41" s="4">
        <v>43870</v>
      </c>
      <c r="C41" t="s">
        <v>27</v>
      </c>
      <c r="D41" s="3" t="s">
        <v>22</v>
      </c>
      <c r="E41">
        <v>25</v>
      </c>
      <c r="F41">
        <v>9</v>
      </c>
      <c r="G41" t="s">
        <v>42</v>
      </c>
      <c r="H41">
        <v>1</v>
      </c>
      <c r="I41" t="b">
        <f>IF(AND(TableData[[#This Row],[Month]]&gt;=Database!$C$9,TableData[[#This Row],[Month]]&lt;=Database!$D$9),TRUE,FALSE)</f>
        <v>0</v>
      </c>
    </row>
    <row r="42" spans="1:9" x14ac:dyDescent="0.25">
      <c r="A42" t="s">
        <v>84</v>
      </c>
      <c r="B42" s="4">
        <v>43871</v>
      </c>
      <c r="C42" s="3" t="s">
        <v>16</v>
      </c>
      <c r="D42" s="3" t="s">
        <v>15</v>
      </c>
      <c r="E42">
        <v>31</v>
      </c>
      <c r="F42">
        <v>2</v>
      </c>
      <c r="G42" t="s">
        <v>47</v>
      </c>
      <c r="H42">
        <v>1</v>
      </c>
      <c r="I42" t="b">
        <f>IF(AND(TableData[[#This Row],[Month]]&gt;=Database!$C$9,TableData[[#This Row],[Month]]&lt;=Database!$D$9),TRUE,FALSE)</f>
        <v>0</v>
      </c>
    </row>
    <row r="43" spans="1:9" x14ac:dyDescent="0.25">
      <c r="A43" t="s">
        <v>85</v>
      </c>
      <c r="B43" s="4">
        <v>43872</v>
      </c>
      <c r="C43" s="3" t="s">
        <v>20</v>
      </c>
      <c r="D43" s="3" t="s">
        <v>19</v>
      </c>
      <c r="E43">
        <v>15</v>
      </c>
      <c r="F43">
        <v>13</v>
      </c>
      <c r="G43" t="s">
        <v>42</v>
      </c>
      <c r="H43">
        <v>1</v>
      </c>
      <c r="I43" t="b">
        <f>IF(AND(TableData[[#This Row],[Month]]&gt;=Database!$C$9,TableData[[#This Row],[Month]]&lt;=Database!$D$9),TRUE,FALSE)</f>
        <v>0</v>
      </c>
    </row>
    <row r="44" spans="1:9" x14ac:dyDescent="0.25">
      <c r="A44" t="s">
        <v>86</v>
      </c>
      <c r="B44" s="4">
        <v>43873</v>
      </c>
      <c r="C44" s="3" t="s">
        <v>23</v>
      </c>
      <c r="D44" s="3" t="s">
        <v>22</v>
      </c>
      <c r="F44">
        <v>15</v>
      </c>
      <c r="G44" t="s">
        <v>50</v>
      </c>
      <c r="H44"/>
      <c r="I44" t="b">
        <f>IF(AND(TableData[[#This Row],[Month]]&gt;=Database!$C$9,TableData[[#This Row],[Month]]&lt;=Database!$D$9),TRUE,FALSE)</f>
        <v>0</v>
      </c>
    </row>
    <row r="45" spans="1:9" x14ac:dyDescent="0.25">
      <c r="A45" t="s">
        <v>87</v>
      </c>
      <c r="B45" s="4">
        <v>43874</v>
      </c>
      <c r="C45" t="s">
        <v>26</v>
      </c>
      <c r="D45" s="3" t="s">
        <v>19</v>
      </c>
      <c r="F45">
        <v>18</v>
      </c>
      <c r="G45" t="s">
        <v>50</v>
      </c>
      <c r="H45"/>
      <c r="I45" t="b">
        <f>IF(AND(TableData[[#This Row],[Month]]&gt;=Database!$C$9,TableData[[#This Row],[Month]]&lt;=Database!$D$9),TRUE,FALSE)</f>
        <v>0</v>
      </c>
    </row>
    <row r="46" spans="1:9" x14ac:dyDescent="0.25">
      <c r="A46" t="s">
        <v>88</v>
      </c>
      <c r="B46" s="4">
        <v>43875</v>
      </c>
      <c r="C46" t="s">
        <v>27</v>
      </c>
      <c r="D46" s="3" t="s">
        <v>22</v>
      </c>
      <c r="E46">
        <v>15</v>
      </c>
      <c r="F46">
        <v>10</v>
      </c>
      <c r="G46" t="s">
        <v>42</v>
      </c>
      <c r="H46">
        <v>1</v>
      </c>
      <c r="I46" t="b">
        <f>IF(AND(TableData[[#This Row],[Month]]&gt;=Database!$C$9,TableData[[#This Row],[Month]]&lt;=Database!$D$9),TRUE,FALSE)</f>
        <v>0</v>
      </c>
    </row>
    <row r="47" spans="1:9" x14ac:dyDescent="0.25">
      <c r="A47" t="s">
        <v>89</v>
      </c>
      <c r="B47" s="4">
        <v>43876</v>
      </c>
      <c r="C47" s="3" t="s">
        <v>16</v>
      </c>
      <c r="D47" s="3" t="s">
        <v>15</v>
      </c>
      <c r="E47">
        <v>39</v>
      </c>
      <c r="F47">
        <v>39</v>
      </c>
      <c r="G47" t="s">
        <v>42</v>
      </c>
      <c r="H47">
        <v>1</v>
      </c>
      <c r="I47" t="b">
        <f>IF(AND(TableData[[#This Row],[Month]]&gt;=Database!$C$9,TableData[[#This Row],[Month]]&lt;=Database!$D$9),TRUE,FALSE)</f>
        <v>0</v>
      </c>
    </row>
    <row r="48" spans="1:9" x14ac:dyDescent="0.25">
      <c r="A48" t="s">
        <v>90</v>
      </c>
      <c r="B48" s="4">
        <v>43877</v>
      </c>
      <c r="C48" s="3" t="s">
        <v>20</v>
      </c>
      <c r="D48" s="3" t="s">
        <v>19</v>
      </c>
      <c r="E48">
        <v>20</v>
      </c>
      <c r="F48">
        <v>4</v>
      </c>
      <c r="G48" t="s">
        <v>42</v>
      </c>
      <c r="H48">
        <v>1</v>
      </c>
      <c r="I48" t="b">
        <f>IF(AND(TableData[[#This Row],[Month]]&gt;=Database!$C$9,TableData[[#This Row],[Month]]&lt;=Database!$D$9),TRUE,FALSE)</f>
        <v>0</v>
      </c>
    </row>
    <row r="49" spans="1:9" x14ac:dyDescent="0.25">
      <c r="A49" t="s">
        <v>91</v>
      </c>
      <c r="B49" s="4">
        <v>43878</v>
      </c>
      <c r="C49" s="3" t="s">
        <v>23</v>
      </c>
      <c r="D49" s="3" t="s">
        <v>22</v>
      </c>
      <c r="E49">
        <v>13</v>
      </c>
      <c r="F49">
        <v>5</v>
      </c>
      <c r="G49" t="s">
        <v>42</v>
      </c>
      <c r="H49">
        <v>0</v>
      </c>
      <c r="I49" t="b">
        <f>IF(AND(TableData[[#This Row],[Month]]&gt;=Database!$C$9,TableData[[#This Row],[Month]]&lt;=Database!$D$9),TRUE,FALSE)</f>
        <v>0</v>
      </c>
    </row>
    <row r="50" spans="1:9" x14ac:dyDescent="0.25">
      <c r="A50" t="s">
        <v>92</v>
      </c>
      <c r="B50" s="4">
        <v>43879</v>
      </c>
      <c r="C50" t="s">
        <v>26</v>
      </c>
      <c r="D50" s="3" t="s">
        <v>19</v>
      </c>
      <c r="E50">
        <v>28</v>
      </c>
      <c r="F50">
        <v>0</v>
      </c>
      <c r="G50" t="s">
        <v>42</v>
      </c>
      <c r="H50">
        <v>1</v>
      </c>
      <c r="I50" t="b">
        <f>IF(AND(TableData[[#This Row],[Month]]&gt;=Database!$C$9,TableData[[#This Row],[Month]]&lt;=Database!$D$9),TRUE,FALSE)</f>
        <v>0</v>
      </c>
    </row>
    <row r="51" spans="1:9" x14ac:dyDescent="0.25">
      <c r="A51" t="s">
        <v>93</v>
      </c>
      <c r="B51" s="4">
        <v>43880</v>
      </c>
      <c r="C51" t="s">
        <v>27</v>
      </c>
      <c r="D51" s="3" t="s">
        <v>22</v>
      </c>
      <c r="E51">
        <v>10</v>
      </c>
      <c r="F51">
        <v>50</v>
      </c>
      <c r="G51" t="s">
        <v>42</v>
      </c>
      <c r="H51">
        <v>0</v>
      </c>
      <c r="I51" t="b">
        <f>IF(AND(TableData[[#This Row],[Month]]&gt;=Database!$C$9,TableData[[#This Row],[Month]]&lt;=Database!$D$9),TRUE,FALSE)</f>
        <v>0</v>
      </c>
    </row>
    <row r="52" spans="1:9" x14ac:dyDescent="0.25">
      <c r="A52" t="s">
        <v>94</v>
      </c>
      <c r="B52" s="4">
        <v>43881</v>
      </c>
      <c r="C52" s="3" t="s">
        <v>16</v>
      </c>
      <c r="D52" s="3" t="s">
        <v>15</v>
      </c>
      <c r="F52">
        <v>4</v>
      </c>
      <c r="G52" t="s">
        <v>50</v>
      </c>
      <c r="H52"/>
      <c r="I52" t="b">
        <f>IF(AND(TableData[[#This Row],[Month]]&gt;=Database!$C$9,TableData[[#This Row],[Month]]&lt;=Database!$D$9),TRUE,FALSE)</f>
        <v>0</v>
      </c>
    </row>
    <row r="53" spans="1:9" x14ac:dyDescent="0.25">
      <c r="A53" t="s">
        <v>95</v>
      </c>
      <c r="B53" s="4">
        <v>43882</v>
      </c>
      <c r="C53" s="3" t="s">
        <v>20</v>
      </c>
      <c r="D53" s="3" t="s">
        <v>19</v>
      </c>
      <c r="F53">
        <v>2</v>
      </c>
      <c r="G53" t="s">
        <v>50</v>
      </c>
      <c r="H53"/>
      <c r="I53" t="b">
        <f>IF(AND(TableData[[#This Row],[Month]]&gt;=Database!$C$9,TableData[[#This Row],[Month]]&lt;=Database!$D$9),TRUE,FALSE)</f>
        <v>0</v>
      </c>
    </row>
    <row r="54" spans="1:9" x14ac:dyDescent="0.25">
      <c r="A54" t="s">
        <v>96</v>
      </c>
      <c r="B54" s="4">
        <v>43883</v>
      </c>
      <c r="C54" s="3" t="s">
        <v>23</v>
      </c>
      <c r="D54" s="3" t="s">
        <v>22</v>
      </c>
      <c r="F54">
        <v>70</v>
      </c>
      <c r="G54" t="s">
        <v>50</v>
      </c>
      <c r="H54"/>
      <c r="I54" t="b">
        <f>IF(AND(TableData[[#This Row],[Month]]&gt;=Database!$C$9,TableData[[#This Row],[Month]]&lt;=Database!$D$9),TRUE,FALSE)</f>
        <v>0</v>
      </c>
    </row>
    <row r="55" spans="1:9" x14ac:dyDescent="0.25">
      <c r="A55" t="s">
        <v>97</v>
      </c>
      <c r="B55" s="4">
        <v>43884</v>
      </c>
      <c r="C55" t="s">
        <v>26</v>
      </c>
      <c r="D55" s="3" t="s">
        <v>19</v>
      </c>
      <c r="E55">
        <v>8</v>
      </c>
      <c r="F55">
        <v>50</v>
      </c>
      <c r="G55" t="s">
        <v>42</v>
      </c>
      <c r="H55">
        <v>1</v>
      </c>
      <c r="I55" t="b">
        <f>IF(AND(TableData[[#This Row],[Month]]&gt;=Database!$C$9,TableData[[#This Row],[Month]]&lt;=Database!$D$9),TRUE,FALSE)</f>
        <v>0</v>
      </c>
    </row>
    <row r="56" spans="1:9" x14ac:dyDescent="0.25">
      <c r="A56" t="s">
        <v>98</v>
      </c>
      <c r="B56" s="4">
        <v>43885</v>
      </c>
      <c r="C56" t="s">
        <v>27</v>
      </c>
      <c r="D56" s="3" t="s">
        <v>22</v>
      </c>
      <c r="E56">
        <v>8</v>
      </c>
      <c r="F56">
        <v>12</v>
      </c>
      <c r="G56" t="s">
        <v>42</v>
      </c>
      <c r="H56">
        <v>1</v>
      </c>
      <c r="I56" t="b">
        <f>IF(AND(TableData[[#This Row],[Month]]&gt;=Database!$C$9,TableData[[#This Row],[Month]]&lt;=Database!$D$9),TRUE,FALSE)</f>
        <v>0</v>
      </c>
    </row>
    <row r="57" spans="1:9" x14ac:dyDescent="0.25">
      <c r="A57" t="s">
        <v>99</v>
      </c>
      <c r="B57" s="4">
        <v>43886</v>
      </c>
      <c r="C57" s="3" t="s">
        <v>16</v>
      </c>
      <c r="D57" s="3" t="s">
        <v>15</v>
      </c>
      <c r="E57">
        <v>9</v>
      </c>
      <c r="F57">
        <v>1</v>
      </c>
      <c r="G57" t="s">
        <v>42</v>
      </c>
      <c r="H57">
        <v>0</v>
      </c>
      <c r="I57" t="b">
        <f>IF(AND(TableData[[#This Row],[Month]]&gt;=Database!$C$9,TableData[[#This Row],[Month]]&lt;=Database!$D$9),TRUE,FALSE)</f>
        <v>0</v>
      </c>
    </row>
    <row r="58" spans="1:9" x14ac:dyDescent="0.25">
      <c r="A58" t="s">
        <v>100</v>
      </c>
      <c r="B58" s="4">
        <v>43887</v>
      </c>
      <c r="C58" s="3" t="s">
        <v>20</v>
      </c>
      <c r="D58" s="3" t="s">
        <v>19</v>
      </c>
      <c r="E58">
        <v>10</v>
      </c>
      <c r="F58">
        <v>2</v>
      </c>
      <c r="G58" t="s">
        <v>42</v>
      </c>
      <c r="H58">
        <v>1</v>
      </c>
      <c r="I58" t="b">
        <f>IF(AND(TableData[[#This Row],[Month]]&gt;=Database!$C$9,TableData[[#This Row],[Month]]&lt;=Database!$D$9),TRUE,FALSE)</f>
        <v>0</v>
      </c>
    </row>
    <row r="59" spans="1:9" x14ac:dyDescent="0.25">
      <c r="A59" t="s">
        <v>101</v>
      </c>
      <c r="B59" s="4">
        <v>43888</v>
      </c>
      <c r="C59" s="3" t="s">
        <v>23</v>
      </c>
      <c r="D59" s="3" t="s">
        <v>22</v>
      </c>
      <c r="E59">
        <v>13</v>
      </c>
      <c r="F59">
        <v>3</v>
      </c>
      <c r="G59" t="s">
        <v>42</v>
      </c>
      <c r="H59">
        <v>1</v>
      </c>
      <c r="I59" t="b">
        <f>IF(AND(TableData[[#This Row],[Month]]&gt;=Database!$C$9,TableData[[#This Row],[Month]]&lt;=Database!$D$9),TRUE,FALSE)</f>
        <v>0</v>
      </c>
    </row>
    <row r="60" spans="1:9" x14ac:dyDescent="0.25">
      <c r="A60" t="s">
        <v>102</v>
      </c>
      <c r="B60" s="4">
        <v>43889</v>
      </c>
      <c r="C60" t="s">
        <v>26</v>
      </c>
      <c r="D60" s="3" t="s">
        <v>19</v>
      </c>
      <c r="E60">
        <v>14</v>
      </c>
      <c r="F60">
        <v>6</v>
      </c>
      <c r="G60" t="s">
        <v>47</v>
      </c>
      <c r="H60">
        <v>1</v>
      </c>
      <c r="I60" t="b">
        <f>IF(AND(TableData[[#This Row],[Month]]&gt;=Database!$C$9,TableData[[#This Row],[Month]]&lt;=Database!$D$9),TRUE,FALSE)</f>
        <v>0</v>
      </c>
    </row>
    <row r="61" spans="1:9" x14ac:dyDescent="0.25">
      <c r="A61" t="s">
        <v>103</v>
      </c>
      <c r="B61" s="4">
        <v>43890</v>
      </c>
      <c r="C61" t="s">
        <v>27</v>
      </c>
      <c r="D61" s="3" t="s">
        <v>22</v>
      </c>
      <c r="E61">
        <v>10</v>
      </c>
      <c r="F61">
        <v>4</v>
      </c>
      <c r="G61" t="s">
        <v>42</v>
      </c>
      <c r="H61">
        <v>1</v>
      </c>
      <c r="I61" t="b">
        <f>IF(AND(TableData[[#This Row],[Month]]&gt;=Database!$C$9,TableData[[#This Row],[Month]]&lt;=Database!$D$9),TRUE,FALSE)</f>
        <v>0</v>
      </c>
    </row>
    <row r="62" spans="1:9" x14ac:dyDescent="0.25">
      <c r="A62" t="s">
        <v>104</v>
      </c>
      <c r="B62" s="4">
        <v>43891</v>
      </c>
      <c r="C62" s="3" t="s">
        <v>16</v>
      </c>
      <c r="D62" s="3" t="s">
        <v>15</v>
      </c>
      <c r="F62">
        <v>10</v>
      </c>
      <c r="G62" t="s">
        <v>50</v>
      </c>
      <c r="H62"/>
      <c r="I62" t="b">
        <f>IF(AND(TableData[[#This Row],[Month]]&gt;=Database!$C$9,TableData[[#This Row],[Month]]&lt;=Database!$D$9),TRUE,FALSE)</f>
        <v>0</v>
      </c>
    </row>
    <row r="63" spans="1:9" x14ac:dyDescent="0.25">
      <c r="A63" t="s">
        <v>105</v>
      </c>
      <c r="B63" s="4">
        <v>43892</v>
      </c>
      <c r="C63" s="3" t="s">
        <v>20</v>
      </c>
      <c r="D63" s="3" t="s">
        <v>19</v>
      </c>
      <c r="F63">
        <v>9</v>
      </c>
      <c r="G63" t="s">
        <v>50</v>
      </c>
      <c r="H63"/>
      <c r="I63" t="b">
        <f>IF(AND(TableData[[#This Row],[Month]]&gt;=Database!$C$9,TableData[[#This Row],[Month]]&lt;=Database!$D$9),TRUE,FALSE)</f>
        <v>0</v>
      </c>
    </row>
    <row r="64" spans="1:9" x14ac:dyDescent="0.25">
      <c r="A64" t="s">
        <v>106</v>
      </c>
      <c r="B64" s="4">
        <v>43893</v>
      </c>
      <c r="C64" s="3" t="s">
        <v>23</v>
      </c>
      <c r="D64" s="3" t="s">
        <v>22</v>
      </c>
      <c r="E64">
        <v>12</v>
      </c>
      <c r="F64">
        <v>2</v>
      </c>
      <c r="G64" t="s">
        <v>42</v>
      </c>
      <c r="H64">
        <v>1</v>
      </c>
      <c r="I64" t="b">
        <f>IF(AND(TableData[[#This Row],[Month]]&gt;=Database!$C$9,TableData[[#This Row],[Month]]&lt;=Database!$D$9),TRUE,FALSE)</f>
        <v>0</v>
      </c>
    </row>
    <row r="65" spans="1:11" x14ac:dyDescent="0.25">
      <c r="A65" t="s">
        <v>107</v>
      </c>
      <c r="B65" s="4">
        <v>43894</v>
      </c>
      <c r="C65" t="s">
        <v>26</v>
      </c>
      <c r="D65" s="3" t="s">
        <v>19</v>
      </c>
      <c r="E65">
        <v>14</v>
      </c>
      <c r="F65">
        <v>13</v>
      </c>
      <c r="G65" t="s">
        <v>42</v>
      </c>
      <c r="H65">
        <v>1</v>
      </c>
      <c r="I65" t="b">
        <f>IF(AND(TableData[[#This Row],[Month]]&gt;=Database!$C$9,TableData[[#This Row],[Month]]&lt;=Database!$D$9),TRUE,FALSE)</f>
        <v>0</v>
      </c>
    </row>
    <row r="66" spans="1:11" x14ac:dyDescent="0.25">
      <c r="A66" t="s">
        <v>108</v>
      </c>
      <c r="B66" s="4">
        <v>43895</v>
      </c>
      <c r="C66" t="s">
        <v>27</v>
      </c>
      <c r="D66" s="3" t="s">
        <v>22</v>
      </c>
      <c r="E66">
        <v>12</v>
      </c>
      <c r="F66">
        <v>15</v>
      </c>
      <c r="G66" t="s">
        <v>42</v>
      </c>
      <c r="H66">
        <v>1</v>
      </c>
      <c r="I66" t="b">
        <f>IF(AND(TableData[[#This Row],[Month]]&gt;=Database!$C$9,TableData[[#This Row],[Month]]&lt;=Database!$D$9),TRUE,FALSE)</f>
        <v>0</v>
      </c>
    </row>
    <row r="67" spans="1:11" x14ac:dyDescent="0.25">
      <c r="A67" t="s">
        <v>109</v>
      </c>
      <c r="B67" s="4">
        <v>43896</v>
      </c>
      <c r="C67" s="3" t="s">
        <v>16</v>
      </c>
      <c r="D67" s="3" t="s">
        <v>15</v>
      </c>
      <c r="E67">
        <v>10</v>
      </c>
      <c r="F67">
        <v>18</v>
      </c>
      <c r="G67" t="s">
        <v>42</v>
      </c>
      <c r="H67">
        <v>1</v>
      </c>
      <c r="I67" t="b">
        <f>IF(AND(TableData[[#This Row],[Month]]&gt;=Database!$C$9,TableData[[#This Row],[Month]]&lt;=Database!$D$9),TRUE,FALSE)</f>
        <v>0</v>
      </c>
    </row>
    <row r="68" spans="1:11" x14ac:dyDescent="0.25">
      <c r="A68" t="s">
        <v>110</v>
      </c>
      <c r="B68" s="4">
        <v>43897</v>
      </c>
      <c r="C68" s="3" t="s">
        <v>20</v>
      </c>
      <c r="D68" s="3" t="s">
        <v>19</v>
      </c>
      <c r="E68">
        <v>12</v>
      </c>
      <c r="F68">
        <v>10</v>
      </c>
      <c r="G68" t="s">
        <v>42</v>
      </c>
      <c r="H68">
        <v>1</v>
      </c>
      <c r="I68" t="b">
        <f>IF(AND(TableData[[#This Row],[Month]]&gt;=Database!$C$9,TableData[[#This Row],[Month]]&lt;=Database!$D$9),TRUE,FALSE)</f>
        <v>0</v>
      </c>
    </row>
    <row r="69" spans="1:11" x14ac:dyDescent="0.25">
      <c r="A69" t="s">
        <v>111</v>
      </c>
      <c r="B69" s="4">
        <v>43898</v>
      </c>
      <c r="C69" s="3" t="s">
        <v>23</v>
      </c>
      <c r="D69" s="3" t="s">
        <v>22</v>
      </c>
      <c r="E69">
        <v>13</v>
      </c>
      <c r="F69">
        <v>39</v>
      </c>
      <c r="G69" t="s">
        <v>42</v>
      </c>
      <c r="H69">
        <v>1</v>
      </c>
      <c r="I69" t="b">
        <f>IF(AND(TableData[[#This Row],[Month]]&gt;=Database!$C$9,TableData[[#This Row],[Month]]&lt;=Database!$D$9),TRUE,FALSE)</f>
        <v>0</v>
      </c>
    </row>
    <row r="70" spans="1:11" x14ac:dyDescent="0.25">
      <c r="A70" t="s">
        <v>112</v>
      </c>
      <c r="B70" s="4">
        <v>43899</v>
      </c>
      <c r="C70" t="s">
        <v>26</v>
      </c>
      <c r="D70" s="3" t="s">
        <v>19</v>
      </c>
      <c r="F70">
        <v>4</v>
      </c>
      <c r="G70" t="s">
        <v>50</v>
      </c>
      <c r="H70"/>
      <c r="I70" t="b">
        <f>IF(AND(TableData[[#This Row],[Month]]&gt;=Database!$C$9,TableData[[#This Row],[Month]]&lt;=Database!$D$9),TRUE,FALSE)</f>
        <v>0</v>
      </c>
    </row>
    <row r="71" spans="1:11" x14ac:dyDescent="0.25">
      <c r="A71" t="s">
        <v>113</v>
      </c>
      <c r="B71" s="4">
        <v>43900</v>
      </c>
      <c r="C71" t="s">
        <v>27</v>
      </c>
      <c r="D71" s="3" t="s">
        <v>22</v>
      </c>
      <c r="F71">
        <v>5</v>
      </c>
      <c r="G71" t="s">
        <v>50</v>
      </c>
      <c r="H71"/>
      <c r="I71" t="b">
        <f>IF(AND(TableData[[#This Row],[Month]]&gt;=Database!$C$9,TableData[[#This Row],[Month]]&lt;=Database!$D$9),TRUE,FALSE)</f>
        <v>0</v>
      </c>
    </row>
    <row r="72" spans="1:11" x14ac:dyDescent="0.25">
      <c r="A72" t="s">
        <v>114</v>
      </c>
      <c r="B72" s="4">
        <v>43901</v>
      </c>
      <c r="C72" s="3" t="s">
        <v>16</v>
      </c>
      <c r="D72" s="3" t="s">
        <v>15</v>
      </c>
      <c r="F72">
        <v>0</v>
      </c>
      <c r="G72" t="s">
        <v>50</v>
      </c>
      <c r="H72"/>
      <c r="I72" t="b">
        <f>IF(AND(TableData[[#This Row],[Month]]&gt;=Database!$C$9,TableData[[#This Row],[Month]]&lt;=Database!$D$9),TRUE,FALSE)</f>
        <v>0</v>
      </c>
    </row>
    <row r="73" spans="1:11" x14ac:dyDescent="0.25">
      <c r="A73" t="s">
        <v>115</v>
      </c>
      <c r="B73" s="4">
        <v>43902</v>
      </c>
      <c r="C73" s="3" t="s">
        <v>20</v>
      </c>
      <c r="D73" s="3" t="s">
        <v>19</v>
      </c>
      <c r="E73">
        <v>20</v>
      </c>
      <c r="F73">
        <v>50</v>
      </c>
      <c r="G73" t="s">
        <v>42</v>
      </c>
      <c r="H73">
        <v>1</v>
      </c>
      <c r="I73" t="b">
        <f>IF(AND(TableData[[#This Row],[Month]]&gt;=Database!$C$9,TableData[[#This Row],[Month]]&lt;=Database!$D$9),TRUE,FALSE)</f>
        <v>0</v>
      </c>
    </row>
    <row r="74" spans="1:11" x14ac:dyDescent="0.25">
      <c r="A74" t="s">
        <v>116</v>
      </c>
      <c r="B74" s="4">
        <v>43903</v>
      </c>
      <c r="C74" s="3" t="s">
        <v>23</v>
      </c>
      <c r="D74" s="3" t="s">
        <v>22</v>
      </c>
      <c r="E74">
        <v>18</v>
      </c>
      <c r="F74">
        <v>4</v>
      </c>
      <c r="G74" t="s">
        <v>42</v>
      </c>
      <c r="H74">
        <v>1</v>
      </c>
      <c r="I74" t="b">
        <f>IF(AND(TableData[[#This Row],[Month]]&gt;=Database!$C$9,TableData[[#This Row],[Month]]&lt;=Database!$D$9),TRUE,FALSE)</f>
        <v>0</v>
      </c>
    </row>
    <row r="75" spans="1:11" x14ac:dyDescent="0.25">
      <c r="A75" t="s">
        <v>117</v>
      </c>
      <c r="B75" s="4">
        <v>43904</v>
      </c>
      <c r="C75" t="s">
        <v>26</v>
      </c>
      <c r="D75" s="3" t="s">
        <v>19</v>
      </c>
      <c r="E75">
        <v>26</v>
      </c>
      <c r="F75">
        <v>2</v>
      </c>
      <c r="G75" t="s">
        <v>42</v>
      </c>
      <c r="H75">
        <v>1</v>
      </c>
      <c r="I75" t="b">
        <f>IF(AND(TableData[[#This Row],[Month]]&gt;=Database!$C$9,TableData[[#This Row],[Month]]&lt;=Database!$D$9),TRUE,FALSE)</f>
        <v>0</v>
      </c>
    </row>
    <row r="76" spans="1:11" x14ac:dyDescent="0.25">
      <c r="A76" t="s">
        <v>118</v>
      </c>
      <c r="B76" s="4">
        <v>43905</v>
      </c>
      <c r="C76" t="s">
        <v>27</v>
      </c>
      <c r="D76" s="3" t="s">
        <v>22</v>
      </c>
      <c r="E76">
        <v>15</v>
      </c>
      <c r="F76">
        <v>70</v>
      </c>
      <c r="G76" t="s">
        <v>42</v>
      </c>
      <c r="H76">
        <v>1</v>
      </c>
      <c r="I76" t="b">
        <f>IF(AND(TableData[[#This Row],[Month]]&gt;=Database!$C$9,TableData[[#This Row],[Month]]&lt;=Database!$D$9),TRUE,FALSE)</f>
        <v>0</v>
      </c>
    </row>
    <row r="77" spans="1:11" x14ac:dyDescent="0.25">
      <c r="A77" t="s">
        <v>119</v>
      </c>
      <c r="B77" s="4">
        <v>43906</v>
      </c>
      <c r="C77" s="3" t="s">
        <v>16</v>
      </c>
      <c r="D77" s="3" t="s">
        <v>15</v>
      </c>
      <c r="E77">
        <v>20</v>
      </c>
      <c r="F77">
        <v>50</v>
      </c>
      <c r="G77" t="s">
        <v>42</v>
      </c>
      <c r="H77">
        <v>1</v>
      </c>
      <c r="I77" t="b">
        <f>IF(AND(TableData[[#This Row],[Month]]&gt;=Database!$C$9,TableData[[#This Row],[Month]]&lt;=Database!$D$9),TRUE,FALSE)</f>
        <v>0</v>
      </c>
      <c r="J77" s="3"/>
      <c r="K77" s="3"/>
    </row>
    <row r="78" spans="1:11" x14ac:dyDescent="0.25">
      <c r="A78" t="s">
        <v>120</v>
      </c>
      <c r="B78" s="4">
        <v>43907</v>
      </c>
      <c r="C78" s="3" t="s">
        <v>20</v>
      </c>
      <c r="D78" s="3" t="s">
        <v>19</v>
      </c>
      <c r="E78">
        <v>20</v>
      </c>
      <c r="F78">
        <v>12</v>
      </c>
      <c r="G78" t="s">
        <v>47</v>
      </c>
      <c r="H78">
        <v>1</v>
      </c>
      <c r="I78" t="b">
        <f>IF(AND(TableData[[#This Row],[Month]]&gt;=Database!$C$9,TableData[[#This Row],[Month]]&lt;=Database!$D$9),TRUE,FALSE)</f>
        <v>0</v>
      </c>
      <c r="J78" s="3"/>
      <c r="K78" s="3"/>
    </row>
    <row r="79" spans="1:11" x14ac:dyDescent="0.25">
      <c r="A79" t="s">
        <v>121</v>
      </c>
      <c r="B79" s="4">
        <v>43908</v>
      </c>
      <c r="C79" s="3" t="s">
        <v>23</v>
      </c>
      <c r="D79" s="3" t="s">
        <v>22</v>
      </c>
      <c r="E79">
        <v>20</v>
      </c>
      <c r="F79">
        <v>1</v>
      </c>
      <c r="G79" t="s">
        <v>42</v>
      </c>
      <c r="H79">
        <v>1</v>
      </c>
      <c r="I79" t="b">
        <f>IF(AND(TableData[[#This Row],[Month]]&gt;=Database!$C$9,TableData[[#This Row],[Month]]&lt;=Database!$D$9),TRUE,FALSE)</f>
        <v>0</v>
      </c>
      <c r="J79" s="3"/>
      <c r="K79" s="3"/>
    </row>
    <row r="80" spans="1:11" x14ac:dyDescent="0.25">
      <c r="A80" t="s">
        <v>122</v>
      </c>
      <c r="B80" s="4">
        <v>43909</v>
      </c>
      <c r="C80" t="s">
        <v>26</v>
      </c>
      <c r="D80" s="3" t="s">
        <v>19</v>
      </c>
      <c r="F80">
        <v>2</v>
      </c>
      <c r="G80" t="s">
        <v>50</v>
      </c>
      <c r="H80"/>
      <c r="I80" t="b">
        <f>IF(AND(TableData[[#This Row],[Month]]&gt;=Database!$C$9,TableData[[#This Row],[Month]]&lt;=Database!$D$9),TRUE,FALSE)</f>
        <v>0</v>
      </c>
      <c r="K80" s="3"/>
    </row>
    <row r="81" spans="1:11" x14ac:dyDescent="0.25">
      <c r="A81" t="s">
        <v>123</v>
      </c>
      <c r="B81" s="4">
        <v>43910</v>
      </c>
      <c r="C81" t="s">
        <v>27</v>
      </c>
      <c r="D81" s="3" t="s">
        <v>22</v>
      </c>
      <c r="F81">
        <v>3</v>
      </c>
      <c r="G81" t="s">
        <v>50</v>
      </c>
      <c r="H81"/>
      <c r="I81" t="b">
        <f>IF(AND(TableData[[#This Row],[Month]]&gt;=Database!$C$9,TableData[[#This Row],[Month]]&lt;=Database!$D$9),TRUE,FALSE)</f>
        <v>0</v>
      </c>
      <c r="K81" s="3"/>
    </row>
    <row r="82" spans="1:11" x14ac:dyDescent="0.25">
      <c r="A82" t="s">
        <v>124</v>
      </c>
      <c r="B82" s="4">
        <v>43911</v>
      </c>
      <c r="C82" s="3" t="s">
        <v>16</v>
      </c>
      <c r="D82" s="3" t="s">
        <v>15</v>
      </c>
      <c r="E82">
        <v>106</v>
      </c>
      <c r="G82" t="s">
        <v>42</v>
      </c>
      <c r="H82">
        <v>1</v>
      </c>
      <c r="I82" t="b">
        <f>IF(AND(TableData[[#This Row],[Month]]&gt;=Database!$C$9,TableData[[#This Row],[Month]]&lt;=Database!$D$9),TRUE,FALSE)</f>
        <v>0</v>
      </c>
    </row>
    <row r="83" spans="1:11" x14ac:dyDescent="0.25">
      <c r="A83" t="s">
        <v>125</v>
      </c>
      <c r="B83" s="4">
        <v>43912</v>
      </c>
      <c r="C83" s="3" t="s">
        <v>20</v>
      </c>
      <c r="D83" s="3" t="s">
        <v>19</v>
      </c>
      <c r="E83">
        <v>224</v>
      </c>
      <c r="F83">
        <v>4</v>
      </c>
      <c r="G83" t="s">
        <v>42</v>
      </c>
      <c r="H83">
        <v>1</v>
      </c>
      <c r="I83" t="b">
        <f>IF(AND(TableData[[#This Row],[Month]]&gt;=Database!$C$9,TableData[[#This Row],[Month]]&lt;=Database!$D$9),TRUE,FALSE)</f>
        <v>0</v>
      </c>
    </row>
    <row r="84" spans="1:11" x14ac:dyDescent="0.25">
      <c r="A84" t="s">
        <v>126</v>
      </c>
      <c r="B84" s="4">
        <v>43913</v>
      </c>
      <c r="C84" s="3" t="s">
        <v>23</v>
      </c>
      <c r="D84" s="3" t="s">
        <v>22</v>
      </c>
      <c r="E84">
        <v>80</v>
      </c>
      <c r="F84">
        <v>10</v>
      </c>
      <c r="G84" t="s">
        <v>42</v>
      </c>
      <c r="H84">
        <v>1</v>
      </c>
      <c r="I84" t="b">
        <f>IF(AND(TableData[[#This Row],[Month]]&gt;=Database!$C$9,TableData[[#This Row],[Month]]&lt;=Database!$D$9),TRUE,FALSE)</f>
        <v>0</v>
      </c>
    </row>
    <row r="85" spans="1:11" x14ac:dyDescent="0.25">
      <c r="A85" t="s">
        <v>127</v>
      </c>
      <c r="B85" s="4">
        <v>43914</v>
      </c>
      <c r="C85" t="s">
        <v>26</v>
      </c>
      <c r="D85" s="3" t="s">
        <v>19</v>
      </c>
      <c r="E85">
        <v>83</v>
      </c>
      <c r="F85">
        <v>9</v>
      </c>
      <c r="G85" t="s">
        <v>42</v>
      </c>
      <c r="H85">
        <v>1</v>
      </c>
      <c r="I85" t="b">
        <f>IF(AND(TableData[[#This Row],[Month]]&gt;=Database!$C$9,TableData[[#This Row],[Month]]&lt;=Database!$D$9),TRUE,FALSE)</f>
        <v>0</v>
      </c>
    </row>
    <row r="86" spans="1:11" x14ac:dyDescent="0.25">
      <c r="A86" t="s">
        <v>128</v>
      </c>
      <c r="B86" s="4">
        <v>43915</v>
      </c>
      <c r="C86" t="s">
        <v>27</v>
      </c>
      <c r="D86" s="3" t="s">
        <v>22</v>
      </c>
      <c r="E86">
        <v>28</v>
      </c>
      <c r="F86">
        <v>2</v>
      </c>
      <c r="G86" t="s">
        <v>42</v>
      </c>
      <c r="H86">
        <v>1</v>
      </c>
      <c r="I86" t="b">
        <f>IF(AND(TableData[[#This Row],[Month]]&gt;=Database!$C$9,TableData[[#This Row],[Month]]&lt;=Database!$D$9),TRUE,FALSE)</f>
        <v>0</v>
      </c>
    </row>
    <row r="87" spans="1:11" x14ac:dyDescent="0.25">
      <c r="A87" t="s">
        <v>129</v>
      </c>
      <c r="B87" s="4">
        <v>43916</v>
      </c>
      <c r="C87" s="3" t="s">
        <v>16</v>
      </c>
      <c r="D87" s="3" t="s">
        <v>15</v>
      </c>
      <c r="E87">
        <v>23</v>
      </c>
      <c r="F87">
        <v>13</v>
      </c>
      <c r="G87" t="s">
        <v>42</v>
      </c>
      <c r="H87">
        <v>1</v>
      </c>
      <c r="I87" t="b">
        <f>IF(AND(TableData[[#This Row],[Month]]&gt;=Database!$C$9,TableData[[#This Row],[Month]]&lt;=Database!$D$9),TRUE,FALSE)</f>
        <v>0</v>
      </c>
    </row>
    <row r="88" spans="1:11" x14ac:dyDescent="0.25">
      <c r="A88" t="s">
        <v>130</v>
      </c>
      <c r="B88" s="4">
        <v>43917</v>
      </c>
      <c r="C88" s="3" t="s">
        <v>20</v>
      </c>
      <c r="D88" s="3" t="s">
        <v>19</v>
      </c>
      <c r="F88">
        <v>15</v>
      </c>
      <c r="G88" t="s">
        <v>50</v>
      </c>
      <c r="H88"/>
      <c r="I88" t="b">
        <f>IF(AND(TableData[[#This Row],[Month]]&gt;=Database!$C$9,TableData[[#This Row],[Month]]&lt;=Database!$D$9),TRUE,FALSE)</f>
        <v>0</v>
      </c>
    </row>
    <row r="89" spans="1:11" x14ac:dyDescent="0.25">
      <c r="A89" t="s">
        <v>131</v>
      </c>
      <c r="B89" s="4">
        <v>43918</v>
      </c>
      <c r="C89" s="3" t="s">
        <v>23</v>
      </c>
      <c r="D89" s="3" t="s">
        <v>22</v>
      </c>
      <c r="F89">
        <v>18</v>
      </c>
      <c r="G89" t="s">
        <v>50</v>
      </c>
      <c r="H89"/>
      <c r="I89" t="b">
        <f>IF(AND(TableData[[#This Row],[Month]]&gt;=Database!$C$9,TableData[[#This Row],[Month]]&lt;=Database!$D$9),TRUE,FALSE)</f>
        <v>0</v>
      </c>
    </row>
    <row r="90" spans="1:11" x14ac:dyDescent="0.25">
      <c r="A90" t="s">
        <v>132</v>
      </c>
      <c r="B90" s="4">
        <v>43919</v>
      </c>
      <c r="C90" t="s">
        <v>26</v>
      </c>
      <c r="D90" s="3" t="s">
        <v>19</v>
      </c>
      <c r="F90">
        <v>10</v>
      </c>
      <c r="G90" t="s">
        <v>50</v>
      </c>
      <c r="H90"/>
      <c r="I90" t="b">
        <f>IF(AND(TableData[[#This Row],[Month]]&gt;=Database!$C$9,TableData[[#This Row],[Month]]&lt;=Database!$D$9),TRUE,FALSE)</f>
        <v>0</v>
      </c>
    </row>
    <row r="91" spans="1:11" x14ac:dyDescent="0.25">
      <c r="A91" t="s">
        <v>133</v>
      </c>
      <c r="B91" s="4">
        <v>43920</v>
      </c>
      <c r="C91" t="s">
        <v>27</v>
      </c>
      <c r="D91" s="3" t="s">
        <v>22</v>
      </c>
      <c r="E91">
        <v>15</v>
      </c>
      <c r="F91">
        <v>39</v>
      </c>
      <c r="G91" t="s">
        <v>42</v>
      </c>
      <c r="H91">
        <v>1</v>
      </c>
      <c r="I91" t="b">
        <f>IF(AND(TableData[[#This Row],[Month]]&gt;=Database!$C$9,TableData[[#This Row],[Month]]&lt;=Database!$D$9),TRUE,FALSE)</f>
        <v>0</v>
      </c>
    </row>
    <row r="92" spans="1:11" x14ac:dyDescent="0.25">
      <c r="A92" t="s">
        <v>134</v>
      </c>
      <c r="B92" s="4">
        <v>43921</v>
      </c>
      <c r="C92" s="3" t="s">
        <v>16</v>
      </c>
      <c r="D92" s="3" t="s">
        <v>15</v>
      </c>
      <c r="E92">
        <v>21</v>
      </c>
      <c r="F92">
        <v>4</v>
      </c>
      <c r="G92" t="s">
        <v>42</v>
      </c>
      <c r="H92">
        <v>1</v>
      </c>
      <c r="I92" t="b">
        <f>IF(AND(TableData[[#This Row],[Month]]&gt;=Database!$C$9,TableData[[#This Row],[Month]]&lt;=Database!$D$9),TRUE,FALSE)</f>
        <v>0</v>
      </c>
    </row>
    <row r="93" spans="1:11" x14ac:dyDescent="0.25">
      <c r="A93" t="s">
        <v>135</v>
      </c>
      <c r="B93" s="4">
        <v>43922</v>
      </c>
      <c r="C93" s="3" t="s">
        <v>20</v>
      </c>
      <c r="D93" s="3" t="s">
        <v>19</v>
      </c>
      <c r="E93">
        <v>29</v>
      </c>
      <c r="F93">
        <v>5</v>
      </c>
      <c r="G93" t="s">
        <v>42</v>
      </c>
      <c r="H93">
        <v>1</v>
      </c>
      <c r="I93" t="b">
        <f>IF(AND(TableData[[#This Row],[Month]]&gt;=Database!$C$9,TableData[[#This Row],[Month]]&lt;=Database!$D$9),TRUE,FALSE)</f>
        <v>0</v>
      </c>
    </row>
    <row r="94" spans="1:11" x14ac:dyDescent="0.25">
      <c r="A94" t="s">
        <v>136</v>
      </c>
      <c r="B94" s="4">
        <v>43923</v>
      </c>
      <c r="C94" s="3" t="s">
        <v>23</v>
      </c>
      <c r="D94" s="3" t="s">
        <v>22</v>
      </c>
      <c r="E94">
        <v>21</v>
      </c>
      <c r="F94">
        <v>0</v>
      </c>
      <c r="G94" t="s">
        <v>42</v>
      </c>
      <c r="H94">
        <v>1</v>
      </c>
      <c r="I94" t="b">
        <f>IF(AND(TableData[[#This Row],[Month]]&gt;=Database!$C$9,TableData[[#This Row],[Month]]&lt;=Database!$D$9),TRUE,FALSE)</f>
        <v>0</v>
      </c>
    </row>
    <row r="95" spans="1:11" x14ac:dyDescent="0.25">
      <c r="A95" t="s">
        <v>137</v>
      </c>
      <c r="B95" s="4">
        <v>43924</v>
      </c>
      <c r="C95" t="s">
        <v>26</v>
      </c>
      <c r="D95" s="3" t="s">
        <v>19</v>
      </c>
      <c r="E95">
        <v>17</v>
      </c>
      <c r="F95">
        <v>50</v>
      </c>
      <c r="G95" t="s">
        <v>42</v>
      </c>
      <c r="H95">
        <v>1</v>
      </c>
      <c r="I95" t="b">
        <f>IF(AND(TableData[[#This Row],[Month]]&gt;=Database!$C$9,TableData[[#This Row],[Month]]&lt;=Database!$D$9),TRUE,FALSE)</f>
        <v>0</v>
      </c>
    </row>
    <row r="96" spans="1:11" x14ac:dyDescent="0.25">
      <c r="A96" t="s">
        <v>138</v>
      </c>
      <c r="B96" s="4">
        <v>43925</v>
      </c>
      <c r="C96" t="s">
        <v>27</v>
      </c>
      <c r="D96" s="3" t="s">
        <v>22</v>
      </c>
      <c r="E96">
        <v>22</v>
      </c>
      <c r="F96">
        <v>4</v>
      </c>
      <c r="G96" t="s">
        <v>47</v>
      </c>
      <c r="H96">
        <v>1</v>
      </c>
      <c r="I96" t="b">
        <f>IF(AND(TableData[[#This Row],[Month]]&gt;=Database!$C$9,TableData[[#This Row],[Month]]&lt;=Database!$D$9),TRUE,FALSE)</f>
        <v>0</v>
      </c>
    </row>
    <row r="97" spans="1:9" x14ac:dyDescent="0.25">
      <c r="A97" t="s">
        <v>139</v>
      </c>
      <c r="B97" s="4">
        <v>43926</v>
      </c>
      <c r="C97" s="3" t="s">
        <v>16</v>
      </c>
      <c r="D97" s="3" t="s">
        <v>15</v>
      </c>
      <c r="E97">
        <v>21</v>
      </c>
      <c r="F97">
        <v>2</v>
      </c>
      <c r="G97" t="s">
        <v>42</v>
      </c>
      <c r="H97">
        <v>1</v>
      </c>
      <c r="I97" t="b">
        <f>IF(AND(TableData[[#This Row],[Month]]&gt;=Database!$C$9,TableData[[#This Row],[Month]]&lt;=Database!$D$9),TRUE,FALSE)</f>
        <v>0</v>
      </c>
    </row>
    <row r="98" spans="1:9" x14ac:dyDescent="0.25">
      <c r="A98" t="s">
        <v>140</v>
      </c>
      <c r="B98" s="4">
        <v>43927</v>
      </c>
      <c r="C98" s="3" t="s">
        <v>20</v>
      </c>
      <c r="D98" s="3" t="s">
        <v>19</v>
      </c>
      <c r="F98">
        <v>70</v>
      </c>
      <c r="G98" t="s">
        <v>50</v>
      </c>
      <c r="H98"/>
      <c r="I98" t="b">
        <f>IF(AND(TableData[[#This Row],[Month]]&gt;=Database!$C$9,TableData[[#This Row],[Month]]&lt;=Database!$D$9),TRUE,FALSE)</f>
        <v>0</v>
      </c>
    </row>
    <row r="99" spans="1:9" x14ac:dyDescent="0.25">
      <c r="A99" t="s">
        <v>141</v>
      </c>
      <c r="B99" s="4">
        <v>43928</v>
      </c>
      <c r="C99" s="3" t="s">
        <v>23</v>
      </c>
      <c r="D99" s="3" t="s">
        <v>22</v>
      </c>
      <c r="F99">
        <v>50</v>
      </c>
      <c r="G99" t="s">
        <v>50</v>
      </c>
      <c r="H99"/>
      <c r="I99" t="b">
        <f>IF(AND(TableData[[#This Row],[Month]]&gt;=Database!$C$9,TableData[[#This Row],[Month]]&lt;=Database!$D$9),TRUE,FALSE)</f>
        <v>0</v>
      </c>
    </row>
    <row r="100" spans="1:9" x14ac:dyDescent="0.25">
      <c r="A100" t="s">
        <v>142</v>
      </c>
      <c r="B100" s="4">
        <v>43929</v>
      </c>
      <c r="C100" t="s">
        <v>26</v>
      </c>
      <c r="D100" s="3" t="s">
        <v>19</v>
      </c>
      <c r="E100">
        <v>44</v>
      </c>
      <c r="F100">
        <v>12</v>
      </c>
      <c r="G100" t="s">
        <v>42</v>
      </c>
      <c r="H100">
        <v>1</v>
      </c>
      <c r="I100" t="b">
        <f>IF(AND(TableData[[#This Row],[Month]]&gt;=Database!$C$9,TableData[[#This Row],[Month]]&lt;=Database!$D$9),TRUE,FALSE)</f>
        <v>0</v>
      </c>
    </row>
    <row r="101" spans="1:9" x14ac:dyDescent="0.25">
      <c r="A101" t="s">
        <v>143</v>
      </c>
      <c r="B101" s="4">
        <v>43930</v>
      </c>
      <c r="C101" t="s">
        <v>27</v>
      </c>
      <c r="D101" s="3" t="s">
        <v>22</v>
      </c>
      <c r="E101">
        <v>43</v>
      </c>
      <c r="F101">
        <v>1</v>
      </c>
      <c r="G101" t="s">
        <v>42</v>
      </c>
      <c r="H101">
        <v>1</v>
      </c>
      <c r="I101" t="b">
        <f>IF(AND(TableData[[#This Row],[Month]]&gt;=Database!$C$9,TableData[[#This Row],[Month]]&lt;=Database!$D$9),TRUE,FALSE)</f>
        <v>0</v>
      </c>
    </row>
    <row r="102" spans="1:9" x14ac:dyDescent="0.25">
      <c r="A102" t="s">
        <v>144</v>
      </c>
      <c r="B102" s="4">
        <v>43931</v>
      </c>
      <c r="C102" s="3" t="s">
        <v>16</v>
      </c>
      <c r="D102" s="3" t="s">
        <v>15</v>
      </c>
      <c r="E102">
        <v>62</v>
      </c>
      <c r="F102">
        <v>2</v>
      </c>
      <c r="G102" t="s">
        <v>42</v>
      </c>
      <c r="H102">
        <v>1</v>
      </c>
      <c r="I102" t="b">
        <f>IF(AND(TableData[[#This Row],[Month]]&gt;=Database!$C$9,TableData[[#This Row],[Month]]&lt;=Database!$D$9),TRUE,FALSE)</f>
        <v>0</v>
      </c>
    </row>
    <row r="103" spans="1:9" x14ac:dyDescent="0.25">
      <c r="A103" t="s">
        <v>145</v>
      </c>
      <c r="B103" s="4">
        <v>43932</v>
      </c>
      <c r="C103" s="3" t="s">
        <v>20</v>
      </c>
      <c r="D103" s="3" t="s">
        <v>19</v>
      </c>
      <c r="E103">
        <v>49</v>
      </c>
      <c r="F103">
        <v>3</v>
      </c>
      <c r="G103" t="s">
        <v>42</v>
      </c>
      <c r="H103">
        <v>1</v>
      </c>
      <c r="I103" t="b">
        <f>IF(AND(TableData[[#This Row],[Month]]&gt;=Database!$C$9,TableData[[#This Row],[Month]]&lt;=Database!$D$9),TRUE,FALSE)</f>
        <v>0</v>
      </c>
    </row>
    <row r="104" spans="1:9" x14ac:dyDescent="0.25">
      <c r="A104" t="s">
        <v>146</v>
      </c>
      <c r="B104" s="4">
        <v>43933</v>
      </c>
      <c r="C104" s="3" t="s">
        <v>23</v>
      </c>
      <c r="D104" s="3" t="s">
        <v>22</v>
      </c>
      <c r="E104">
        <v>29</v>
      </c>
      <c r="G104" t="s">
        <v>42</v>
      </c>
      <c r="H104">
        <v>1</v>
      </c>
      <c r="I104" t="b">
        <f>IF(AND(TableData[[#This Row],[Month]]&gt;=Database!$C$9,TableData[[#This Row],[Month]]&lt;=Database!$D$9),TRUE,FALSE)</f>
        <v>0</v>
      </c>
    </row>
    <row r="105" spans="1:9" x14ac:dyDescent="0.25">
      <c r="A105" t="s">
        <v>147</v>
      </c>
      <c r="B105" s="4">
        <v>43934</v>
      </c>
      <c r="C105" t="s">
        <v>26</v>
      </c>
      <c r="D105" s="3" t="s">
        <v>19</v>
      </c>
      <c r="E105">
        <v>29</v>
      </c>
      <c r="F105">
        <v>4</v>
      </c>
      <c r="G105" t="s">
        <v>42</v>
      </c>
      <c r="H105">
        <v>1</v>
      </c>
      <c r="I105" t="b">
        <f>IF(AND(TableData[[#This Row],[Month]]&gt;=Database!$C$9,TableData[[#This Row],[Month]]&lt;=Database!$D$9),TRUE,FALSE)</f>
        <v>0</v>
      </c>
    </row>
    <row r="106" spans="1:9" x14ac:dyDescent="0.25">
      <c r="A106" t="s">
        <v>148</v>
      </c>
      <c r="B106" s="4">
        <v>43935</v>
      </c>
      <c r="C106" t="s">
        <v>27</v>
      </c>
      <c r="D106" s="3" t="s">
        <v>22</v>
      </c>
      <c r="F106">
        <v>10</v>
      </c>
      <c r="G106" t="s">
        <v>50</v>
      </c>
      <c r="H106"/>
      <c r="I106" t="b">
        <f>IF(AND(TableData[[#This Row],[Month]]&gt;=Database!$C$9,TableData[[#This Row],[Month]]&lt;=Database!$D$9),TRUE,FALSE)</f>
        <v>0</v>
      </c>
    </row>
    <row r="107" spans="1:9" x14ac:dyDescent="0.25">
      <c r="A107" t="s">
        <v>149</v>
      </c>
      <c r="B107" s="4">
        <v>43936</v>
      </c>
      <c r="C107" s="3" t="s">
        <v>16</v>
      </c>
      <c r="D107" s="3" t="s">
        <v>15</v>
      </c>
      <c r="F107">
        <v>9</v>
      </c>
      <c r="G107" t="s">
        <v>50</v>
      </c>
      <c r="H107"/>
      <c r="I107" t="b">
        <f>IF(AND(TableData[[#This Row],[Month]]&gt;=Database!$C$9,TableData[[#This Row],[Month]]&lt;=Database!$D$9),TRUE,FALSE)</f>
        <v>0</v>
      </c>
    </row>
    <row r="108" spans="1:9" x14ac:dyDescent="0.25">
      <c r="A108" t="s">
        <v>41</v>
      </c>
      <c r="B108" s="4">
        <v>43831</v>
      </c>
      <c r="C108" t="s">
        <v>16</v>
      </c>
      <c r="D108" t="s">
        <v>15</v>
      </c>
      <c r="E108">
        <v>17</v>
      </c>
      <c r="F108">
        <v>2</v>
      </c>
      <c r="G108" s="10" t="s">
        <v>42</v>
      </c>
      <c r="H108">
        <v>1</v>
      </c>
      <c r="I108" t="b">
        <f>IF(AND(TableData[[#This Row],[Month]]&gt;=Database!$C$9,TableData[[#This Row],[Month]]&lt;=Database!$D$9),TRUE,FALSE)</f>
        <v>1</v>
      </c>
    </row>
    <row r="109" spans="1:9" x14ac:dyDescent="0.25">
      <c r="A109" t="s">
        <v>43</v>
      </c>
      <c r="B109" s="4">
        <v>43832</v>
      </c>
      <c r="C109" t="s">
        <v>20</v>
      </c>
      <c r="D109" t="s">
        <v>19</v>
      </c>
      <c r="E109">
        <v>14</v>
      </c>
      <c r="F109">
        <v>13</v>
      </c>
      <c r="G109" s="10" t="s">
        <v>42</v>
      </c>
      <c r="H109">
        <v>0</v>
      </c>
      <c r="I109" t="b">
        <f>IF(AND(TableData[[#This Row],[Month]]&gt;=Database!$C$9,TableData[[#This Row],[Month]]&lt;=Database!$D$9),TRUE,FALSE)</f>
        <v>1</v>
      </c>
    </row>
    <row r="110" spans="1:9" x14ac:dyDescent="0.25">
      <c r="A110" t="s">
        <v>44</v>
      </c>
      <c r="B110" s="4">
        <v>43833</v>
      </c>
      <c r="C110" t="s">
        <v>23</v>
      </c>
      <c r="D110" t="s">
        <v>22</v>
      </c>
      <c r="E110">
        <v>22</v>
      </c>
      <c r="F110">
        <v>15</v>
      </c>
      <c r="G110" s="10" t="s">
        <v>42</v>
      </c>
      <c r="H110">
        <v>1</v>
      </c>
      <c r="I110" t="b">
        <f>IF(AND(TableData[[#This Row],[Month]]&gt;=Database!$C$9,TableData[[#This Row],[Month]]&lt;=Database!$D$9),TRUE,FALSE)</f>
        <v>1</v>
      </c>
    </row>
    <row r="111" spans="1:9" x14ac:dyDescent="0.25">
      <c r="A111" t="s">
        <v>45</v>
      </c>
      <c r="B111" s="4">
        <v>43834</v>
      </c>
      <c r="C111" t="s">
        <v>26</v>
      </c>
      <c r="D111" t="s">
        <v>19</v>
      </c>
      <c r="E111">
        <v>24</v>
      </c>
      <c r="F111">
        <v>18</v>
      </c>
      <c r="G111" s="10" t="s">
        <v>42</v>
      </c>
      <c r="H111">
        <v>1</v>
      </c>
      <c r="I111" t="b">
        <f>IF(AND(TableData[[#This Row],[Month]]&gt;=Database!$C$9,TableData[[#This Row],[Month]]&lt;=Database!$D$9),TRUE,FALSE)</f>
        <v>1</v>
      </c>
    </row>
    <row r="112" spans="1:9" x14ac:dyDescent="0.25">
      <c r="A112" t="s">
        <v>46</v>
      </c>
      <c r="B112" s="4">
        <v>43835</v>
      </c>
      <c r="C112" t="s">
        <v>27</v>
      </c>
      <c r="D112" t="s">
        <v>22</v>
      </c>
      <c r="E112">
        <v>14</v>
      </c>
      <c r="F112">
        <v>10</v>
      </c>
      <c r="G112" s="10" t="s">
        <v>47</v>
      </c>
      <c r="H112">
        <v>1</v>
      </c>
      <c r="I112" t="b">
        <f>IF(AND(TableData[[#This Row],[Month]]&gt;=Database!$C$9,TableData[[#This Row],[Month]]&lt;=Database!$D$9),TRUE,FALSE)</f>
        <v>1</v>
      </c>
    </row>
    <row r="113" spans="1:9" x14ac:dyDescent="0.25">
      <c r="A113" t="s">
        <v>48</v>
      </c>
      <c r="B113" s="4">
        <v>43836</v>
      </c>
      <c r="C113" t="s">
        <v>16</v>
      </c>
      <c r="D113" t="s">
        <v>15</v>
      </c>
      <c r="E113">
        <v>12</v>
      </c>
      <c r="F113">
        <v>39</v>
      </c>
      <c r="G113" s="10" t="s">
        <v>42</v>
      </c>
      <c r="H113">
        <v>1</v>
      </c>
      <c r="I113" t="b">
        <f>IF(AND(TableData[[#This Row],[Month]]&gt;=Database!$C$9,TableData[[#This Row],[Month]]&lt;=Database!$D$9),TRUE,FALSE)</f>
        <v>1</v>
      </c>
    </row>
    <row r="114" spans="1:9" x14ac:dyDescent="0.25">
      <c r="A114" t="s">
        <v>49</v>
      </c>
      <c r="B114" s="4">
        <v>43837</v>
      </c>
      <c r="C114" t="s">
        <v>20</v>
      </c>
      <c r="D114" t="s">
        <v>19</v>
      </c>
      <c r="F114">
        <v>4</v>
      </c>
      <c r="G114" s="10" t="s">
        <v>50</v>
      </c>
      <c r="H114"/>
      <c r="I114" t="b">
        <f>IF(AND(TableData[[#This Row],[Month]]&gt;=Database!$C$9,TableData[[#This Row],[Month]]&lt;=Database!$D$9),TRUE,FALSE)</f>
        <v>1</v>
      </c>
    </row>
    <row r="115" spans="1:9" x14ac:dyDescent="0.25">
      <c r="A115" t="s">
        <v>51</v>
      </c>
      <c r="B115" s="4">
        <v>43838</v>
      </c>
      <c r="C115" t="s">
        <v>23</v>
      </c>
      <c r="D115" t="s">
        <v>22</v>
      </c>
      <c r="F115">
        <v>5</v>
      </c>
      <c r="G115" s="10" t="s">
        <v>50</v>
      </c>
      <c r="H115"/>
      <c r="I115" t="b">
        <f>IF(AND(TableData[[#This Row],[Month]]&gt;=Database!$C$9,TableData[[#This Row],[Month]]&lt;=Database!$D$9),TRUE,FALSE)</f>
        <v>1</v>
      </c>
    </row>
    <row r="116" spans="1:9" x14ac:dyDescent="0.25">
      <c r="A116" t="s">
        <v>52</v>
      </c>
      <c r="B116" s="4">
        <v>43839</v>
      </c>
      <c r="C116" t="s">
        <v>26</v>
      </c>
      <c r="D116" t="s">
        <v>19</v>
      </c>
      <c r="E116">
        <v>19</v>
      </c>
      <c r="F116">
        <v>0</v>
      </c>
      <c r="G116" s="10" t="s">
        <v>42</v>
      </c>
      <c r="H116">
        <v>1</v>
      </c>
      <c r="I116" t="b">
        <f>IF(AND(TableData[[#This Row],[Month]]&gt;=Database!$C$9,TableData[[#This Row],[Month]]&lt;=Database!$D$9),TRUE,FALSE)</f>
        <v>1</v>
      </c>
    </row>
    <row r="117" spans="1:9" x14ac:dyDescent="0.25">
      <c r="A117" t="s">
        <v>53</v>
      </c>
      <c r="B117" s="4">
        <v>43840</v>
      </c>
      <c r="C117" t="s">
        <v>27</v>
      </c>
      <c r="D117" t="s">
        <v>22</v>
      </c>
      <c r="E117">
        <v>15</v>
      </c>
      <c r="F117">
        <v>50</v>
      </c>
      <c r="G117" s="10" t="s">
        <v>42</v>
      </c>
      <c r="H117">
        <v>1</v>
      </c>
      <c r="I117" t="b">
        <f>IF(AND(TableData[[#This Row],[Month]]&gt;=Database!$C$9,TableData[[#This Row],[Month]]&lt;=Database!$D$9),TRUE,FALSE)</f>
        <v>1</v>
      </c>
    </row>
    <row r="118" spans="1:9" x14ac:dyDescent="0.25">
      <c r="A118" t="s">
        <v>54</v>
      </c>
      <c r="B118" s="4">
        <v>43841</v>
      </c>
      <c r="C118" t="s">
        <v>16</v>
      </c>
      <c r="D118" t="s">
        <v>15</v>
      </c>
      <c r="E118">
        <v>21</v>
      </c>
      <c r="F118">
        <v>4</v>
      </c>
      <c r="G118" s="10" t="s">
        <v>42</v>
      </c>
      <c r="H118">
        <v>1</v>
      </c>
      <c r="I118" t="b">
        <f>IF(AND(TableData[[#This Row],[Month]]&gt;=Database!$C$9,TableData[[#This Row],[Month]]&lt;=Database!$D$9),TRUE,FALSE)</f>
        <v>1</v>
      </c>
    </row>
    <row r="119" spans="1:9" x14ac:dyDescent="0.25">
      <c r="A119" t="s">
        <v>55</v>
      </c>
      <c r="B119" s="4">
        <v>43842</v>
      </c>
      <c r="C119" t="s">
        <v>20</v>
      </c>
      <c r="D119" t="s">
        <v>19</v>
      </c>
      <c r="E119">
        <v>20</v>
      </c>
      <c r="F119">
        <v>2</v>
      </c>
      <c r="G119" s="10" t="s">
        <v>42</v>
      </c>
      <c r="H119">
        <v>1</v>
      </c>
      <c r="I119" t="b">
        <f>IF(AND(TableData[[#This Row],[Month]]&gt;=Database!$C$9,TableData[[#This Row],[Month]]&lt;=Database!$D$9),TRUE,FALSE)</f>
        <v>1</v>
      </c>
    </row>
    <row r="120" spans="1:9" x14ac:dyDescent="0.25">
      <c r="A120" t="s">
        <v>56</v>
      </c>
      <c r="B120" s="4">
        <v>43843</v>
      </c>
      <c r="C120" t="s">
        <v>23</v>
      </c>
      <c r="D120" t="s">
        <v>22</v>
      </c>
      <c r="E120">
        <v>28</v>
      </c>
      <c r="F120">
        <v>70</v>
      </c>
      <c r="G120" s="10" t="s">
        <v>42</v>
      </c>
      <c r="H120">
        <v>1</v>
      </c>
      <c r="I120" t="b">
        <f>IF(AND(TableData[[#This Row],[Month]]&gt;=Database!$C$9,TableData[[#This Row],[Month]]&lt;=Database!$D$9),TRUE,FALSE)</f>
        <v>1</v>
      </c>
    </row>
    <row r="121" spans="1:9" x14ac:dyDescent="0.25">
      <c r="A121" t="s">
        <v>57</v>
      </c>
      <c r="B121" s="4">
        <v>43844</v>
      </c>
      <c r="C121" t="s">
        <v>26</v>
      </c>
      <c r="D121" t="s">
        <v>19</v>
      </c>
      <c r="E121">
        <v>18</v>
      </c>
      <c r="F121">
        <v>50</v>
      </c>
      <c r="G121" s="10" t="s">
        <v>42</v>
      </c>
      <c r="H121">
        <v>1</v>
      </c>
      <c r="I121" t="b">
        <f>IF(AND(TableData[[#This Row],[Month]]&gt;=Database!$C$9,TableData[[#This Row],[Month]]&lt;=Database!$D$9),TRUE,FALSE)</f>
        <v>1</v>
      </c>
    </row>
    <row r="122" spans="1:9" x14ac:dyDescent="0.25">
      <c r="A122" t="s">
        <v>58</v>
      </c>
      <c r="B122" s="4">
        <v>43845</v>
      </c>
      <c r="C122" t="s">
        <v>27</v>
      </c>
      <c r="D122" t="s">
        <v>22</v>
      </c>
      <c r="F122">
        <v>12</v>
      </c>
      <c r="G122" s="10" t="s">
        <v>50</v>
      </c>
      <c r="H122"/>
      <c r="I122" t="b">
        <f>IF(AND(TableData[[#This Row],[Month]]&gt;=Database!$C$9,TableData[[#This Row],[Month]]&lt;=Database!$D$9),TRUE,FALSE)</f>
        <v>1</v>
      </c>
    </row>
    <row r="123" spans="1:9" x14ac:dyDescent="0.25">
      <c r="A123" t="s">
        <v>59</v>
      </c>
      <c r="B123" s="4">
        <v>43846</v>
      </c>
      <c r="C123" t="s">
        <v>16</v>
      </c>
      <c r="D123" t="s">
        <v>15</v>
      </c>
      <c r="F123">
        <v>1</v>
      </c>
      <c r="G123" s="10" t="s">
        <v>50</v>
      </c>
      <c r="H123"/>
      <c r="I123" t="b">
        <f>IF(AND(TableData[[#This Row],[Month]]&gt;=Database!$C$9,TableData[[#This Row],[Month]]&lt;=Database!$D$9),TRUE,FALSE)</f>
        <v>1</v>
      </c>
    </row>
    <row r="124" spans="1:9" x14ac:dyDescent="0.25">
      <c r="A124" t="s">
        <v>60</v>
      </c>
      <c r="B124" s="4">
        <v>43847</v>
      </c>
      <c r="C124" t="s">
        <v>20</v>
      </c>
      <c r="D124" t="s">
        <v>19</v>
      </c>
      <c r="F124">
        <v>2</v>
      </c>
      <c r="G124" s="10" t="s">
        <v>50</v>
      </c>
      <c r="H124"/>
      <c r="I124" t="b">
        <f>IF(AND(TableData[[#This Row],[Month]]&gt;=Database!$C$9,TableData[[#This Row],[Month]]&lt;=Database!$D$9),TRUE,FALSE)</f>
        <v>1</v>
      </c>
    </row>
    <row r="125" spans="1:9" x14ac:dyDescent="0.25">
      <c r="A125" t="s">
        <v>61</v>
      </c>
      <c r="B125" s="4">
        <v>43848</v>
      </c>
      <c r="C125" t="s">
        <v>23</v>
      </c>
      <c r="D125" t="s">
        <v>22</v>
      </c>
      <c r="E125">
        <v>12</v>
      </c>
      <c r="F125">
        <v>3</v>
      </c>
      <c r="G125" s="10" t="s">
        <v>42</v>
      </c>
      <c r="H125">
        <v>1</v>
      </c>
      <c r="I125" t="b">
        <f>IF(AND(TableData[[#This Row],[Month]]&gt;=Database!$C$9,TableData[[#This Row],[Month]]&lt;=Database!$D$9),TRUE,FALSE)</f>
        <v>1</v>
      </c>
    </row>
    <row r="126" spans="1:9" x14ac:dyDescent="0.25">
      <c r="A126" t="s">
        <v>62</v>
      </c>
      <c r="B126" s="4">
        <v>43849</v>
      </c>
      <c r="C126" t="s">
        <v>26</v>
      </c>
      <c r="D126" t="s">
        <v>19</v>
      </c>
      <c r="E126">
        <v>11</v>
      </c>
      <c r="G126" s="10" t="s">
        <v>42</v>
      </c>
      <c r="H126">
        <v>1</v>
      </c>
      <c r="I126" t="b">
        <f>IF(AND(TableData[[#This Row],[Month]]&gt;=Database!$C$9,TableData[[#This Row],[Month]]&lt;=Database!$D$9),TRUE,FALSE)</f>
        <v>1</v>
      </c>
    </row>
    <row r="127" spans="1:9" x14ac:dyDescent="0.25">
      <c r="A127" t="s">
        <v>63</v>
      </c>
      <c r="B127" s="4">
        <v>43850</v>
      </c>
      <c r="C127" t="s">
        <v>27</v>
      </c>
      <c r="D127" t="s">
        <v>22</v>
      </c>
      <c r="E127">
        <v>11</v>
      </c>
      <c r="F127">
        <v>4</v>
      </c>
      <c r="G127" s="10" t="s">
        <v>42</v>
      </c>
      <c r="H127">
        <v>1</v>
      </c>
      <c r="I127" t="b">
        <f>IF(AND(TableData[[#This Row],[Month]]&gt;=Database!$C$9,TableData[[#This Row],[Month]]&lt;=Database!$D$9),TRUE,FALSE)</f>
        <v>1</v>
      </c>
    </row>
    <row r="128" spans="1:9" x14ac:dyDescent="0.25">
      <c r="A128" t="s">
        <v>64</v>
      </c>
      <c r="B128" s="4">
        <v>43851</v>
      </c>
      <c r="C128" t="s">
        <v>16</v>
      </c>
      <c r="D128" t="s">
        <v>15</v>
      </c>
      <c r="E128">
        <v>10</v>
      </c>
      <c r="F128">
        <v>10</v>
      </c>
      <c r="G128" s="10" t="s">
        <v>42</v>
      </c>
      <c r="H128">
        <v>0</v>
      </c>
      <c r="I128" t="b">
        <f>IF(AND(TableData[[#This Row],[Month]]&gt;=Database!$C$9,TableData[[#This Row],[Month]]&lt;=Database!$D$9),TRUE,FALSE)</f>
        <v>1</v>
      </c>
    </row>
    <row r="129" spans="1:9" x14ac:dyDescent="0.25">
      <c r="A129" t="s">
        <v>65</v>
      </c>
      <c r="B129" s="4">
        <v>43852</v>
      </c>
      <c r="C129" t="s">
        <v>20</v>
      </c>
      <c r="D129" t="s">
        <v>19</v>
      </c>
      <c r="E129">
        <v>16</v>
      </c>
      <c r="F129">
        <v>9</v>
      </c>
      <c r="G129" s="10" t="s">
        <v>42</v>
      </c>
      <c r="H129">
        <v>0</v>
      </c>
      <c r="I129" t="b">
        <f>IF(AND(TableData[[#This Row],[Month]]&gt;=Database!$C$9,TableData[[#This Row],[Month]]&lt;=Database!$D$9),TRUE,FALSE)</f>
        <v>1</v>
      </c>
    </row>
    <row r="130" spans="1:9" x14ac:dyDescent="0.25">
      <c r="A130" t="s">
        <v>66</v>
      </c>
      <c r="B130" s="4">
        <v>43853</v>
      </c>
      <c r="C130" t="s">
        <v>23</v>
      </c>
      <c r="D130" t="s">
        <v>22</v>
      </c>
      <c r="E130">
        <v>29</v>
      </c>
      <c r="F130">
        <v>2</v>
      </c>
      <c r="G130" s="10" t="s">
        <v>47</v>
      </c>
      <c r="H130">
        <v>0</v>
      </c>
      <c r="I130" t="b">
        <f>IF(AND(TableData[[#This Row],[Month]]&gt;=Database!$C$9,TableData[[#This Row],[Month]]&lt;=Database!$D$9),TRUE,FALSE)</f>
        <v>1</v>
      </c>
    </row>
    <row r="131" spans="1:9" x14ac:dyDescent="0.25">
      <c r="A131" t="s">
        <v>67</v>
      </c>
      <c r="B131" s="4">
        <v>43854</v>
      </c>
      <c r="C131" t="s">
        <v>26</v>
      </c>
      <c r="D131" t="s">
        <v>19</v>
      </c>
      <c r="E131">
        <v>31</v>
      </c>
      <c r="F131">
        <v>13</v>
      </c>
      <c r="G131" s="10" t="s">
        <v>42</v>
      </c>
      <c r="H131">
        <v>1</v>
      </c>
      <c r="I131" t="b">
        <f>IF(AND(TableData[[#This Row],[Month]]&gt;=Database!$C$9,TableData[[#This Row],[Month]]&lt;=Database!$D$9),TRUE,FALSE)</f>
        <v>1</v>
      </c>
    </row>
    <row r="132" spans="1:9" x14ac:dyDescent="0.25">
      <c r="A132" t="s">
        <v>68</v>
      </c>
      <c r="B132" s="4">
        <v>43855</v>
      </c>
      <c r="C132" t="s">
        <v>27</v>
      </c>
      <c r="D132" t="s">
        <v>22</v>
      </c>
      <c r="F132">
        <v>15</v>
      </c>
      <c r="G132" s="10" t="s">
        <v>50</v>
      </c>
      <c r="H132"/>
      <c r="I132" t="b">
        <f>IF(AND(TableData[[#This Row],[Month]]&gt;=Database!$C$9,TableData[[#This Row],[Month]]&lt;=Database!$D$9),TRUE,FALSE)</f>
        <v>1</v>
      </c>
    </row>
    <row r="133" spans="1:9" x14ac:dyDescent="0.25">
      <c r="A133" t="s">
        <v>69</v>
      </c>
      <c r="B133" s="4">
        <v>43856</v>
      </c>
      <c r="C133" t="s">
        <v>16</v>
      </c>
      <c r="D133" t="s">
        <v>15</v>
      </c>
      <c r="F133">
        <v>18</v>
      </c>
      <c r="G133" s="10" t="s">
        <v>50</v>
      </c>
      <c r="H133"/>
      <c r="I133" t="b">
        <f>IF(AND(TableData[[#This Row],[Month]]&gt;=Database!$C$9,TableData[[#This Row],[Month]]&lt;=Database!$D$9),TRUE,FALSE)</f>
        <v>1</v>
      </c>
    </row>
    <row r="134" spans="1:9" x14ac:dyDescent="0.25">
      <c r="A134" t="s">
        <v>70</v>
      </c>
      <c r="B134" s="4">
        <v>43857</v>
      </c>
      <c r="C134" t="s">
        <v>20</v>
      </c>
      <c r="D134" t="s">
        <v>19</v>
      </c>
      <c r="E134">
        <v>13</v>
      </c>
      <c r="F134">
        <v>10</v>
      </c>
      <c r="G134" s="10" t="s">
        <v>42</v>
      </c>
      <c r="H134">
        <v>1</v>
      </c>
      <c r="I134" t="b">
        <f>IF(AND(TableData[[#This Row],[Month]]&gt;=Database!$C$9,TableData[[#This Row],[Month]]&lt;=Database!$D$9),TRUE,FALSE)</f>
        <v>1</v>
      </c>
    </row>
    <row r="135" spans="1:9" x14ac:dyDescent="0.25">
      <c r="A135" t="s">
        <v>71</v>
      </c>
      <c r="B135" s="4">
        <v>43858</v>
      </c>
      <c r="C135" t="s">
        <v>23</v>
      </c>
      <c r="D135" t="s">
        <v>22</v>
      </c>
      <c r="E135">
        <v>28</v>
      </c>
      <c r="F135">
        <v>39</v>
      </c>
      <c r="G135" s="10" t="s">
        <v>42</v>
      </c>
      <c r="H135">
        <v>1</v>
      </c>
      <c r="I135" t="b">
        <f>IF(AND(TableData[[#This Row],[Month]]&gt;=Database!$C$9,TableData[[#This Row],[Month]]&lt;=Database!$D$9),TRUE,FALSE)</f>
        <v>1</v>
      </c>
    </row>
    <row r="136" spans="1:9" x14ac:dyDescent="0.25">
      <c r="A136" t="s">
        <v>72</v>
      </c>
      <c r="B136" s="4">
        <v>43859</v>
      </c>
      <c r="C136" t="s">
        <v>26</v>
      </c>
      <c r="D136" t="s">
        <v>19</v>
      </c>
      <c r="E136">
        <v>32</v>
      </c>
      <c r="F136">
        <v>4</v>
      </c>
      <c r="G136" s="10" t="s">
        <v>42</v>
      </c>
      <c r="H136">
        <v>1</v>
      </c>
      <c r="I136" t="b">
        <f>IF(AND(TableData[[#This Row],[Month]]&gt;=Database!$C$9,TableData[[#This Row],[Month]]&lt;=Database!$D$9),TRUE,FALSE)</f>
        <v>1</v>
      </c>
    </row>
    <row r="137" spans="1:9" x14ac:dyDescent="0.25">
      <c r="A137" t="s">
        <v>73</v>
      </c>
      <c r="B137" s="4">
        <v>43860</v>
      </c>
      <c r="C137" t="s">
        <v>27</v>
      </c>
      <c r="D137" t="s">
        <v>22</v>
      </c>
      <c r="E137">
        <v>16</v>
      </c>
      <c r="F137">
        <v>5</v>
      </c>
      <c r="G137" s="10" t="s">
        <v>42</v>
      </c>
      <c r="H137">
        <v>1</v>
      </c>
      <c r="I137" t="b">
        <f>IF(AND(TableData[[#This Row],[Month]]&gt;=Database!$C$9,TableData[[#This Row],[Month]]&lt;=Database!$D$9),TRUE,FALSE)</f>
        <v>1</v>
      </c>
    </row>
    <row r="138" spans="1:9" x14ac:dyDescent="0.25">
      <c r="A138" t="s">
        <v>74</v>
      </c>
      <c r="B138" s="4">
        <v>43861</v>
      </c>
      <c r="C138" t="s">
        <v>16</v>
      </c>
      <c r="D138" t="s">
        <v>15</v>
      </c>
      <c r="E138">
        <v>14</v>
      </c>
      <c r="F138">
        <v>0</v>
      </c>
      <c r="G138" s="10" t="s">
        <v>42</v>
      </c>
      <c r="H138">
        <v>1</v>
      </c>
      <c r="I138" t="b">
        <f>IF(AND(TableData[[#This Row],[Month]]&gt;=Database!$C$9,TableData[[#This Row],[Month]]&lt;=Database!$D$9),TRUE,FALSE)</f>
        <v>1</v>
      </c>
    </row>
    <row r="139" spans="1:9" x14ac:dyDescent="0.25">
      <c r="A139" t="s">
        <v>75</v>
      </c>
      <c r="B139" s="4">
        <v>43862</v>
      </c>
      <c r="C139" t="s">
        <v>20</v>
      </c>
      <c r="D139" t="s">
        <v>19</v>
      </c>
      <c r="E139">
        <v>11</v>
      </c>
      <c r="F139">
        <v>50</v>
      </c>
      <c r="G139" s="10" t="s">
        <v>42</v>
      </c>
      <c r="H139">
        <v>1</v>
      </c>
      <c r="I139" t="b">
        <f>IF(AND(TableData[[#This Row],[Month]]&gt;=Database!$C$9,TableData[[#This Row],[Month]]&lt;=Database!$D$9),TRUE,FALSE)</f>
        <v>0</v>
      </c>
    </row>
    <row r="140" spans="1:9" x14ac:dyDescent="0.25">
      <c r="A140" t="s">
        <v>76</v>
      </c>
      <c r="B140" s="4">
        <v>43863</v>
      </c>
      <c r="C140" t="s">
        <v>23</v>
      </c>
      <c r="D140" t="s">
        <v>22</v>
      </c>
      <c r="F140">
        <v>4</v>
      </c>
      <c r="G140" s="10" t="s">
        <v>50</v>
      </c>
      <c r="H140"/>
      <c r="I140" t="b">
        <f>IF(AND(TableData[[#This Row],[Month]]&gt;=Database!$C$9,TableData[[#This Row],[Month]]&lt;=Database!$D$9),TRUE,FALSE)</f>
        <v>0</v>
      </c>
    </row>
    <row r="141" spans="1:9" x14ac:dyDescent="0.25">
      <c r="A141" t="s">
        <v>77</v>
      </c>
      <c r="B141" s="4">
        <v>43864</v>
      </c>
      <c r="C141" t="s">
        <v>26</v>
      </c>
      <c r="D141" t="s">
        <v>19</v>
      </c>
      <c r="F141">
        <v>2</v>
      </c>
      <c r="G141" s="10" t="s">
        <v>50</v>
      </c>
      <c r="H141"/>
      <c r="I141" t="b">
        <f>IF(AND(TableData[[#This Row],[Month]]&gt;=Database!$C$9,TableData[[#This Row],[Month]]&lt;=Database!$D$9),TRUE,FALSE)</f>
        <v>0</v>
      </c>
    </row>
    <row r="142" spans="1:9" x14ac:dyDescent="0.25">
      <c r="A142" t="s">
        <v>78</v>
      </c>
      <c r="B142" s="4">
        <v>43865</v>
      </c>
      <c r="C142" t="s">
        <v>27</v>
      </c>
      <c r="D142" t="s">
        <v>22</v>
      </c>
      <c r="F142">
        <v>70</v>
      </c>
      <c r="G142" s="10" t="s">
        <v>50</v>
      </c>
      <c r="H142"/>
      <c r="I142" t="b">
        <f>IF(AND(TableData[[#This Row],[Month]]&gt;=Database!$C$9,TableData[[#This Row],[Month]]&lt;=Database!$D$9),TRUE,FALSE)</f>
        <v>0</v>
      </c>
    </row>
    <row r="143" spans="1:9" x14ac:dyDescent="0.25">
      <c r="A143" t="s">
        <v>79</v>
      </c>
      <c r="B143" s="4">
        <v>43866</v>
      </c>
      <c r="C143" t="s">
        <v>16</v>
      </c>
      <c r="D143" t="s">
        <v>15</v>
      </c>
      <c r="E143">
        <v>28</v>
      </c>
      <c r="F143">
        <v>50</v>
      </c>
      <c r="G143" s="10" t="s">
        <v>42</v>
      </c>
      <c r="H143">
        <v>1</v>
      </c>
      <c r="I143" t="b">
        <f>IF(AND(TableData[[#This Row],[Month]]&gt;=Database!$C$9,TableData[[#This Row],[Month]]&lt;=Database!$D$9),TRUE,FALSE)</f>
        <v>0</v>
      </c>
    </row>
    <row r="144" spans="1:9" x14ac:dyDescent="0.25">
      <c r="A144" t="s">
        <v>80</v>
      </c>
      <c r="B144" s="4">
        <v>43867</v>
      </c>
      <c r="C144" t="s">
        <v>20</v>
      </c>
      <c r="D144" t="s">
        <v>19</v>
      </c>
      <c r="E144">
        <v>31</v>
      </c>
      <c r="F144">
        <v>12</v>
      </c>
      <c r="G144" s="10" t="s">
        <v>42</v>
      </c>
      <c r="H144">
        <v>1</v>
      </c>
      <c r="I144" t="b">
        <f>IF(AND(TableData[[#This Row],[Month]]&gt;=Database!$C$9,TableData[[#This Row],[Month]]&lt;=Database!$D$9),TRUE,FALSE)</f>
        <v>0</v>
      </c>
    </row>
    <row r="145" spans="1:9" x14ac:dyDescent="0.25">
      <c r="A145" t="s">
        <v>81</v>
      </c>
      <c r="B145" s="4">
        <v>43868</v>
      </c>
      <c r="C145" t="s">
        <v>23</v>
      </c>
      <c r="D145" t="s">
        <v>22</v>
      </c>
      <c r="E145">
        <v>27</v>
      </c>
      <c r="F145">
        <v>1</v>
      </c>
      <c r="G145" s="10" t="s">
        <v>42</v>
      </c>
      <c r="H145">
        <v>1</v>
      </c>
      <c r="I145" t="b">
        <f>IF(AND(TableData[[#This Row],[Month]]&gt;=Database!$C$9,TableData[[#This Row],[Month]]&lt;=Database!$D$9),TRUE,FALSE)</f>
        <v>0</v>
      </c>
    </row>
    <row r="146" spans="1:9" x14ac:dyDescent="0.25">
      <c r="A146" t="s">
        <v>82</v>
      </c>
      <c r="B146" s="4">
        <v>43869</v>
      </c>
      <c r="C146" t="s">
        <v>26</v>
      </c>
      <c r="D146" t="s">
        <v>19</v>
      </c>
      <c r="E146">
        <v>16</v>
      </c>
      <c r="F146">
        <v>2</v>
      </c>
      <c r="G146" s="10" t="s">
        <v>42</v>
      </c>
      <c r="H146">
        <v>1</v>
      </c>
      <c r="I146" t="b">
        <f>IF(AND(TableData[[#This Row],[Month]]&gt;=Database!$C$9,TableData[[#This Row],[Month]]&lt;=Database!$D$9),TRUE,FALSE)</f>
        <v>0</v>
      </c>
    </row>
    <row r="147" spans="1:9" x14ac:dyDescent="0.25">
      <c r="A147" t="s">
        <v>83</v>
      </c>
      <c r="B147" s="4">
        <v>43870</v>
      </c>
      <c r="C147" t="s">
        <v>27</v>
      </c>
      <c r="D147" t="s">
        <v>22</v>
      </c>
      <c r="E147">
        <v>25</v>
      </c>
      <c r="F147">
        <v>3</v>
      </c>
      <c r="G147" s="10" t="s">
        <v>42</v>
      </c>
      <c r="H147">
        <v>1</v>
      </c>
      <c r="I147" t="b">
        <f>IF(AND(TableData[[#This Row],[Month]]&gt;=Database!$C$9,TableData[[#This Row],[Month]]&lt;=Database!$D$9),TRUE,FALSE)</f>
        <v>0</v>
      </c>
    </row>
    <row r="148" spans="1:9" x14ac:dyDescent="0.25">
      <c r="A148" t="s">
        <v>84</v>
      </c>
      <c r="B148" s="4">
        <v>43871</v>
      </c>
      <c r="C148" t="s">
        <v>16</v>
      </c>
      <c r="D148" t="s">
        <v>15</v>
      </c>
      <c r="E148">
        <v>31</v>
      </c>
      <c r="G148" s="10" t="s">
        <v>47</v>
      </c>
      <c r="H148">
        <v>1</v>
      </c>
      <c r="I148" t="b">
        <f>IF(AND(TableData[[#This Row],[Month]]&gt;=Database!$C$9,TableData[[#This Row],[Month]]&lt;=Database!$D$9),TRUE,FALSE)</f>
        <v>0</v>
      </c>
    </row>
    <row r="149" spans="1:9" x14ac:dyDescent="0.25">
      <c r="A149" t="s">
        <v>85</v>
      </c>
      <c r="B149" s="4">
        <v>43872</v>
      </c>
      <c r="C149" t="s">
        <v>20</v>
      </c>
      <c r="D149" t="s">
        <v>19</v>
      </c>
      <c r="E149">
        <v>15</v>
      </c>
      <c r="F149">
        <v>4</v>
      </c>
      <c r="G149" s="10" t="s">
        <v>42</v>
      </c>
      <c r="H149">
        <v>1</v>
      </c>
      <c r="I149" t="b">
        <f>IF(AND(TableData[[#This Row],[Month]]&gt;=Database!$C$9,TableData[[#This Row],[Month]]&lt;=Database!$D$9),TRUE,FALSE)</f>
        <v>0</v>
      </c>
    </row>
    <row r="150" spans="1:9" x14ac:dyDescent="0.25">
      <c r="A150" t="s">
        <v>86</v>
      </c>
      <c r="B150" s="4">
        <v>43873</v>
      </c>
      <c r="C150" t="s">
        <v>23</v>
      </c>
      <c r="D150" t="s">
        <v>22</v>
      </c>
      <c r="F150">
        <v>10</v>
      </c>
      <c r="G150" s="10" t="s">
        <v>50</v>
      </c>
      <c r="H150"/>
      <c r="I150" t="b">
        <f>IF(AND(TableData[[#This Row],[Month]]&gt;=Database!$C$9,TableData[[#This Row],[Month]]&lt;=Database!$D$9),TRUE,FALSE)</f>
        <v>0</v>
      </c>
    </row>
    <row r="151" spans="1:9" x14ac:dyDescent="0.25">
      <c r="A151" t="s">
        <v>87</v>
      </c>
      <c r="B151" s="4">
        <v>43874</v>
      </c>
      <c r="C151" t="s">
        <v>26</v>
      </c>
      <c r="D151" t="s">
        <v>19</v>
      </c>
      <c r="F151">
        <v>9</v>
      </c>
      <c r="G151" s="10" t="s">
        <v>50</v>
      </c>
      <c r="H151"/>
      <c r="I151" t="b">
        <f>IF(AND(TableData[[#This Row],[Month]]&gt;=Database!$C$9,TableData[[#This Row],[Month]]&lt;=Database!$D$9),TRUE,FALSE)</f>
        <v>0</v>
      </c>
    </row>
    <row r="152" spans="1:9" x14ac:dyDescent="0.25">
      <c r="A152" t="s">
        <v>88</v>
      </c>
      <c r="B152" s="4">
        <v>43875</v>
      </c>
      <c r="C152" t="s">
        <v>27</v>
      </c>
      <c r="D152" t="s">
        <v>22</v>
      </c>
      <c r="E152">
        <v>15</v>
      </c>
      <c r="F152">
        <v>2</v>
      </c>
      <c r="G152" s="10" t="s">
        <v>42</v>
      </c>
      <c r="H152">
        <v>1</v>
      </c>
      <c r="I152" t="b">
        <f>IF(AND(TableData[[#This Row],[Month]]&gt;=Database!$C$9,TableData[[#This Row],[Month]]&lt;=Database!$D$9),TRUE,FALSE)</f>
        <v>0</v>
      </c>
    </row>
    <row r="153" spans="1:9" x14ac:dyDescent="0.25">
      <c r="A153" t="s">
        <v>89</v>
      </c>
      <c r="B153" s="4">
        <v>43876</v>
      </c>
      <c r="C153" t="s">
        <v>16</v>
      </c>
      <c r="D153" t="s">
        <v>15</v>
      </c>
      <c r="E153">
        <v>39</v>
      </c>
      <c r="F153">
        <v>13</v>
      </c>
      <c r="G153" s="10" t="s">
        <v>42</v>
      </c>
      <c r="H153">
        <v>1</v>
      </c>
      <c r="I153" t="b">
        <f>IF(AND(TableData[[#This Row],[Month]]&gt;=Database!$C$9,TableData[[#This Row],[Month]]&lt;=Database!$D$9),TRUE,FALSE)</f>
        <v>0</v>
      </c>
    </row>
    <row r="154" spans="1:9" x14ac:dyDescent="0.25">
      <c r="A154" t="s">
        <v>90</v>
      </c>
      <c r="B154" s="4">
        <v>43877</v>
      </c>
      <c r="C154" t="s">
        <v>20</v>
      </c>
      <c r="D154" t="s">
        <v>19</v>
      </c>
      <c r="E154">
        <v>20</v>
      </c>
      <c r="F154">
        <v>15</v>
      </c>
      <c r="G154" s="10" t="s">
        <v>42</v>
      </c>
      <c r="H154">
        <v>1</v>
      </c>
      <c r="I154" t="b">
        <f>IF(AND(TableData[[#This Row],[Month]]&gt;=Database!$C$9,TableData[[#This Row],[Month]]&lt;=Database!$D$9),TRUE,FALSE)</f>
        <v>0</v>
      </c>
    </row>
    <row r="155" spans="1:9" x14ac:dyDescent="0.25">
      <c r="A155" t="s">
        <v>91</v>
      </c>
      <c r="B155" s="4">
        <v>43878</v>
      </c>
      <c r="C155" t="s">
        <v>23</v>
      </c>
      <c r="D155" t="s">
        <v>22</v>
      </c>
      <c r="E155">
        <v>13</v>
      </c>
      <c r="F155">
        <v>18</v>
      </c>
      <c r="G155" s="10" t="s">
        <v>42</v>
      </c>
      <c r="H155">
        <v>0</v>
      </c>
      <c r="I155" t="b">
        <f>IF(AND(TableData[[#This Row],[Month]]&gt;=Database!$C$9,TableData[[#This Row],[Month]]&lt;=Database!$D$9),TRUE,FALSE)</f>
        <v>0</v>
      </c>
    </row>
    <row r="156" spans="1:9" x14ac:dyDescent="0.25">
      <c r="A156" t="s">
        <v>92</v>
      </c>
      <c r="B156" s="4">
        <v>43879</v>
      </c>
      <c r="C156" t="s">
        <v>26</v>
      </c>
      <c r="D156" t="s">
        <v>19</v>
      </c>
      <c r="E156">
        <v>28</v>
      </c>
      <c r="F156">
        <v>10</v>
      </c>
      <c r="G156" s="10" t="s">
        <v>42</v>
      </c>
      <c r="H156">
        <v>1</v>
      </c>
      <c r="I156" t="b">
        <f>IF(AND(TableData[[#This Row],[Month]]&gt;=Database!$C$9,TableData[[#This Row],[Month]]&lt;=Database!$D$9),TRUE,FALSE)</f>
        <v>0</v>
      </c>
    </row>
    <row r="157" spans="1:9" x14ac:dyDescent="0.25">
      <c r="A157" t="s">
        <v>93</v>
      </c>
      <c r="B157" s="4">
        <v>43880</v>
      </c>
      <c r="C157" t="s">
        <v>27</v>
      </c>
      <c r="D157" t="s">
        <v>22</v>
      </c>
      <c r="E157">
        <v>10</v>
      </c>
      <c r="F157">
        <v>39</v>
      </c>
      <c r="G157" s="10" t="s">
        <v>42</v>
      </c>
      <c r="H157">
        <v>0</v>
      </c>
      <c r="I157" t="b">
        <f>IF(AND(TableData[[#This Row],[Month]]&gt;=Database!$C$9,TableData[[#This Row],[Month]]&lt;=Database!$D$9),TRUE,FALSE)</f>
        <v>0</v>
      </c>
    </row>
    <row r="158" spans="1:9" x14ac:dyDescent="0.25">
      <c r="A158" t="s">
        <v>94</v>
      </c>
      <c r="B158" s="4">
        <v>43881</v>
      </c>
      <c r="C158" t="s">
        <v>16</v>
      </c>
      <c r="D158" t="s">
        <v>15</v>
      </c>
      <c r="F158">
        <v>4</v>
      </c>
      <c r="G158" s="10" t="s">
        <v>50</v>
      </c>
      <c r="H158"/>
      <c r="I158" t="b">
        <f>IF(AND(TableData[[#This Row],[Month]]&gt;=Database!$C$9,TableData[[#This Row],[Month]]&lt;=Database!$D$9),TRUE,FALSE)</f>
        <v>0</v>
      </c>
    </row>
    <row r="159" spans="1:9" x14ac:dyDescent="0.25">
      <c r="A159" t="s">
        <v>95</v>
      </c>
      <c r="B159" s="4">
        <v>43882</v>
      </c>
      <c r="C159" t="s">
        <v>20</v>
      </c>
      <c r="D159" t="s">
        <v>19</v>
      </c>
      <c r="F159">
        <v>5</v>
      </c>
      <c r="G159" s="10" t="s">
        <v>50</v>
      </c>
      <c r="H159"/>
      <c r="I159" t="b">
        <f>IF(AND(TableData[[#This Row],[Month]]&gt;=Database!$C$9,TableData[[#This Row],[Month]]&lt;=Database!$D$9),TRUE,FALSE)</f>
        <v>0</v>
      </c>
    </row>
    <row r="160" spans="1:9" x14ac:dyDescent="0.25">
      <c r="A160" t="s">
        <v>96</v>
      </c>
      <c r="B160" s="4">
        <v>43883</v>
      </c>
      <c r="C160" t="s">
        <v>23</v>
      </c>
      <c r="D160" t="s">
        <v>22</v>
      </c>
      <c r="F160">
        <v>0</v>
      </c>
      <c r="G160" s="10" t="s">
        <v>50</v>
      </c>
      <c r="H160"/>
      <c r="I160" t="b">
        <f>IF(AND(TableData[[#This Row],[Month]]&gt;=Database!$C$9,TableData[[#This Row],[Month]]&lt;=Database!$D$9),TRUE,FALSE)</f>
        <v>0</v>
      </c>
    </row>
    <row r="161" spans="1:9" x14ac:dyDescent="0.25">
      <c r="A161" t="s">
        <v>97</v>
      </c>
      <c r="B161" s="4">
        <v>43884</v>
      </c>
      <c r="C161" t="s">
        <v>26</v>
      </c>
      <c r="D161" t="s">
        <v>19</v>
      </c>
      <c r="E161">
        <v>8</v>
      </c>
      <c r="F161">
        <v>50</v>
      </c>
      <c r="G161" s="10" t="s">
        <v>42</v>
      </c>
      <c r="H161">
        <v>1</v>
      </c>
      <c r="I161" t="b">
        <f>IF(AND(TableData[[#This Row],[Month]]&gt;=Database!$C$9,TableData[[#This Row],[Month]]&lt;=Database!$D$9),TRUE,FALSE)</f>
        <v>0</v>
      </c>
    </row>
    <row r="162" spans="1:9" x14ac:dyDescent="0.25">
      <c r="A162" t="s">
        <v>98</v>
      </c>
      <c r="B162" s="4">
        <v>43885</v>
      </c>
      <c r="C162" t="s">
        <v>27</v>
      </c>
      <c r="D162" t="s">
        <v>22</v>
      </c>
      <c r="E162">
        <v>8</v>
      </c>
      <c r="F162">
        <v>4</v>
      </c>
      <c r="G162" s="10" t="s">
        <v>42</v>
      </c>
      <c r="H162">
        <v>1</v>
      </c>
      <c r="I162" t="b">
        <f>IF(AND(TableData[[#This Row],[Month]]&gt;=Database!$C$9,TableData[[#This Row],[Month]]&lt;=Database!$D$9),TRUE,FALSE)</f>
        <v>0</v>
      </c>
    </row>
    <row r="163" spans="1:9" x14ac:dyDescent="0.25">
      <c r="A163" t="s">
        <v>99</v>
      </c>
      <c r="B163" s="4">
        <v>43886</v>
      </c>
      <c r="C163" t="s">
        <v>16</v>
      </c>
      <c r="D163" t="s">
        <v>15</v>
      </c>
      <c r="E163">
        <v>9</v>
      </c>
      <c r="F163">
        <v>2</v>
      </c>
      <c r="G163" s="10" t="s">
        <v>42</v>
      </c>
      <c r="H163">
        <v>0</v>
      </c>
      <c r="I163" t="b">
        <f>IF(AND(TableData[[#This Row],[Month]]&gt;=Database!$C$9,TableData[[#This Row],[Month]]&lt;=Database!$D$9),TRUE,FALSE)</f>
        <v>0</v>
      </c>
    </row>
    <row r="164" spans="1:9" x14ac:dyDescent="0.25">
      <c r="A164" t="s">
        <v>100</v>
      </c>
      <c r="B164" s="4">
        <v>43887</v>
      </c>
      <c r="C164" t="s">
        <v>20</v>
      </c>
      <c r="D164" t="s">
        <v>19</v>
      </c>
      <c r="E164">
        <v>10</v>
      </c>
      <c r="F164">
        <v>70</v>
      </c>
      <c r="G164" s="10" t="s">
        <v>42</v>
      </c>
      <c r="H164">
        <v>1</v>
      </c>
      <c r="I164" t="b">
        <f>IF(AND(TableData[[#This Row],[Month]]&gt;=Database!$C$9,TableData[[#This Row],[Month]]&lt;=Database!$D$9),TRUE,FALSE)</f>
        <v>0</v>
      </c>
    </row>
    <row r="165" spans="1:9" x14ac:dyDescent="0.25">
      <c r="A165" t="s">
        <v>101</v>
      </c>
      <c r="B165" s="4">
        <v>43888</v>
      </c>
      <c r="C165" t="s">
        <v>23</v>
      </c>
      <c r="D165" t="s">
        <v>22</v>
      </c>
      <c r="E165">
        <v>13</v>
      </c>
      <c r="F165">
        <v>50</v>
      </c>
      <c r="G165" s="10" t="s">
        <v>42</v>
      </c>
      <c r="H165">
        <v>1</v>
      </c>
      <c r="I165" t="b">
        <f>IF(AND(TableData[[#This Row],[Month]]&gt;=Database!$C$9,TableData[[#This Row],[Month]]&lt;=Database!$D$9),TRUE,FALSE)</f>
        <v>0</v>
      </c>
    </row>
    <row r="166" spans="1:9" x14ac:dyDescent="0.25">
      <c r="A166" t="s">
        <v>102</v>
      </c>
      <c r="B166" s="4">
        <v>43889</v>
      </c>
      <c r="C166" t="s">
        <v>26</v>
      </c>
      <c r="D166" t="s">
        <v>19</v>
      </c>
      <c r="E166">
        <v>14</v>
      </c>
      <c r="F166">
        <v>12</v>
      </c>
      <c r="G166" s="10" t="s">
        <v>47</v>
      </c>
      <c r="H166">
        <v>1</v>
      </c>
      <c r="I166" t="b">
        <f>IF(AND(TableData[[#This Row],[Month]]&gt;=Database!$C$9,TableData[[#This Row],[Month]]&lt;=Database!$D$9),TRUE,FALSE)</f>
        <v>0</v>
      </c>
    </row>
    <row r="167" spans="1:9" x14ac:dyDescent="0.25">
      <c r="A167" t="s">
        <v>103</v>
      </c>
      <c r="B167" s="4">
        <v>43890</v>
      </c>
      <c r="C167" t="s">
        <v>27</v>
      </c>
      <c r="D167" t="s">
        <v>22</v>
      </c>
      <c r="E167">
        <v>10</v>
      </c>
      <c r="F167">
        <v>1</v>
      </c>
      <c r="G167" s="10" t="s">
        <v>42</v>
      </c>
      <c r="H167">
        <v>1</v>
      </c>
      <c r="I167" t="b">
        <f>IF(AND(TableData[[#This Row],[Month]]&gt;=Database!$C$9,TableData[[#This Row],[Month]]&lt;=Database!$D$9),TRUE,FALSE)</f>
        <v>0</v>
      </c>
    </row>
    <row r="168" spans="1:9" x14ac:dyDescent="0.25">
      <c r="A168" t="s">
        <v>104</v>
      </c>
      <c r="B168" s="4">
        <v>43891</v>
      </c>
      <c r="C168" t="s">
        <v>16</v>
      </c>
      <c r="D168" t="s">
        <v>15</v>
      </c>
      <c r="F168">
        <v>2</v>
      </c>
      <c r="G168" s="10" t="s">
        <v>50</v>
      </c>
      <c r="H168"/>
      <c r="I168" t="b">
        <f>IF(AND(TableData[[#This Row],[Month]]&gt;=Database!$C$9,TableData[[#This Row],[Month]]&lt;=Database!$D$9),TRUE,FALSE)</f>
        <v>0</v>
      </c>
    </row>
    <row r="169" spans="1:9" x14ac:dyDescent="0.25">
      <c r="A169" t="s">
        <v>105</v>
      </c>
      <c r="B169" s="4">
        <v>43892</v>
      </c>
      <c r="C169" t="s">
        <v>20</v>
      </c>
      <c r="D169" t="s">
        <v>19</v>
      </c>
      <c r="F169">
        <v>3</v>
      </c>
      <c r="G169" s="10" t="s">
        <v>50</v>
      </c>
      <c r="H169"/>
      <c r="I169" t="b">
        <f>IF(AND(TableData[[#This Row],[Month]]&gt;=Database!$C$9,TableData[[#This Row],[Month]]&lt;=Database!$D$9),TRUE,FALSE)</f>
        <v>0</v>
      </c>
    </row>
    <row r="170" spans="1:9" x14ac:dyDescent="0.25">
      <c r="A170" t="s">
        <v>106</v>
      </c>
      <c r="B170" s="4">
        <v>43893</v>
      </c>
      <c r="C170" t="s">
        <v>23</v>
      </c>
      <c r="D170" t="s">
        <v>22</v>
      </c>
      <c r="E170">
        <v>12</v>
      </c>
      <c r="F170">
        <v>6</v>
      </c>
      <c r="G170" s="10" t="s">
        <v>42</v>
      </c>
      <c r="H170">
        <v>1</v>
      </c>
      <c r="I170" t="b">
        <f>IF(AND(TableData[[#This Row],[Month]]&gt;=Database!$C$9,TableData[[#This Row],[Month]]&lt;=Database!$D$9),TRUE,FALSE)</f>
        <v>0</v>
      </c>
    </row>
    <row r="171" spans="1:9" x14ac:dyDescent="0.25">
      <c r="A171" t="s">
        <v>107</v>
      </c>
      <c r="B171" s="4">
        <v>43894</v>
      </c>
      <c r="C171" t="s">
        <v>26</v>
      </c>
      <c r="D171" t="s">
        <v>19</v>
      </c>
      <c r="E171">
        <v>14</v>
      </c>
      <c r="F171">
        <v>4</v>
      </c>
      <c r="G171" s="10" t="s">
        <v>42</v>
      </c>
      <c r="H171">
        <v>1</v>
      </c>
      <c r="I171" t="b">
        <f>IF(AND(TableData[[#This Row],[Month]]&gt;=Database!$C$9,TableData[[#This Row],[Month]]&lt;=Database!$D$9),TRUE,FALSE)</f>
        <v>0</v>
      </c>
    </row>
    <row r="172" spans="1:9" x14ac:dyDescent="0.25">
      <c r="A172" t="s">
        <v>108</v>
      </c>
      <c r="B172" s="4">
        <v>43895</v>
      </c>
      <c r="C172" t="s">
        <v>27</v>
      </c>
      <c r="D172" t="s">
        <v>22</v>
      </c>
      <c r="E172">
        <v>12</v>
      </c>
      <c r="F172">
        <v>10</v>
      </c>
      <c r="G172" s="10" t="s">
        <v>42</v>
      </c>
      <c r="H172">
        <v>1</v>
      </c>
      <c r="I172" t="b">
        <f>IF(AND(TableData[[#This Row],[Month]]&gt;=Database!$C$9,TableData[[#This Row],[Month]]&lt;=Database!$D$9),TRUE,FALSE)</f>
        <v>0</v>
      </c>
    </row>
    <row r="173" spans="1:9" x14ac:dyDescent="0.25">
      <c r="A173" t="s">
        <v>109</v>
      </c>
      <c r="B173" s="4">
        <v>43896</v>
      </c>
      <c r="C173" t="s">
        <v>16</v>
      </c>
      <c r="D173" t="s">
        <v>15</v>
      </c>
      <c r="E173">
        <v>10</v>
      </c>
      <c r="F173">
        <v>9</v>
      </c>
      <c r="G173" s="10" t="s">
        <v>42</v>
      </c>
      <c r="H173">
        <v>1</v>
      </c>
      <c r="I173" t="b">
        <f>IF(AND(TableData[[#This Row],[Month]]&gt;=Database!$C$9,TableData[[#This Row],[Month]]&lt;=Database!$D$9),TRUE,FALSE)</f>
        <v>0</v>
      </c>
    </row>
    <row r="174" spans="1:9" x14ac:dyDescent="0.25">
      <c r="A174" t="s">
        <v>110</v>
      </c>
      <c r="B174" s="4">
        <v>43897</v>
      </c>
      <c r="C174" t="s">
        <v>20</v>
      </c>
      <c r="D174" t="s">
        <v>19</v>
      </c>
      <c r="E174">
        <v>12</v>
      </c>
      <c r="F174">
        <v>2</v>
      </c>
      <c r="G174" s="10" t="s">
        <v>42</v>
      </c>
      <c r="H174">
        <v>1</v>
      </c>
      <c r="I174" t="b">
        <f>IF(AND(TableData[[#This Row],[Month]]&gt;=Database!$C$9,TableData[[#This Row],[Month]]&lt;=Database!$D$9),TRUE,FALSE)</f>
        <v>0</v>
      </c>
    </row>
    <row r="175" spans="1:9" x14ac:dyDescent="0.25">
      <c r="A175" t="s">
        <v>111</v>
      </c>
      <c r="B175" s="4">
        <v>43898</v>
      </c>
      <c r="C175" t="s">
        <v>23</v>
      </c>
      <c r="D175" t="s">
        <v>22</v>
      </c>
      <c r="E175">
        <v>13</v>
      </c>
      <c r="F175">
        <v>13</v>
      </c>
      <c r="G175" s="10" t="s">
        <v>42</v>
      </c>
      <c r="H175">
        <v>1</v>
      </c>
      <c r="I175" t="b">
        <f>IF(AND(TableData[[#This Row],[Month]]&gt;=Database!$C$9,TableData[[#This Row],[Month]]&lt;=Database!$D$9),TRUE,FALSE)</f>
        <v>0</v>
      </c>
    </row>
    <row r="176" spans="1:9" x14ac:dyDescent="0.25">
      <c r="A176" t="s">
        <v>112</v>
      </c>
      <c r="B176" s="4">
        <v>43899</v>
      </c>
      <c r="C176" t="s">
        <v>26</v>
      </c>
      <c r="D176" t="s">
        <v>19</v>
      </c>
      <c r="F176">
        <v>15</v>
      </c>
      <c r="G176" s="10" t="s">
        <v>50</v>
      </c>
      <c r="H176"/>
      <c r="I176" t="b">
        <f>IF(AND(TableData[[#This Row],[Month]]&gt;=Database!$C$9,TableData[[#This Row],[Month]]&lt;=Database!$D$9),TRUE,FALSE)</f>
        <v>0</v>
      </c>
    </row>
    <row r="177" spans="1:9" x14ac:dyDescent="0.25">
      <c r="A177" t="s">
        <v>113</v>
      </c>
      <c r="B177" s="4">
        <v>43900</v>
      </c>
      <c r="C177" t="s">
        <v>27</v>
      </c>
      <c r="D177" t="s">
        <v>22</v>
      </c>
      <c r="F177">
        <v>18</v>
      </c>
      <c r="G177" s="10" t="s">
        <v>50</v>
      </c>
      <c r="H177"/>
      <c r="I177" t="b">
        <f>IF(AND(TableData[[#This Row],[Month]]&gt;=Database!$C$9,TableData[[#This Row],[Month]]&lt;=Database!$D$9),TRUE,FALSE)</f>
        <v>0</v>
      </c>
    </row>
    <row r="178" spans="1:9" x14ac:dyDescent="0.25">
      <c r="A178" t="s">
        <v>114</v>
      </c>
      <c r="B178" s="4">
        <v>43901</v>
      </c>
      <c r="C178" t="s">
        <v>16</v>
      </c>
      <c r="D178" t="s">
        <v>15</v>
      </c>
      <c r="F178">
        <v>10</v>
      </c>
      <c r="G178" s="10" t="s">
        <v>50</v>
      </c>
      <c r="H178"/>
      <c r="I178" t="b">
        <f>IF(AND(TableData[[#This Row],[Month]]&gt;=Database!$C$9,TableData[[#This Row],[Month]]&lt;=Database!$D$9),TRUE,FALSE)</f>
        <v>0</v>
      </c>
    </row>
    <row r="179" spans="1:9" x14ac:dyDescent="0.25">
      <c r="A179" t="s">
        <v>115</v>
      </c>
      <c r="B179" s="4">
        <v>43902</v>
      </c>
      <c r="C179" t="s">
        <v>20</v>
      </c>
      <c r="D179" t="s">
        <v>19</v>
      </c>
      <c r="E179">
        <v>20</v>
      </c>
      <c r="F179">
        <v>39</v>
      </c>
      <c r="G179" s="10" t="s">
        <v>42</v>
      </c>
      <c r="H179">
        <v>1</v>
      </c>
      <c r="I179" t="b">
        <f>IF(AND(TableData[[#This Row],[Month]]&gt;=Database!$C$9,TableData[[#This Row],[Month]]&lt;=Database!$D$9),TRUE,FALSE)</f>
        <v>0</v>
      </c>
    </row>
    <row r="180" spans="1:9" x14ac:dyDescent="0.25">
      <c r="A180" t="s">
        <v>116</v>
      </c>
      <c r="B180" s="4">
        <v>43903</v>
      </c>
      <c r="C180" t="s">
        <v>23</v>
      </c>
      <c r="D180" t="s">
        <v>22</v>
      </c>
      <c r="E180">
        <v>18</v>
      </c>
      <c r="F180">
        <v>4</v>
      </c>
      <c r="G180" s="10" t="s">
        <v>42</v>
      </c>
      <c r="H180">
        <v>1</v>
      </c>
      <c r="I180" t="b">
        <f>IF(AND(TableData[[#This Row],[Month]]&gt;=Database!$C$9,TableData[[#This Row],[Month]]&lt;=Database!$D$9),TRUE,FALSE)</f>
        <v>0</v>
      </c>
    </row>
    <row r="181" spans="1:9" x14ac:dyDescent="0.25">
      <c r="A181" t="s">
        <v>117</v>
      </c>
      <c r="B181" s="4">
        <v>43904</v>
      </c>
      <c r="C181" t="s">
        <v>26</v>
      </c>
      <c r="D181" t="s">
        <v>19</v>
      </c>
      <c r="E181">
        <v>26</v>
      </c>
      <c r="F181">
        <v>5</v>
      </c>
      <c r="G181" s="10" t="s">
        <v>42</v>
      </c>
      <c r="H181">
        <v>1</v>
      </c>
      <c r="I181" t="b">
        <f>IF(AND(TableData[[#This Row],[Month]]&gt;=Database!$C$9,TableData[[#This Row],[Month]]&lt;=Database!$D$9),TRUE,FALSE)</f>
        <v>0</v>
      </c>
    </row>
    <row r="182" spans="1:9" x14ac:dyDescent="0.25">
      <c r="A182" t="s">
        <v>118</v>
      </c>
      <c r="B182" s="4">
        <v>43905</v>
      </c>
      <c r="C182" t="s">
        <v>27</v>
      </c>
      <c r="D182" t="s">
        <v>22</v>
      </c>
      <c r="E182">
        <v>15</v>
      </c>
      <c r="F182">
        <v>0</v>
      </c>
      <c r="G182" s="10" t="s">
        <v>42</v>
      </c>
      <c r="H182">
        <v>0</v>
      </c>
      <c r="I182" t="b">
        <f>IF(AND(TableData[[#This Row],[Month]]&gt;=Database!$C$9,TableData[[#This Row],[Month]]&lt;=Database!$D$9),TRUE,FALSE)</f>
        <v>0</v>
      </c>
    </row>
    <row r="183" spans="1:9" x14ac:dyDescent="0.25">
      <c r="A183" t="s">
        <v>119</v>
      </c>
      <c r="B183" s="4">
        <v>43906</v>
      </c>
      <c r="C183" t="s">
        <v>16</v>
      </c>
      <c r="D183" t="s">
        <v>15</v>
      </c>
      <c r="E183">
        <v>20</v>
      </c>
      <c r="F183">
        <v>50</v>
      </c>
      <c r="G183" s="10" t="s">
        <v>42</v>
      </c>
      <c r="H183">
        <v>0</v>
      </c>
      <c r="I183" t="b">
        <f>IF(AND(TableData[[#This Row],[Month]]&gt;=Database!$C$9,TableData[[#This Row],[Month]]&lt;=Database!$D$9),TRUE,FALSE)</f>
        <v>0</v>
      </c>
    </row>
    <row r="184" spans="1:9" x14ac:dyDescent="0.25">
      <c r="A184" t="s">
        <v>120</v>
      </c>
      <c r="B184" s="4">
        <v>43907</v>
      </c>
      <c r="C184" t="s">
        <v>20</v>
      </c>
      <c r="D184" t="s">
        <v>19</v>
      </c>
      <c r="E184">
        <v>20</v>
      </c>
      <c r="F184">
        <v>4</v>
      </c>
      <c r="G184" s="10" t="s">
        <v>47</v>
      </c>
      <c r="H184">
        <v>0</v>
      </c>
      <c r="I184" t="b">
        <f>IF(AND(TableData[[#This Row],[Month]]&gt;=Database!$C$9,TableData[[#This Row],[Month]]&lt;=Database!$D$9),TRUE,FALSE)</f>
        <v>0</v>
      </c>
    </row>
    <row r="185" spans="1:9" x14ac:dyDescent="0.25">
      <c r="A185" t="s">
        <v>121</v>
      </c>
      <c r="B185" s="4">
        <v>43908</v>
      </c>
      <c r="C185" t="s">
        <v>23</v>
      </c>
      <c r="D185" t="s">
        <v>22</v>
      </c>
      <c r="E185">
        <v>20</v>
      </c>
      <c r="F185">
        <v>2</v>
      </c>
      <c r="G185" s="10" t="s">
        <v>42</v>
      </c>
      <c r="H185">
        <v>1</v>
      </c>
      <c r="I185" t="b">
        <f>IF(AND(TableData[[#This Row],[Month]]&gt;=Database!$C$9,TableData[[#This Row],[Month]]&lt;=Database!$D$9),TRUE,FALSE)</f>
        <v>0</v>
      </c>
    </row>
    <row r="186" spans="1:9" x14ac:dyDescent="0.25">
      <c r="A186" t="s">
        <v>122</v>
      </c>
      <c r="B186" s="4">
        <v>43909</v>
      </c>
      <c r="C186" t="s">
        <v>26</v>
      </c>
      <c r="D186" t="s">
        <v>19</v>
      </c>
      <c r="F186">
        <v>70</v>
      </c>
      <c r="G186" s="10" t="s">
        <v>50</v>
      </c>
      <c r="H186"/>
      <c r="I186" t="b">
        <f>IF(AND(TableData[[#This Row],[Month]]&gt;=Database!$C$9,TableData[[#This Row],[Month]]&lt;=Database!$D$9),TRUE,FALSE)</f>
        <v>0</v>
      </c>
    </row>
    <row r="187" spans="1:9" x14ac:dyDescent="0.25">
      <c r="A187" t="s">
        <v>123</v>
      </c>
      <c r="B187" s="4">
        <v>43910</v>
      </c>
      <c r="C187" t="s">
        <v>27</v>
      </c>
      <c r="D187" t="s">
        <v>22</v>
      </c>
      <c r="F187">
        <v>50</v>
      </c>
      <c r="G187" s="10" t="s">
        <v>50</v>
      </c>
      <c r="H187"/>
      <c r="I187" t="b">
        <f>IF(AND(TableData[[#This Row],[Month]]&gt;=Database!$C$9,TableData[[#This Row],[Month]]&lt;=Database!$D$9),TRUE,FALSE)</f>
        <v>0</v>
      </c>
    </row>
    <row r="188" spans="1:9" x14ac:dyDescent="0.25">
      <c r="A188" t="s">
        <v>124</v>
      </c>
      <c r="B188" s="4">
        <v>43911</v>
      </c>
      <c r="C188" t="s">
        <v>16</v>
      </c>
      <c r="D188" t="s">
        <v>15</v>
      </c>
      <c r="E188">
        <v>106</v>
      </c>
      <c r="F188">
        <v>12</v>
      </c>
      <c r="G188" s="10" t="s">
        <v>42</v>
      </c>
      <c r="H188">
        <v>1</v>
      </c>
      <c r="I188" t="b">
        <f>IF(AND(TableData[[#This Row],[Month]]&gt;=Database!$C$9,TableData[[#This Row],[Month]]&lt;=Database!$D$9),TRUE,FALSE)</f>
        <v>0</v>
      </c>
    </row>
    <row r="189" spans="1:9" x14ac:dyDescent="0.25">
      <c r="A189" t="s">
        <v>125</v>
      </c>
      <c r="B189" s="4">
        <v>43912</v>
      </c>
      <c r="C189" t="s">
        <v>20</v>
      </c>
      <c r="D189" t="s">
        <v>19</v>
      </c>
      <c r="E189">
        <v>224</v>
      </c>
      <c r="F189">
        <v>1</v>
      </c>
      <c r="G189" s="10" t="s">
        <v>42</v>
      </c>
      <c r="H189">
        <v>1</v>
      </c>
      <c r="I189" t="b">
        <f>IF(AND(TableData[[#This Row],[Month]]&gt;=Database!$C$9,TableData[[#This Row],[Month]]&lt;=Database!$D$9),TRUE,FALSE)</f>
        <v>0</v>
      </c>
    </row>
    <row r="190" spans="1:9" x14ac:dyDescent="0.25">
      <c r="A190" t="s">
        <v>126</v>
      </c>
      <c r="B190" s="4">
        <v>43913</v>
      </c>
      <c r="C190" t="s">
        <v>23</v>
      </c>
      <c r="D190" t="s">
        <v>22</v>
      </c>
      <c r="E190">
        <v>80</v>
      </c>
      <c r="F190">
        <v>2</v>
      </c>
      <c r="G190" s="10" t="s">
        <v>42</v>
      </c>
      <c r="H190">
        <v>0</v>
      </c>
      <c r="I190" t="b">
        <f>IF(AND(TableData[[#This Row],[Month]]&gt;=Database!$C$9,TableData[[#This Row],[Month]]&lt;=Database!$D$9),TRUE,FALSE)</f>
        <v>0</v>
      </c>
    </row>
    <row r="191" spans="1:9" x14ac:dyDescent="0.25">
      <c r="A191" t="s">
        <v>127</v>
      </c>
      <c r="B191" s="4">
        <v>43914</v>
      </c>
      <c r="C191" t="s">
        <v>26</v>
      </c>
      <c r="D191" t="s">
        <v>19</v>
      </c>
      <c r="E191">
        <v>83</v>
      </c>
      <c r="F191">
        <v>3</v>
      </c>
      <c r="G191" s="10" t="s">
        <v>42</v>
      </c>
      <c r="H191">
        <v>1</v>
      </c>
      <c r="I191" t="b">
        <f>IF(AND(TableData[[#This Row],[Month]]&gt;=Database!$C$9,TableData[[#This Row],[Month]]&lt;=Database!$D$9),TRUE,FALSE)</f>
        <v>0</v>
      </c>
    </row>
    <row r="192" spans="1:9" x14ac:dyDescent="0.25">
      <c r="A192" t="s">
        <v>128</v>
      </c>
      <c r="B192" s="4">
        <v>43915</v>
      </c>
      <c r="C192" t="s">
        <v>27</v>
      </c>
      <c r="D192" t="s">
        <v>22</v>
      </c>
      <c r="E192">
        <v>28</v>
      </c>
      <c r="F192">
        <v>6</v>
      </c>
      <c r="G192" s="10" t="s">
        <v>42</v>
      </c>
      <c r="H192">
        <v>1</v>
      </c>
      <c r="I192" t="b">
        <f>IF(AND(TableData[[#This Row],[Month]]&gt;=Database!$C$9,TableData[[#This Row],[Month]]&lt;=Database!$D$9),TRUE,FALSE)</f>
        <v>0</v>
      </c>
    </row>
    <row r="193" spans="1:9" x14ac:dyDescent="0.25">
      <c r="A193" t="s">
        <v>129</v>
      </c>
      <c r="B193" s="4">
        <v>43916</v>
      </c>
      <c r="C193" t="s">
        <v>16</v>
      </c>
      <c r="D193" t="s">
        <v>15</v>
      </c>
      <c r="E193">
        <v>23</v>
      </c>
      <c r="F193">
        <v>4</v>
      </c>
      <c r="G193" s="10" t="s">
        <v>42</v>
      </c>
      <c r="H193">
        <v>1</v>
      </c>
      <c r="I193" t="b">
        <f>IF(AND(TableData[[#This Row],[Month]]&gt;=Database!$C$9,TableData[[#This Row],[Month]]&lt;=Database!$D$9),TRUE,FALSE)</f>
        <v>0</v>
      </c>
    </row>
    <row r="194" spans="1:9" x14ac:dyDescent="0.25">
      <c r="A194" t="s">
        <v>130</v>
      </c>
      <c r="B194" s="4">
        <v>43917</v>
      </c>
      <c r="C194" t="s">
        <v>20</v>
      </c>
      <c r="D194" t="s">
        <v>19</v>
      </c>
      <c r="F194">
        <v>10</v>
      </c>
      <c r="G194" s="10" t="s">
        <v>50</v>
      </c>
      <c r="H194"/>
      <c r="I194" t="b">
        <f>IF(AND(TableData[[#This Row],[Month]]&gt;=Database!$C$9,TableData[[#This Row],[Month]]&lt;=Database!$D$9),TRUE,FALSE)</f>
        <v>0</v>
      </c>
    </row>
    <row r="195" spans="1:9" x14ac:dyDescent="0.25">
      <c r="A195" t="s">
        <v>131</v>
      </c>
      <c r="B195" s="4">
        <v>43918</v>
      </c>
      <c r="C195" t="s">
        <v>23</v>
      </c>
      <c r="D195" t="s">
        <v>22</v>
      </c>
      <c r="F195">
        <v>9</v>
      </c>
      <c r="G195" s="10" t="s">
        <v>50</v>
      </c>
      <c r="H195"/>
      <c r="I195" t="b">
        <f>IF(AND(TableData[[#This Row],[Month]]&gt;=Database!$C$9,TableData[[#This Row],[Month]]&lt;=Database!$D$9),TRUE,FALSE)</f>
        <v>0</v>
      </c>
    </row>
    <row r="196" spans="1:9" x14ac:dyDescent="0.25">
      <c r="A196" t="s">
        <v>132</v>
      </c>
      <c r="B196" s="4">
        <v>43919</v>
      </c>
      <c r="C196" t="s">
        <v>26</v>
      </c>
      <c r="D196" t="s">
        <v>19</v>
      </c>
      <c r="F196">
        <v>2</v>
      </c>
      <c r="G196" s="10" t="s">
        <v>50</v>
      </c>
      <c r="H196"/>
      <c r="I196" t="b">
        <f>IF(AND(TableData[[#This Row],[Month]]&gt;=Database!$C$9,TableData[[#This Row],[Month]]&lt;=Database!$D$9),TRUE,FALSE)</f>
        <v>0</v>
      </c>
    </row>
    <row r="197" spans="1:9" x14ac:dyDescent="0.25">
      <c r="A197" t="s">
        <v>133</v>
      </c>
      <c r="B197" s="4">
        <v>43920</v>
      </c>
      <c r="C197" t="s">
        <v>27</v>
      </c>
      <c r="D197" t="s">
        <v>22</v>
      </c>
      <c r="E197">
        <v>15</v>
      </c>
      <c r="F197">
        <v>13</v>
      </c>
      <c r="G197" s="10" t="s">
        <v>42</v>
      </c>
      <c r="H197">
        <v>1</v>
      </c>
      <c r="I197" t="b">
        <f>IF(AND(TableData[[#This Row],[Month]]&gt;=Database!$C$9,TableData[[#This Row],[Month]]&lt;=Database!$D$9),TRUE,FALSE)</f>
        <v>0</v>
      </c>
    </row>
    <row r="198" spans="1:9" x14ac:dyDescent="0.25">
      <c r="A198" t="s">
        <v>134</v>
      </c>
      <c r="B198" s="4">
        <v>43921</v>
      </c>
      <c r="C198" t="s">
        <v>16</v>
      </c>
      <c r="D198" t="s">
        <v>15</v>
      </c>
      <c r="E198">
        <v>21</v>
      </c>
      <c r="F198">
        <v>15</v>
      </c>
      <c r="G198" s="10" t="s">
        <v>42</v>
      </c>
      <c r="H198">
        <v>1</v>
      </c>
      <c r="I198" t="b">
        <f>IF(AND(TableData[[#This Row],[Month]]&gt;=Database!$C$9,TableData[[#This Row],[Month]]&lt;=Database!$D$9),TRUE,FALSE)</f>
        <v>0</v>
      </c>
    </row>
    <row r="199" spans="1:9" x14ac:dyDescent="0.25">
      <c r="A199" t="s">
        <v>135</v>
      </c>
      <c r="B199" s="4">
        <v>43922</v>
      </c>
      <c r="C199" t="s">
        <v>20</v>
      </c>
      <c r="D199" t="s">
        <v>19</v>
      </c>
      <c r="E199">
        <v>29</v>
      </c>
      <c r="F199">
        <v>18</v>
      </c>
      <c r="G199" s="10" t="s">
        <v>42</v>
      </c>
      <c r="H199">
        <v>1</v>
      </c>
      <c r="I199" t="b">
        <f>IF(AND(TableData[[#This Row],[Month]]&gt;=Database!$C$9,TableData[[#This Row],[Month]]&lt;=Database!$D$9),TRUE,FALSE)</f>
        <v>0</v>
      </c>
    </row>
    <row r="200" spans="1:9" x14ac:dyDescent="0.25">
      <c r="A200" t="s">
        <v>136</v>
      </c>
      <c r="B200" s="4">
        <v>43923</v>
      </c>
      <c r="C200" t="s">
        <v>23</v>
      </c>
      <c r="D200" t="s">
        <v>22</v>
      </c>
      <c r="E200">
        <v>21</v>
      </c>
      <c r="F200">
        <v>10</v>
      </c>
      <c r="G200" s="10" t="s">
        <v>42</v>
      </c>
      <c r="H200">
        <v>1</v>
      </c>
      <c r="I200" t="b">
        <f>IF(AND(TableData[[#This Row],[Month]]&gt;=Database!$C$9,TableData[[#This Row],[Month]]&lt;=Database!$D$9),TRUE,FALSE)</f>
        <v>0</v>
      </c>
    </row>
    <row r="201" spans="1:9" x14ac:dyDescent="0.25">
      <c r="A201" t="s">
        <v>137</v>
      </c>
      <c r="B201" s="4">
        <v>43924</v>
      </c>
      <c r="C201" t="s">
        <v>26</v>
      </c>
      <c r="D201" t="s">
        <v>19</v>
      </c>
      <c r="E201">
        <v>17</v>
      </c>
      <c r="F201">
        <v>39</v>
      </c>
      <c r="G201" s="10" t="s">
        <v>42</v>
      </c>
      <c r="H201">
        <v>1</v>
      </c>
      <c r="I201" t="b">
        <f>IF(AND(TableData[[#This Row],[Month]]&gt;=Database!$C$9,TableData[[#This Row],[Month]]&lt;=Database!$D$9),TRUE,FALSE)</f>
        <v>0</v>
      </c>
    </row>
    <row r="202" spans="1:9" x14ac:dyDescent="0.25">
      <c r="A202" t="s">
        <v>138</v>
      </c>
      <c r="B202" s="4">
        <v>43925</v>
      </c>
      <c r="C202" t="s">
        <v>27</v>
      </c>
      <c r="D202" t="s">
        <v>22</v>
      </c>
      <c r="E202">
        <v>22</v>
      </c>
      <c r="F202">
        <v>4</v>
      </c>
      <c r="G202" s="10" t="s">
        <v>47</v>
      </c>
      <c r="H202">
        <v>1</v>
      </c>
      <c r="I202" t="b">
        <f>IF(AND(TableData[[#This Row],[Month]]&gt;=Database!$C$9,TableData[[#This Row],[Month]]&lt;=Database!$D$9),TRUE,FALSE)</f>
        <v>0</v>
      </c>
    </row>
    <row r="203" spans="1:9" x14ac:dyDescent="0.25">
      <c r="A203" t="s">
        <v>139</v>
      </c>
      <c r="B203" s="4">
        <v>43926</v>
      </c>
      <c r="C203" t="s">
        <v>16</v>
      </c>
      <c r="D203" t="s">
        <v>15</v>
      </c>
      <c r="E203">
        <v>21</v>
      </c>
      <c r="F203">
        <v>5</v>
      </c>
      <c r="G203" s="10" t="s">
        <v>42</v>
      </c>
      <c r="H203">
        <v>1</v>
      </c>
      <c r="I203" t="b">
        <f>IF(AND(TableData[[#This Row],[Month]]&gt;=Database!$C$9,TableData[[#This Row],[Month]]&lt;=Database!$D$9),TRUE,FALSE)</f>
        <v>0</v>
      </c>
    </row>
    <row r="204" spans="1:9" x14ac:dyDescent="0.25">
      <c r="A204" t="s">
        <v>140</v>
      </c>
      <c r="B204" s="4">
        <v>43927</v>
      </c>
      <c r="C204" t="s">
        <v>20</v>
      </c>
      <c r="D204" t="s">
        <v>19</v>
      </c>
      <c r="F204">
        <v>0</v>
      </c>
      <c r="G204" s="10" t="s">
        <v>50</v>
      </c>
      <c r="H204"/>
      <c r="I204" t="b">
        <f>IF(AND(TableData[[#This Row],[Month]]&gt;=Database!$C$9,TableData[[#This Row],[Month]]&lt;=Database!$D$9),TRUE,FALSE)</f>
        <v>0</v>
      </c>
    </row>
    <row r="205" spans="1:9" x14ac:dyDescent="0.25">
      <c r="A205" t="s">
        <v>141</v>
      </c>
      <c r="B205" s="4">
        <v>43928</v>
      </c>
      <c r="C205" t="s">
        <v>23</v>
      </c>
      <c r="D205" t="s">
        <v>22</v>
      </c>
      <c r="F205">
        <v>50</v>
      </c>
      <c r="G205" s="10" t="s">
        <v>50</v>
      </c>
      <c r="H205"/>
      <c r="I205" t="b">
        <f>IF(AND(TableData[[#This Row],[Month]]&gt;=Database!$C$9,TableData[[#This Row],[Month]]&lt;=Database!$D$9),TRUE,FALSE)</f>
        <v>0</v>
      </c>
    </row>
    <row r="206" spans="1:9" x14ac:dyDescent="0.25">
      <c r="A206" t="s">
        <v>142</v>
      </c>
      <c r="B206" s="4">
        <v>43929</v>
      </c>
      <c r="C206" t="s">
        <v>26</v>
      </c>
      <c r="D206" t="s">
        <v>19</v>
      </c>
      <c r="E206">
        <v>44</v>
      </c>
      <c r="F206">
        <v>4</v>
      </c>
      <c r="G206" s="10" t="s">
        <v>42</v>
      </c>
      <c r="H206">
        <v>1</v>
      </c>
      <c r="I206" t="b">
        <f>IF(AND(TableData[[#This Row],[Month]]&gt;=Database!$C$9,TableData[[#This Row],[Month]]&lt;=Database!$D$9),TRUE,FALSE)</f>
        <v>0</v>
      </c>
    </row>
    <row r="207" spans="1:9" x14ac:dyDescent="0.25">
      <c r="A207" t="s">
        <v>143</v>
      </c>
      <c r="B207" s="4">
        <v>43930</v>
      </c>
      <c r="C207" t="s">
        <v>27</v>
      </c>
      <c r="D207" t="s">
        <v>22</v>
      </c>
      <c r="E207">
        <v>43</v>
      </c>
      <c r="F207">
        <v>2</v>
      </c>
      <c r="G207" s="10" t="s">
        <v>42</v>
      </c>
      <c r="H207">
        <v>1</v>
      </c>
      <c r="I207" t="b">
        <f>IF(AND(TableData[[#This Row],[Month]]&gt;=Database!$C$9,TableData[[#This Row],[Month]]&lt;=Database!$D$9),TRUE,FALSE)</f>
        <v>0</v>
      </c>
    </row>
    <row r="208" spans="1:9" x14ac:dyDescent="0.25">
      <c r="A208" t="s">
        <v>144</v>
      </c>
      <c r="B208" s="4">
        <v>43931</v>
      </c>
      <c r="C208" t="s">
        <v>16</v>
      </c>
      <c r="D208" t="s">
        <v>15</v>
      </c>
      <c r="E208">
        <v>62</v>
      </c>
      <c r="F208">
        <v>70</v>
      </c>
      <c r="G208" s="10" t="s">
        <v>42</v>
      </c>
      <c r="H208">
        <v>1</v>
      </c>
      <c r="I208" t="b">
        <f>IF(AND(TableData[[#This Row],[Month]]&gt;=Database!$C$9,TableData[[#This Row],[Month]]&lt;=Database!$D$9),TRUE,FALSE)</f>
        <v>0</v>
      </c>
    </row>
    <row r="209" spans="1:9" x14ac:dyDescent="0.25">
      <c r="A209" t="s">
        <v>145</v>
      </c>
      <c r="B209" s="4">
        <v>43932</v>
      </c>
      <c r="C209" t="s">
        <v>20</v>
      </c>
      <c r="D209" t="s">
        <v>19</v>
      </c>
      <c r="E209">
        <v>49</v>
      </c>
      <c r="F209">
        <v>50</v>
      </c>
      <c r="G209" s="10" t="s">
        <v>42</v>
      </c>
      <c r="H209">
        <v>1</v>
      </c>
      <c r="I209" t="b">
        <f>IF(AND(TableData[[#This Row],[Month]]&gt;=Database!$C$9,TableData[[#This Row],[Month]]&lt;=Database!$D$9),TRUE,FALSE)</f>
        <v>0</v>
      </c>
    </row>
    <row r="210" spans="1:9" x14ac:dyDescent="0.25">
      <c r="A210" t="s">
        <v>146</v>
      </c>
      <c r="B210" s="4">
        <v>43933</v>
      </c>
      <c r="C210" t="s">
        <v>23</v>
      </c>
      <c r="D210" t="s">
        <v>22</v>
      </c>
      <c r="E210">
        <v>29</v>
      </c>
      <c r="F210">
        <v>12</v>
      </c>
      <c r="G210" s="10" t="s">
        <v>42</v>
      </c>
      <c r="H210">
        <v>1</v>
      </c>
      <c r="I210" t="b">
        <f>IF(AND(TableData[[#This Row],[Month]]&gt;=Database!$C$9,TableData[[#This Row],[Month]]&lt;=Database!$D$9),TRUE,FALSE)</f>
        <v>0</v>
      </c>
    </row>
    <row r="211" spans="1:9" x14ac:dyDescent="0.25">
      <c r="A211" t="s">
        <v>147</v>
      </c>
      <c r="B211" s="4">
        <v>43934</v>
      </c>
      <c r="C211" t="s">
        <v>26</v>
      </c>
      <c r="D211" t="s">
        <v>19</v>
      </c>
      <c r="E211">
        <v>29</v>
      </c>
      <c r="F211">
        <v>1</v>
      </c>
      <c r="G211" s="10" t="s">
        <v>42</v>
      </c>
      <c r="H211">
        <v>1</v>
      </c>
      <c r="I211" t="b">
        <f>IF(AND(TableData[[#This Row],[Month]]&gt;=Database!$C$9,TableData[[#This Row],[Month]]&lt;=Database!$D$9),TRUE,FALSE)</f>
        <v>0</v>
      </c>
    </row>
    <row r="212" spans="1:9" x14ac:dyDescent="0.25">
      <c r="A212" t="s">
        <v>148</v>
      </c>
      <c r="B212" s="4">
        <v>43935</v>
      </c>
      <c r="C212" t="s">
        <v>27</v>
      </c>
      <c r="D212" t="s">
        <v>22</v>
      </c>
      <c r="F212">
        <v>2</v>
      </c>
      <c r="G212" s="10" t="s">
        <v>50</v>
      </c>
      <c r="H212"/>
      <c r="I212" t="b">
        <f>IF(AND(TableData[[#This Row],[Month]]&gt;=Database!$C$9,TableData[[#This Row],[Month]]&lt;=Database!$D$9),TRUE,FALSE)</f>
        <v>0</v>
      </c>
    </row>
    <row r="213" spans="1:9" x14ac:dyDescent="0.25">
      <c r="A213" t="s">
        <v>149</v>
      </c>
      <c r="B213" s="4">
        <v>43936</v>
      </c>
      <c r="C213" t="s">
        <v>16</v>
      </c>
      <c r="D213" t="s">
        <v>15</v>
      </c>
      <c r="F213">
        <v>3</v>
      </c>
      <c r="G213" s="10" t="s">
        <v>50</v>
      </c>
      <c r="H213"/>
      <c r="I213" t="b">
        <f>IF(AND(TableData[[#This Row],[Month]]&gt;=Database!$C$9,TableData[[#This Row],[Month]]&lt;=Database!$D$9),TRUE,FALSE)</f>
        <v>0</v>
      </c>
    </row>
    <row r="214" spans="1:9" x14ac:dyDescent="0.25">
      <c r="A214" t="s">
        <v>41</v>
      </c>
      <c r="B214" s="4">
        <v>43831</v>
      </c>
      <c r="C214" t="s">
        <v>16</v>
      </c>
      <c r="D214" t="s">
        <v>15</v>
      </c>
      <c r="E214">
        <v>17</v>
      </c>
      <c r="F214">
        <v>6</v>
      </c>
      <c r="G214" s="10" t="s">
        <v>42</v>
      </c>
      <c r="H214">
        <v>1</v>
      </c>
      <c r="I214" t="b">
        <f>IF(AND(TableData[[#This Row],[Month]]&gt;=Database!$C$9,TableData[[#This Row],[Month]]&lt;=Database!$D$9),TRUE,FALSE)</f>
        <v>1</v>
      </c>
    </row>
    <row r="215" spans="1:9" x14ac:dyDescent="0.25">
      <c r="A215" t="s">
        <v>43</v>
      </c>
      <c r="B215" s="4">
        <v>43832</v>
      </c>
      <c r="C215" t="s">
        <v>20</v>
      </c>
      <c r="D215" t="s">
        <v>19</v>
      </c>
      <c r="E215">
        <v>14</v>
      </c>
      <c r="F215">
        <v>4</v>
      </c>
      <c r="G215" s="10" t="s">
        <v>42</v>
      </c>
      <c r="H215">
        <v>0</v>
      </c>
      <c r="I215" t="b">
        <f>IF(AND(TableData[[#This Row],[Month]]&gt;=Database!$C$9,TableData[[#This Row],[Month]]&lt;=Database!$D$9),TRUE,FALSE)</f>
        <v>1</v>
      </c>
    </row>
    <row r="216" spans="1:9" x14ac:dyDescent="0.25">
      <c r="A216" t="s">
        <v>44</v>
      </c>
      <c r="B216" s="4">
        <v>43833</v>
      </c>
      <c r="C216" t="s">
        <v>23</v>
      </c>
      <c r="D216" t="s">
        <v>22</v>
      </c>
      <c r="E216">
        <v>22</v>
      </c>
      <c r="F216">
        <v>10</v>
      </c>
      <c r="G216" s="10" t="s">
        <v>42</v>
      </c>
      <c r="H216">
        <v>1</v>
      </c>
      <c r="I216" t="b">
        <f>IF(AND(TableData[[#This Row],[Month]]&gt;=Database!$C$9,TableData[[#This Row],[Month]]&lt;=Database!$D$9),TRUE,FALSE)</f>
        <v>1</v>
      </c>
    </row>
    <row r="217" spans="1:9" x14ac:dyDescent="0.25">
      <c r="A217" t="s">
        <v>45</v>
      </c>
      <c r="B217" s="4">
        <v>43834</v>
      </c>
      <c r="C217" t="s">
        <v>26</v>
      </c>
      <c r="D217" t="s">
        <v>19</v>
      </c>
      <c r="E217">
        <v>24</v>
      </c>
      <c r="F217">
        <v>9</v>
      </c>
      <c r="G217" s="10" t="s">
        <v>42</v>
      </c>
      <c r="H217">
        <v>1</v>
      </c>
      <c r="I217" t="b">
        <f>IF(AND(TableData[[#This Row],[Month]]&gt;=Database!$C$9,TableData[[#This Row],[Month]]&lt;=Database!$D$9),TRUE,FALSE)</f>
        <v>1</v>
      </c>
    </row>
    <row r="218" spans="1:9" x14ac:dyDescent="0.25">
      <c r="A218" t="s">
        <v>46</v>
      </c>
      <c r="B218" s="4">
        <v>43835</v>
      </c>
      <c r="C218" t="s">
        <v>27</v>
      </c>
      <c r="D218" t="s">
        <v>22</v>
      </c>
      <c r="E218">
        <v>14</v>
      </c>
      <c r="F218">
        <v>2</v>
      </c>
      <c r="G218" s="10" t="s">
        <v>47</v>
      </c>
      <c r="H218">
        <v>1</v>
      </c>
      <c r="I218" t="b">
        <f>IF(AND(TableData[[#This Row],[Month]]&gt;=Database!$C$9,TableData[[#This Row],[Month]]&lt;=Database!$D$9),TRUE,FALSE)</f>
        <v>1</v>
      </c>
    </row>
    <row r="219" spans="1:9" x14ac:dyDescent="0.25">
      <c r="A219" t="s">
        <v>48</v>
      </c>
      <c r="B219" s="4">
        <v>43836</v>
      </c>
      <c r="C219" t="s">
        <v>16</v>
      </c>
      <c r="D219" t="s">
        <v>15</v>
      </c>
      <c r="E219">
        <v>12</v>
      </c>
      <c r="F219">
        <v>13</v>
      </c>
      <c r="G219" s="10" t="s">
        <v>42</v>
      </c>
      <c r="H219">
        <v>1</v>
      </c>
      <c r="I219" t="b">
        <f>IF(AND(TableData[[#This Row],[Month]]&gt;=Database!$C$9,TableData[[#This Row],[Month]]&lt;=Database!$D$9),TRUE,FALSE)</f>
        <v>1</v>
      </c>
    </row>
    <row r="220" spans="1:9" x14ac:dyDescent="0.25">
      <c r="A220" t="s">
        <v>49</v>
      </c>
      <c r="B220" s="4">
        <v>43837</v>
      </c>
      <c r="C220" t="s">
        <v>20</v>
      </c>
      <c r="D220" t="s">
        <v>19</v>
      </c>
      <c r="F220">
        <v>15</v>
      </c>
      <c r="G220" s="10" t="s">
        <v>50</v>
      </c>
      <c r="H220"/>
      <c r="I220" t="b">
        <f>IF(AND(TableData[[#This Row],[Month]]&gt;=Database!$C$9,TableData[[#This Row],[Month]]&lt;=Database!$D$9),TRUE,FALSE)</f>
        <v>1</v>
      </c>
    </row>
    <row r="221" spans="1:9" x14ac:dyDescent="0.25">
      <c r="A221" t="s">
        <v>51</v>
      </c>
      <c r="B221" s="4">
        <v>43838</v>
      </c>
      <c r="C221" t="s">
        <v>23</v>
      </c>
      <c r="D221" t="s">
        <v>22</v>
      </c>
      <c r="F221">
        <v>18</v>
      </c>
      <c r="G221" s="10" t="s">
        <v>50</v>
      </c>
      <c r="H221"/>
      <c r="I221" t="b">
        <f>IF(AND(TableData[[#This Row],[Month]]&gt;=Database!$C$9,TableData[[#This Row],[Month]]&lt;=Database!$D$9),TRUE,FALSE)</f>
        <v>1</v>
      </c>
    </row>
    <row r="222" spans="1:9" x14ac:dyDescent="0.25">
      <c r="A222" t="s">
        <v>52</v>
      </c>
      <c r="B222" s="4">
        <v>43839</v>
      </c>
      <c r="C222" t="s">
        <v>26</v>
      </c>
      <c r="D222" t="s">
        <v>19</v>
      </c>
      <c r="E222">
        <v>19</v>
      </c>
      <c r="F222">
        <v>10</v>
      </c>
      <c r="G222" s="10" t="s">
        <v>42</v>
      </c>
      <c r="H222">
        <v>1</v>
      </c>
      <c r="I222" t="b">
        <f>IF(AND(TableData[[#This Row],[Month]]&gt;=Database!$C$9,TableData[[#This Row],[Month]]&lt;=Database!$D$9),TRUE,FALSE)</f>
        <v>1</v>
      </c>
    </row>
    <row r="223" spans="1:9" x14ac:dyDescent="0.25">
      <c r="A223" t="s">
        <v>53</v>
      </c>
      <c r="B223" s="4">
        <v>43840</v>
      </c>
      <c r="C223" t="s">
        <v>27</v>
      </c>
      <c r="D223" t="s">
        <v>22</v>
      </c>
      <c r="E223">
        <v>15</v>
      </c>
      <c r="F223">
        <v>39</v>
      </c>
      <c r="G223" s="10" t="s">
        <v>42</v>
      </c>
      <c r="H223">
        <v>1</v>
      </c>
      <c r="I223" t="b">
        <f>IF(AND(TableData[[#This Row],[Month]]&gt;=Database!$C$9,TableData[[#This Row],[Month]]&lt;=Database!$D$9),TRUE,FALSE)</f>
        <v>1</v>
      </c>
    </row>
    <row r="224" spans="1:9" x14ac:dyDescent="0.25">
      <c r="A224" t="s">
        <v>54</v>
      </c>
      <c r="B224" s="4">
        <v>43841</v>
      </c>
      <c r="C224" t="s">
        <v>16</v>
      </c>
      <c r="D224" t="s">
        <v>15</v>
      </c>
      <c r="E224">
        <v>21</v>
      </c>
      <c r="F224">
        <v>4</v>
      </c>
      <c r="G224" s="10" t="s">
        <v>42</v>
      </c>
      <c r="H224">
        <v>1</v>
      </c>
      <c r="I224" t="b">
        <f>IF(AND(TableData[[#This Row],[Month]]&gt;=Database!$C$9,TableData[[#This Row],[Month]]&lt;=Database!$D$9),TRUE,FALSE)</f>
        <v>1</v>
      </c>
    </row>
    <row r="225" spans="1:9" x14ac:dyDescent="0.25">
      <c r="A225" t="s">
        <v>55</v>
      </c>
      <c r="B225" s="4">
        <v>43842</v>
      </c>
      <c r="C225" t="s">
        <v>20</v>
      </c>
      <c r="D225" t="s">
        <v>19</v>
      </c>
      <c r="E225">
        <v>20</v>
      </c>
      <c r="F225">
        <v>5</v>
      </c>
      <c r="G225" s="10" t="s">
        <v>42</v>
      </c>
      <c r="H225">
        <v>1</v>
      </c>
      <c r="I225" t="b">
        <f>IF(AND(TableData[[#This Row],[Month]]&gt;=Database!$C$9,TableData[[#This Row],[Month]]&lt;=Database!$D$9),TRUE,FALSE)</f>
        <v>1</v>
      </c>
    </row>
    <row r="226" spans="1:9" x14ac:dyDescent="0.25">
      <c r="A226" t="s">
        <v>56</v>
      </c>
      <c r="B226" s="4">
        <v>43843</v>
      </c>
      <c r="C226" t="s">
        <v>23</v>
      </c>
      <c r="D226" t="s">
        <v>22</v>
      </c>
      <c r="E226">
        <v>28</v>
      </c>
      <c r="F226">
        <v>0</v>
      </c>
      <c r="G226" s="10" t="s">
        <v>42</v>
      </c>
      <c r="H226">
        <v>1</v>
      </c>
      <c r="I226" t="b">
        <f>IF(AND(TableData[[#This Row],[Month]]&gt;=Database!$C$9,TableData[[#This Row],[Month]]&lt;=Database!$D$9),TRUE,FALSE)</f>
        <v>1</v>
      </c>
    </row>
    <row r="227" spans="1:9" x14ac:dyDescent="0.25">
      <c r="A227" t="s">
        <v>57</v>
      </c>
      <c r="B227" s="4">
        <v>43844</v>
      </c>
      <c r="C227" t="s">
        <v>26</v>
      </c>
      <c r="D227" t="s">
        <v>19</v>
      </c>
      <c r="E227">
        <v>18</v>
      </c>
      <c r="F227">
        <v>50</v>
      </c>
      <c r="G227" s="10" t="s">
        <v>42</v>
      </c>
      <c r="H227">
        <v>1</v>
      </c>
      <c r="I227" t="b">
        <f>IF(AND(TableData[[#This Row],[Month]]&gt;=Database!$C$9,TableData[[#This Row],[Month]]&lt;=Database!$D$9),TRUE,FALSE)</f>
        <v>1</v>
      </c>
    </row>
    <row r="228" spans="1:9" x14ac:dyDescent="0.25">
      <c r="A228" t="s">
        <v>58</v>
      </c>
      <c r="B228" s="4">
        <v>43845</v>
      </c>
      <c r="C228" t="s">
        <v>27</v>
      </c>
      <c r="D228" t="s">
        <v>22</v>
      </c>
      <c r="F228">
        <v>4</v>
      </c>
      <c r="G228" s="10" t="s">
        <v>50</v>
      </c>
      <c r="H228"/>
      <c r="I228" t="b">
        <f>IF(AND(TableData[[#This Row],[Month]]&gt;=Database!$C$9,TableData[[#This Row],[Month]]&lt;=Database!$D$9),TRUE,FALSE)</f>
        <v>1</v>
      </c>
    </row>
    <row r="229" spans="1:9" x14ac:dyDescent="0.25">
      <c r="A229" t="s">
        <v>59</v>
      </c>
      <c r="B229" s="4">
        <v>43846</v>
      </c>
      <c r="C229" t="s">
        <v>16</v>
      </c>
      <c r="D229" t="s">
        <v>15</v>
      </c>
      <c r="F229">
        <v>2</v>
      </c>
      <c r="G229" s="10" t="s">
        <v>50</v>
      </c>
      <c r="H229"/>
      <c r="I229" t="b">
        <f>IF(AND(TableData[[#This Row],[Month]]&gt;=Database!$C$9,TableData[[#This Row],[Month]]&lt;=Database!$D$9),TRUE,FALSE)</f>
        <v>1</v>
      </c>
    </row>
    <row r="230" spans="1:9" x14ac:dyDescent="0.25">
      <c r="A230" t="s">
        <v>60</v>
      </c>
      <c r="B230" s="4">
        <v>43847</v>
      </c>
      <c r="C230" t="s">
        <v>20</v>
      </c>
      <c r="D230" t="s">
        <v>19</v>
      </c>
      <c r="F230">
        <v>70</v>
      </c>
      <c r="G230" s="10" t="s">
        <v>50</v>
      </c>
      <c r="H230"/>
      <c r="I230" t="b">
        <f>IF(AND(TableData[[#This Row],[Month]]&gt;=Database!$C$9,TableData[[#This Row],[Month]]&lt;=Database!$D$9),TRUE,FALSE)</f>
        <v>1</v>
      </c>
    </row>
    <row r="231" spans="1:9" x14ac:dyDescent="0.25">
      <c r="A231" t="s">
        <v>61</v>
      </c>
      <c r="B231" s="4">
        <v>43848</v>
      </c>
      <c r="C231" t="s">
        <v>23</v>
      </c>
      <c r="D231" t="s">
        <v>22</v>
      </c>
      <c r="E231">
        <v>12</v>
      </c>
      <c r="F231">
        <v>50</v>
      </c>
      <c r="G231" s="10" t="s">
        <v>42</v>
      </c>
      <c r="H231">
        <v>1</v>
      </c>
      <c r="I231" t="b">
        <f>IF(AND(TableData[[#This Row],[Month]]&gt;=Database!$C$9,TableData[[#This Row],[Month]]&lt;=Database!$D$9),TRUE,FALSE)</f>
        <v>1</v>
      </c>
    </row>
    <row r="232" spans="1:9" x14ac:dyDescent="0.25">
      <c r="A232" t="s">
        <v>62</v>
      </c>
      <c r="B232" s="4">
        <v>43849</v>
      </c>
      <c r="C232" t="s">
        <v>26</v>
      </c>
      <c r="D232" t="s">
        <v>19</v>
      </c>
      <c r="E232">
        <v>11</v>
      </c>
      <c r="F232">
        <v>12</v>
      </c>
      <c r="G232" s="10" t="s">
        <v>42</v>
      </c>
      <c r="H232">
        <v>1</v>
      </c>
      <c r="I232" t="b">
        <f>IF(AND(TableData[[#This Row],[Month]]&gt;=Database!$C$9,TableData[[#This Row],[Month]]&lt;=Database!$D$9),TRUE,FALSE)</f>
        <v>1</v>
      </c>
    </row>
    <row r="233" spans="1:9" x14ac:dyDescent="0.25">
      <c r="A233" t="s">
        <v>63</v>
      </c>
      <c r="B233" s="4">
        <v>43850</v>
      </c>
      <c r="C233" t="s">
        <v>27</v>
      </c>
      <c r="D233" t="s">
        <v>22</v>
      </c>
      <c r="E233">
        <v>11</v>
      </c>
      <c r="F233">
        <v>1</v>
      </c>
      <c r="G233" s="10" t="s">
        <v>42</v>
      </c>
      <c r="H233">
        <v>1</v>
      </c>
      <c r="I233" t="b">
        <f>IF(AND(TableData[[#This Row],[Month]]&gt;=Database!$C$9,TableData[[#This Row],[Month]]&lt;=Database!$D$9),TRUE,FALSE)</f>
        <v>1</v>
      </c>
    </row>
    <row r="234" spans="1:9" x14ac:dyDescent="0.25">
      <c r="A234" t="s">
        <v>64</v>
      </c>
      <c r="B234" s="4">
        <v>43851</v>
      </c>
      <c r="C234" t="s">
        <v>16</v>
      </c>
      <c r="D234" t="s">
        <v>15</v>
      </c>
      <c r="E234">
        <v>10</v>
      </c>
      <c r="F234">
        <v>2</v>
      </c>
      <c r="G234" s="10" t="s">
        <v>42</v>
      </c>
      <c r="H234">
        <v>0</v>
      </c>
      <c r="I234" t="b">
        <f>IF(AND(TableData[[#This Row],[Month]]&gt;=Database!$C$9,TableData[[#This Row],[Month]]&lt;=Database!$D$9),TRUE,FALSE)</f>
        <v>1</v>
      </c>
    </row>
    <row r="235" spans="1:9" x14ac:dyDescent="0.25">
      <c r="A235" t="s">
        <v>65</v>
      </c>
      <c r="B235" s="4">
        <v>43852</v>
      </c>
      <c r="C235" t="s">
        <v>20</v>
      </c>
      <c r="D235" t="s">
        <v>19</v>
      </c>
      <c r="E235">
        <v>16</v>
      </c>
      <c r="F235">
        <v>3</v>
      </c>
      <c r="G235" s="10" t="s">
        <v>42</v>
      </c>
      <c r="H235">
        <v>0</v>
      </c>
      <c r="I235" t="b">
        <f>IF(AND(TableData[[#This Row],[Month]]&gt;=Database!$C$9,TableData[[#This Row],[Month]]&lt;=Database!$D$9),TRUE,FALSE)</f>
        <v>1</v>
      </c>
    </row>
    <row r="236" spans="1:9" x14ac:dyDescent="0.25">
      <c r="A236" t="s">
        <v>66</v>
      </c>
      <c r="B236" s="4">
        <v>43853</v>
      </c>
      <c r="C236" t="s">
        <v>23</v>
      </c>
      <c r="D236" t="s">
        <v>22</v>
      </c>
      <c r="E236">
        <v>29</v>
      </c>
      <c r="F236">
        <v>6</v>
      </c>
      <c r="G236" s="10" t="s">
        <v>47</v>
      </c>
      <c r="H236">
        <v>0</v>
      </c>
      <c r="I236" t="b">
        <f>IF(AND(TableData[[#This Row],[Month]]&gt;=Database!$C$9,TableData[[#This Row],[Month]]&lt;=Database!$D$9),TRUE,FALSE)</f>
        <v>1</v>
      </c>
    </row>
    <row r="237" spans="1:9" x14ac:dyDescent="0.25">
      <c r="A237" t="s">
        <v>67</v>
      </c>
      <c r="B237" s="4">
        <v>43854</v>
      </c>
      <c r="C237" t="s">
        <v>26</v>
      </c>
      <c r="D237" t="s">
        <v>19</v>
      </c>
      <c r="E237">
        <v>31</v>
      </c>
      <c r="F237">
        <v>4</v>
      </c>
      <c r="G237" s="10" t="s">
        <v>42</v>
      </c>
      <c r="H237">
        <v>1</v>
      </c>
      <c r="I237" t="b">
        <f>IF(AND(TableData[[#This Row],[Month]]&gt;=Database!$C$9,TableData[[#This Row],[Month]]&lt;=Database!$D$9),TRUE,FALSE)</f>
        <v>1</v>
      </c>
    </row>
    <row r="238" spans="1:9" x14ac:dyDescent="0.25">
      <c r="A238" t="s">
        <v>68</v>
      </c>
      <c r="B238" s="4">
        <v>43855</v>
      </c>
      <c r="C238" t="s">
        <v>27</v>
      </c>
      <c r="D238" t="s">
        <v>22</v>
      </c>
      <c r="F238">
        <v>10</v>
      </c>
      <c r="G238" s="10" t="s">
        <v>50</v>
      </c>
      <c r="H238"/>
      <c r="I238" t="b">
        <f>IF(AND(TableData[[#This Row],[Month]]&gt;=Database!$C$9,TableData[[#This Row],[Month]]&lt;=Database!$D$9),TRUE,FALSE)</f>
        <v>1</v>
      </c>
    </row>
    <row r="239" spans="1:9" x14ac:dyDescent="0.25">
      <c r="A239" t="s">
        <v>69</v>
      </c>
      <c r="B239" s="4">
        <v>43856</v>
      </c>
      <c r="C239" t="s">
        <v>16</v>
      </c>
      <c r="D239" t="s">
        <v>15</v>
      </c>
      <c r="F239">
        <v>9</v>
      </c>
      <c r="G239" s="10" t="s">
        <v>50</v>
      </c>
      <c r="H239"/>
      <c r="I239" t="b">
        <f>IF(AND(TableData[[#This Row],[Month]]&gt;=Database!$C$9,TableData[[#This Row],[Month]]&lt;=Database!$D$9),TRUE,FALSE)</f>
        <v>1</v>
      </c>
    </row>
    <row r="240" spans="1:9" x14ac:dyDescent="0.25">
      <c r="A240" t="s">
        <v>70</v>
      </c>
      <c r="B240" s="4">
        <v>43857</v>
      </c>
      <c r="C240" t="s">
        <v>20</v>
      </c>
      <c r="D240" t="s">
        <v>19</v>
      </c>
      <c r="E240">
        <v>13</v>
      </c>
      <c r="F240">
        <v>2</v>
      </c>
      <c r="G240" s="10" t="s">
        <v>42</v>
      </c>
      <c r="H240">
        <v>1</v>
      </c>
      <c r="I240" t="b">
        <f>IF(AND(TableData[[#This Row],[Month]]&gt;=Database!$C$9,TableData[[#This Row],[Month]]&lt;=Database!$D$9),TRUE,FALSE)</f>
        <v>1</v>
      </c>
    </row>
    <row r="241" spans="1:9" x14ac:dyDescent="0.25">
      <c r="A241" t="s">
        <v>71</v>
      </c>
      <c r="B241" s="4">
        <v>43858</v>
      </c>
      <c r="C241" t="s">
        <v>23</v>
      </c>
      <c r="D241" t="s">
        <v>22</v>
      </c>
      <c r="E241">
        <v>28</v>
      </c>
      <c r="F241">
        <v>13</v>
      </c>
      <c r="G241" s="10" t="s">
        <v>42</v>
      </c>
      <c r="H241">
        <v>1</v>
      </c>
      <c r="I241" t="b">
        <f>IF(AND(TableData[[#This Row],[Month]]&gt;=Database!$C$9,TableData[[#This Row],[Month]]&lt;=Database!$D$9),TRUE,FALSE)</f>
        <v>1</v>
      </c>
    </row>
    <row r="242" spans="1:9" x14ac:dyDescent="0.25">
      <c r="A242" t="s">
        <v>72</v>
      </c>
      <c r="B242" s="4">
        <v>43859</v>
      </c>
      <c r="C242" t="s">
        <v>26</v>
      </c>
      <c r="D242" t="s">
        <v>19</v>
      </c>
      <c r="E242">
        <v>32</v>
      </c>
      <c r="F242">
        <v>15</v>
      </c>
      <c r="G242" s="10" t="s">
        <v>42</v>
      </c>
      <c r="H242">
        <v>1</v>
      </c>
      <c r="I242" t="b">
        <f>IF(AND(TableData[[#This Row],[Month]]&gt;=Database!$C$9,TableData[[#This Row],[Month]]&lt;=Database!$D$9),TRUE,FALSE)</f>
        <v>1</v>
      </c>
    </row>
    <row r="243" spans="1:9" x14ac:dyDescent="0.25">
      <c r="A243" t="s">
        <v>73</v>
      </c>
      <c r="B243" s="4">
        <v>43860</v>
      </c>
      <c r="C243" t="s">
        <v>27</v>
      </c>
      <c r="D243" t="s">
        <v>22</v>
      </c>
      <c r="E243">
        <v>16</v>
      </c>
      <c r="F243">
        <v>18</v>
      </c>
      <c r="G243" s="10" t="s">
        <v>42</v>
      </c>
      <c r="H243">
        <v>1</v>
      </c>
      <c r="I243" t="b">
        <f>IF(AND(TableData[[#This Row],[Month]]&gt;=Database!$C$9,TableData[[#This Row],[Month]]&lt;=Database!$D$9),TRUE,FALSE)</f>
        <v>1</v>
      </c>
    </row>
    <row r="244" spans="1:9" x14ac:dyDescent="0.25">
      <c r="A244" t="s">
        <v>74</v>
      </c>
      <c r="B244" s="4">
        <v>43861</v>
      </c>
      <c r="C244" t="s">
        <v>16</v>
      </c>
      <c r="D244" t="s">
        <v>15</v>
      </c>
      <c r="E244">
        <v>14</v>
      </c>
      <c r="F244">
        <v>10</v>
      </c>
      <c r="G244" s="10" t="s">
        <v>42</v>
      </c>
      <c r="H244">
        <v>1</v>
      </c>
      <c r="I244" t="b">
        <f>IF(AND(TableData[[#This Row],[Month]]&gt;=Database!$C$9,TableData[[#This Row],[Month]]&lt;=Database!$D$9),TRUE,FALSE)</f>
        <v>1</v>
      </c>
    </row>
    <row r="245" spans="1:9" x14ac:dyDescent="0.25">
      <c r="A245" t="s">
        <v>75</v>
      </c>
      <c r="B245" s="4">
        <v>43862</v>
      </c>
      <c r="C245" t="s">
        <v>20</v>
      </c>
      <c r="D245" t="s">
        <v>19</v>
      </c>
      <c r="E245">
        <v>11</v>
      </c>
      <c r="F245">
        <v>39</v>
      </c>
      <c r="G245" s="10" t="s">
        <v>42</v>
      </c>
      <c r="H245">
        <v>1</v>
      </c>
      <c r="I245" t="b">
        <f>IF(AND(TableData[[#This Row],[Month]]&gt;=Database!$C$9,TableData[[#This Row],[Month]]&lt;=Database!$D$9),TRUE,FALSE)</f>
        <v>0</v>
      </c>
    </row>
    <row r="246" spans="1:9" x14ac:dyDescent="0.25">
      <c r="A246" t="s">
        <v>76</v>
      </c>
      <c r="B246" s="4">
        <v>43863</v>
      </c>
      <c r="C246" t="s">
        <v>23</v>
      </c>
      <c r="D246" t="s">
        <v>22</v>
      </c>
      <c r="F246">
        <v>4</v>
      </c>
      <c r="G246" s="10" t="s">
        <v>50</v>
      </c>
      <c r="H246"/>
      <c r="I246" t="b">
        <f>IF(AND(TableData[[#This Row],[Month]]&gt;=Database!$C$9,TableData[[#This Row],[Month]]&lt;=Database!$D$9),TRUE,FALSE)</f>
        <v>0</v>
      </c>
    </row>
    <row r="247" spans="1:9" x14ac:dyDescent="0.25">
      <c r="A247" t="s">
        <v>77</v>
      </c>
      <c r="B247" s="4">
        <v>43864</v>
      </c>
      <c r="C247" t="s">
        <v>26</v>
      </c>
      <c r="D247" t="s">
        <v>19</v>
      </c>
      <c r="F247">
        <v>5</v>
      </c>
      <c r="G247" s="10" t="s">
        <v>50</v>
      </c>
      <c r="H247"/>
      <c r="I247" t="b">
        <f>IF(AND(TableData[[#This Row],[Month]]&gt;=Database!$C$9,TableData[[#This Row],[Month]]&lt;=Database!$D$9),TRUE,FALSE)</f>
        <v>0</v>
      </c>
    </row>
    <row r="248" spans="1:9" x14ac:dyDescent="0.25">
      <c r="A248" t="s">
        <v>78</v>
      </c>
      <c r="B248" s="4">
        <v>43865</v>
      </c>
      <c r="C248" t="s">
        <v>27</v>
      </c>
      <c r="D248" t="s">
        <v>22</v>
      </c>
      <c r="F248">
        <v>0</v>
      </c>
      <c r="G248" s="10" t="s">
        <v>50</v>
      </c>
      <c r="H248"/>
      <c r="I248" t="b">
        <f>IF(AND(TableData[[#This Row],[Month]]&gt;=Database!$C$9,TableData[[#This Row],[Month]]&lt;=Database!$D$9),TRUE,FALSE)</f>
        <v>0</v>
      </c>
    </row>
    <row r="249" spans="1:9" x14ac:dyDescent="0.25">
      <c r="A249" t="s">
        <v>79</v>
      </c>
      <c r="B249" s="4">
        <v>43866</v>
      </c>
      <c r="C249" t="s">
        <v>16</v>
      </c>
      <c r="D249" t="s">
        <v>15</v>
      </c>
      <c r="E249">
        <v>28</v>
      </c>
      <c r="F249">
        <v>50</v>
      </c>
      <c r="G249" s="10" t="s">
        <v>42</v>
      </c>
      <c r="H249">
        <v>1</v>
      </c>
      <c r="I249" t="b">
        <f>IF(AND(TableData[[#This Row],[Month]]&gt;=Database!$C$9,TableData[[#This Row],[Month]]&lt;=Database!$D$9),TRUE,FALSE)</f>
        <v>0</v>
      </c>
    </row>
    <row r="250" spans="1:9" x14ac:dyDescent="0.25">
      <c r="A250" t="s">
        <v>80</v>
      </c>
      <c r="B250" s="4">
        <v>43867</v>
      </c>
      <c r="C250" t="s">
        <v>20</v>
      </c>
      <c r="D250" t="s">
        <v>19</v>
      </c>
      <c r="E250">
        <v>31</v>
      </c>
      <c r="F250">
        <v>4</v>
      </c>
      <c r="G250" s="10" t="s">
        <v>42</v>
      </c>
      <c r="H250">
        <v>1</v>
      </c>
      <c r="I250" t="b">
        <f>IF(AND(TableData[[#This Row],[Month]]&gt;=Database!$C$9,TableData[[#This Row],[Month]]&lt;=Database!$D$9),TRUE,FALSE)</f>
        <v>0</v>
      </c>
    </row>
    <row r="251" spans="1:9" x14ac:dyDescent="0.25">
      <c r="A251" t="s">
        <v>81</v>
      </c>
      <c r="B251" s="4">
        <v>43868</v>
      </c>
      <c r="C251" t="s">
        <v>23</v>
      </c>
      <c r="D251" t="s">
        <v>22</v>
      </c>
      <c r="E251">
        <v>27</v>
      </c>
      <c r="F251">
        <v>2</v>
      </c>
      <c r="G251" s="10" t="s">
        <v>42</v>
      </c>
      <c r="H251">
        <v>1</v>
      </c>
      <c r="I251" t="b">
        <f>IF(AND(TableData[[#This Row],[Month]]&gt;=Database!$C$9,TableData[[#This Row],[Month]]&lt;=Database!$D$9),TRUE,FALSE)</f>
        <v>0</v>
      </c>
    </row>
    <row r="252" spans="1:9" x14ac:dyDescent="0.25">
      <c r="A252" t="s">
        <v>82</v>
      </c>
      <c r="B252" s="4">
        <v>43869</v>
      </c>
      <c r="C252" t="s">
        <v>26</v>
      </c>
      <c r="D252" t="s">
        <v>19</v>
      </c>
      <c r="E252">
        <v>16</v>
      </c>
      <c r="F252">
        <v>70</v>
      </c>
      <c r="G252" s="10" t="s">
        <v>42</v>
      </c>
      <c r="H252">
        <v>1</v>
      </c>
      <c r="I252" t="b">
        <f>IF(AND(TableData[[#This Row],[Month]]&gt;=Database!$C$9,TableData[[#This Row],[Month]]&lt;=Database!$D$9),TRUE,FALSE)</f>
        <v>0</v>
      </c>
    </row>
    <row r="253" spans="1:9" x14ac:dyDescent="0.25">
      <c r="A253" t="s">
        <v>83</v>
      </c>
      <c r="B253" s="4">
        <v>43870</v>
      </c>
      <c r="C253" t="s">
        <v>27</v>
      </c>
      <c r="D253" t="s">
        <v>22</v>
      </c>
      <c r="E253">
        <v>25</v>
      </c>
      <c r="F253">
        <v>50</v>
      </c>
      <c r="G253" s="10" t="s">
        <v>42</v>
      </c>
      <c r="H253">
        <v>1</v>
      </c>
      <c r="I253" t="b">
        <f>IF(AND(TableData[[#This Row],[Month]]&gt;=Database!$C$9,TableData[[#This Row],[Month]]&lt;=Database!$D$9),TRUE,FALSE)</f>
        <v>0</v>
      </c>
    </row>
    <row r="254" spans="1:9" x14ac:dyDescent="0.25">
      <c r="A254" t="s">
        <v>84</v>
      </c>
      <c r="B254" s="4">
        <v>43871</v>
      </c>
      <c r="C254" t="s">
        <v>16</v>
      </c>
      <c r="D254" t="s">
        <v>15</v>
      </c>
      <c r="E254">
        <v>31</v>
      </c>
      <c r="F254">
        <v>12</v>
      </c>
      <c r="G254" s="10" t="s">
        <v>47</v>
      </c>
      <c r="H254">
        <v>1</v>
      </c>
      <c r="I254" t="b">
        <f>IF(AND(TableData[[#This Row],[Month]]&gt;=Database!$C$9,TableData[[#This Row],[Month]]&lt;=Database!$D$9),TRUE,FALSE)</f>
        <v>0</v>
      </c>
    </row>
    <row r="255" spans="1:9" x14ac:dyDescent="0.25">
      <c r="A255" t="s">
        <v>85</v>
      </c>
      <c r="B255" s="4">
        <v>43872</v>
      </c>
      <c r="C255" t="s">
        <v>20</v>
      </c>
      <c r="D255" t="s">
        <v>19</v>
      </c>
      <c r="E255">
        <v>15</v>
      </c>
      <c r="F255">
        <v>1</v>
      </c>
      <c r="G255" s="10" t="s">
        <v>42</v>
      </c>
      <c r="H255">
        <v>1</v>
      </c>
      <c r="I255" t="b">
        <f>IF(AND(TableData[[#This Row],[Month]]&gt;=Database!$C$9,TableData[[#This Row],[Month]]&lt;=Database!$D$9),TRUE,FALSE)</f>
        <v>0</v>
      </c>
    </row>
    <row r="256" spans="1:9" x14ac:dyDescent="0.25">
      <c r="A256" t="s">
        <v>86</v>
      </c>
      <c r="B256" s="4">
        <v>43873</v>
      </c>
      <c r="C256" t="s">
        <v>23</v>
      </c>
      <c r="D256" t="s">
        <v>22</v>
      </c>
      <c r="F256">
        <v>2</v>
      </c>
      <c r="G256" s="10" t="s">
        <v>50</v>
      </c>
      <c r="H256"/>
      <c r="I256" t="b">
        <f>IF(AND(TableData[[#This Row],[Month]]&gt;=Database!$C$9,TableData[[#This Row],[Month]]&lt;=Database!$D$9),TRUE,FALSE)</f>
        <v>0</v>
      </c>
    </row>
    <row r="257" spans="1:9" x14ac:dyDescent="0.25">
      <c r="A257" t="s">
        <v>87</v>
      </c>
      <c r="B257" s="4">
        <v>43874</v>
      </c>
      <c r="C257" t="s">
        <v>26</v>
      </c>
      <c r="D257" t="s">
        <v>19</v>
      </c>
      <c r="F257">
        <v>3</v>
      </c>
      <c r="G257" s="10" t="s">
        <v>50</v>
      </c>
      <c r="H257"/>
      <c r="I257" t="b">
        <f>IF(AND(TableData[[#This Row],[Month]]&gt;=Database!$C$9,TableData[[#This Row],[Month]]&lt;=Database!$D$9),TRUE,FALSE)</f>
        <v>0</v>
      </c>
    </row>
    <row r="258" spans="1:9" x14ac:dyDescent="0.25">
      <c r="A258" t="s">
        <v>88</v>
      </c>
      <c r="B258" s="4">
        <v>43875</v>
      </c>
      <c r="C258" t="s">
        <v>27</v>
      </c>
      <c r="D258" t="s">
        <v>22</v>
      </c>
      <c r="E258">
        <v>15</v>
      </c>
      <c r="F258">
        <v>6</v>
      </c>
      <c r="G258" s="10" t="s">
        <v>42</v>
      </c>
      <c r="H258">
        <v>1</v>
      </c>
      <c r="I258" t="b">
        <f>IF(AND(TableData[[#This Row],[Month]]&gt;=Database!$C$9,TableData[[#This Row],[Month]]&lt;=Database!$D$9),TRUE,FALSE)</f>
        <v>0</v>
      </c>
    </row>
    <row r="259" spans="1:9" x14ac:dyDescent="0.25">
      <c r="A259" t="s">
        <v>89</v>
      </c>
      <c r="B259" s="4">
        <v>43876</v>
      </c>
      <c r="C259" t="s">
        <v>16</v>
      </c>
      <c r="D259" t="s">
        <v>15</v>
      </c>
      <c r="E259">
        <v>39</v>
      </c>
      <c r="F259">
        <v>4</v>
      </c>
      <c r="G259" s="10" t="s">
        <v>42</v>
      </c>
      <c r="H259">
        <v>1</v>
      </c>
      <c r="I259" t="b">
        <f>IF(AND(TableData[[#This Row],[Month]]&gt;=Database!$C$9,TableData[[#This Row],[Month]]&lt;=Database!$D$9),TRUE,FALSE)</f>
        <v>0</v>
      </c>
    </row>
    <row r="260" spans="1:9" x14ac:dyDescent="0.25">
      <c r="A260" t="s">
        <v>90</v>
      </c>
      <c r="B260" s="4">
        <v>43877</v>
      </c>
      <c r="C260" t="s">
        <v>20</v>
      </c>
      <c r="D260" t="s">
        <v>19</v>
      </c>
      <c r="E260">
        <v>20</v>
      </c>
      <c r="F260">
        <v>10</v>
      </c>
      <c r="G260" s="10" t="s">
        <v>42</v>
      </c>
      <c r="H260">
        <v>1</v>
      </c>
      <c r="I260" t="b">
        <f>IF(AND(TableData[[#This Row],[Month]]&gt;=Database!$C$9,TableData[[#This Row],[Month]]&lt;=Database!$D$9),TRUE,FALSE)</f>
        <v>0</v>
      </c>
    </row>
    <row r="261" spans="1:9" x14ac:dyDescent="0.25">
      <c r="A261" t="s">
        <v>91</v>
      </c>
      <c r="B261" s="4">
        <v>43878</v>
      </c>
      <c r="C261" t="s">
        <v>23</v>
      </c>
      <c r="D261" t="s">
        <v>22</v>
      </c>
      <c r="E261">
        <v>13</v>
      </c>
      <c r="F261">
        <v>9</v>
      </c>
      <c r="G261" s="10" t="s">
        <v>42</v>
      </c>
      <c r="H261">
        <v>0</v>
      </c>
      <c r="I261" t="b">
        <f>IF(AND(TableData[[#This Row],[Month]]&gt;=Database!$C$9,TableData[[#This Row],[Month]]&lt;=Database!$D$9),TRUE,FALSE)</f>
        <v>0</v>
      </c>
    </row>
    <row r="262" spans="1:9" x14ac:dyDescent="0.25">
      <c r="A262" t="s">
        <v>92</v>
      </c>
      <c r="B262" s="4">
        <v>43879</v>
      </c>
      <c r="C262" t="s">
        <v>26</v>
      </c>
      <c r="D262" t="s">
        <v>19</v>
      </c>
      <c r="E262">
        <v>28</v>
      </c>
      <c r="F262">
        <v>2</v>
      </c>
      <c r="G262" s="10" t="s">
        <v>42</v>
      </c>
      <c r="H262">
        <v>1</v>
      </c>
      <c r="I262" t="b">
        <f>IF(AND(TableData[[#This Row],[Month]]&gt;=Database!$C$9,TableData[[#This Row],[Month]]&lt;=Database!$D$9),TRUE,FALSE)</f>
        <v>0</v>
      </c>
    </row>
    <row r="263" spans="1:9" x14ac:dyDescent="0.25">
      <c r="A263" t="s">
        <v>93</v>
      </c>
      <c r="B263" s="4">
        <v>43880</v>
      </c>
      <c r="C263" t="s">
        <v>27</v>
      </c>
      <c r="D263" t="s">
        <v>22</v>
      </c>
      <c r="E263">
        <v>10</v>
      </c>
      <c r="F263">
        <v>13</v>
      </c>
      <c r="G263" s="10" t="s">
        <v>42</v>
      </c>
      <c r="H263">
        <v>0</v>
      </c>
      <c r="I263" t="b">
        <f>IF(AND(TableData[[#This Row],[Month]]&gt;=Database!$C$9,TableData[[#This Row],[Month]]&lt;=Database!$D$9),TRUE,FALSE)</f>
        <v>0</v>
      </c>
    </row>
    <row r="264" spans="1:9" x14ac:dyDescent="0.25">
      <c r="A264" t="s">
        <v>94</v>
      </c>
      <c r="B264" s="4">
        <v>43881</v>
      </c>
      <c r="C264" t="s">
        <v>16</v>
      </c>
      <c r="D264" t="s">
        <v>15</v>
      </c>
      <c r="F264">
        <v>15</v>
      </c>
      <c r="G264" s="10" t="s">
        <v>50</v>
      </c>
      <c r="H264"/>
      <c r="I264" t="b">
        <f>IF(AND(TableData[[#This Row],[Month]]&gt;=Database!$C$9,TableData[[#This Row],[Month]]&lt;=Database!$D$9),TRUE,FALSE)</f>
        <v>0</v>
      </c>
    </row>
    <row r="265" spans="1:9" x14ac:dyDescent="0.25">
      <c r="A265" t="s">
        <v>95</v>
      </c>
      <c r="B265" s="4">
        <v>43882</v>
      </c>
      <c r="C265" t="s">
        <v>20</v>
      </c>
      <c r="D265" t="s">
        <v>19</v>
      </c>
      <c r="F265">
        <v>18</v>
      </c>
      <c r="G265" s="10" t="s">
        <v>50</v>
      </c>
      <c r="H265"/>
      <c r="I265" t="b">
        <f>IF(AND(TableData[[#This Row],[Month]]&gt;=Database!$C$9,TableData[[#This Row],[Month]]&lt;=Database!$D$9),TRUE,FALSE)</f>
        <v>0</v>
      </c>
    </row>
    <row r="266" spans="1:9" x14ac:dyDescent="0.25">
      <c r="A266" t="s">
        <v>96</v>
      </c>
      <c r="B266" s="4">
        <v>43883</v>
      </c>
      <c r="C266" t="s">
        <v>23</v>
      </c>
      <c r="D266" t="s">
        <v>22</v>
      </c>
      <c r="F266">
        <v>10</v>
      </c>
      <c r="G266" s="10" t="s">
        <v>50</v>
      </c>
      <c r="H266"/>
      <c r="I266" t="b">
        <f>IF(AND(TableData[[#This Row],[Month]]&gt;=Database!$C$9,TableData[[#This Row],[Month]]&lt;=Database!$D$9),TRUE,FALSE)</f>
        <v>0</v>
      </c>
    </row>
    <row r="267" spans="1:9" x14ac:dyDescent="0.25">
      <c r="A267" t="s">
        <v>97</v>
      </c>
      <c r="B267" s="4">
        <v>43884</v>
      </c>
      <c r="C267" t="s">
        <v>26</v>
      </c>
      <c r="D267" t="s">
        <v>19</v>
      </c>
      <c r="E267">
        <v>8</v>
      </c>
      <c r="F267">
        <v>39</v>
      </c>
      <c r="G267" s="10" t="s">
        <v>42</v>
      </c>
      <c r="H267">
        <v>1</v>
      </c>
      <c r="I267" t="b">
        <f>IF(AND(TableData[[#This Row],[Month]]&gt;=Database!$C$9,TableData[[#This Row],[Month]]&lt;=Database!$D$9),TRUE,FALSE)</f>
        <v>0</v>
      </c>
    </row>
    <row r="268" spans="1:9" x14ac:dyDescent="0.25">
      <c r="A268" t="s">
        <v>98</v>
      </c>
      <c r="B268" s="4">
        <v>43885</v>
      </c>
      <c r="C268" t="s">
        <v>27</v>
      </c>
      <c r="D268" t="s">
        <v>22</v>
      </c>
      <c r="E268">
        <v>8</v>
      </c>
      <c r="F268">
        <v>4</v>
      </c>
      <c r="G268" s="10" t="s">
        <v>42</v>
      </c>
      <c r="H268">
        <v>1</v>
      </c>
      <c r="I268" t="b">
        <f>IF(AND(TableData[[#This Row],[Month]]&gt;=Database!$C$9,TableData[[#This Row],[Month]]&lt;=Database!$D$9),TRUE,FALSE)</f>
        <v>0</v>
      </c>
    </row>
    <row r="269" spans="1:9" x14ac:dyDescent="0.25">
      <c r="A269" t="s">
        <v>99</v>
      </c>
      <c r="B269" s="4">
        <v>43886</v>
      </c>
      <c r="C269" t="s">
        <v>16</v>
      </c>
      <c r="D269" t="s">
        <v>15</v>
      </c>
      <c r="E269">
        <v>9</v>
      </c>
      <c r="F269">
        <v>5</v>
      </c>
      <c r="G269" s="10" t="s">
        <v>42</v>
      </c>
      <c r="H269">
        <v>0</v>
      </c>
      <c r="I269" t="b">
        <f>IF(AND(TableData[[#This Row],[Month]]&gt;=Database!$C$9,TableData[[#This Row],[Month]]&lt;=Database!$D$9),TRUE,FALSE)</f>
        <v>0</v>
      </c>
    </row>
    <row r="270" spans="1:9" x14ac:dyDescent="0.25">
      <c r="A270" t="s">
        <v>100</v>
      </c>
      <c r="B270" s="4">
        <v>43887</v>
      </c>
      <c r="C270" t="s">
        <v>20</v>
      </c>
      <c r="D270" t="s">
        <v>19</v>
      </c>
      <c r="E270">
        <v>10</v>
      </c>
      <c r="F270">
        <v>0</v>
      </c>
      <c r="G270" s="10" t="s">
        <v>42</v>
      </c>
      <c r="H270">
        <v>1</v>
      </c>
      <c r="I270" t="b">
        <f>IF(AND(TableData[[#This Row],[Month]]&gt;=Database!$C$9,TableData[[#This Row],[Month]]&lt;=Database!$D$9),TRUE,FALSE)</f>
        <v>0</v>
      </c>
    </row>
    <row r="271" spans="1:9" x14ac:dyDescent="0.25">
      <c r="A271" t="s">
        <v>101</v>
      </c>
      <c r="B271" s="4">
        <v>43888</v>
      </c>
      <c r="C271" t="s">
        <v>23</v>
      </c>
      <c r="D271" t="s">
        <v>22</v>
      </c>
      <c r="E271">
        <v>13</v>
      </c>
      <c r="F271">
        <v>50</v>
      </c>
      <c r="G271" s="10" t="s">
        <v>42</v>
      </c>
      <c r="H271">
        <v>1</v>
      </c>
      <c r="I271" t="b">
        <f>IF(AND(TableData[[#This Row],[Month]]&gt;=Database!$C$9,TableData[[#This Row],[Month]]&lt;=Database!$D$9),TRUE,FALSE)</f>
        <v>0</v>
      </c>
    </row>
    <row r="272" spans="1:9" x14ac:dyDescent="0.25">
      <c r="A272" t="s">
        <v>102</v>
      </c>
      <c r="B272" s="4">
        <v>43889</v>
      </c>
      <c r="C272" t="s">
        <v>26</v>
      </c>
      <c r="D272" t="s">
        <v>19</v>
      </c>
      <c r="E272">
        <v>14</v>
      </c>
      <c r="F272">
        <v>4</v>
      </c>
      <c r="G272" s="10" t="s">
        <v>47</v>
      </c>
      <c r="H272">
        <v>1</v>
      </c>
      <c r="I272" t="b">
        <f>IF(AND(TableData[[#This Row],[Month]]&gt;=Database!$C$9,TableData[[#This Row],[Month]]&lt;=Database!$D$9),TRUE,FALSE)</f>
        <v>0</v>
      </c>
    </row>
    <row r="273" spans="1:9" x14ac:dyDescent="0.25">
      <c r="A273" t="s">
        <v>103</v>
      </c>
      <c r="B273" s="4">
        <v>43890</v>
      </c>
      <c r="C273" t="s">
        <v>27</v>
      </c>
      <c r="D273" t="s">
        <v>22</v>
      </c>
      <c r="E273">
        <v>10</v>
      </c>
      <c r="F273">
        <v>2</v>
      </c>
      <c r="G273" s="10" t="s">
        <v>42</v>
      </c>
      <c r="H273">
        <v>1</v>
      </c>
      <c r="I273" t="b">
        <f>IF(AND(TableData[[#This Row],[Month]]&gt;=Database!$C$9,TableData[[#This Row],[Month]]&lt;=Database!$D$9),TRUE,FALSE)</f>
        <v>0</v>
      </c>
    </row>
    <row r="274" spans="1:9" x14ac:dyDescent="0.25">
      <c r="A274" t="s">
        <v>104</v>
      </c>
      <c r="B274" s="4">
        <v>43891</v>
      </c>
      <c r="C274" t="s">
        <v>16</v>
      </c>
      <c r="D274" t="s">
        <v>15</v>
      </c>
      <c r="F274">
        <v>70</v>
      </c>
      <c r="G274" s="10" t="s">
        <v>50</v>
      </c>
      <c r="H274"/>
      <c r="I274" t="b">
        <f>IF(AND(TableData[[#This Row],[Month]]&gt;=Database!$C$9,TableData[[#This Row],[Month]]&lt;=Database!$D$9),TRUE,FALSE)</f>
        <v>0</v>
      </c>
    </row>
    <row r="275" spans="1:9" x14ac:dyDescent="0.25">
      <c r="A275" t="s">
        <v>105</v>
      </c>
      <c r="B275" s="4">
        <v>43892</v>
      </c>
      <c r="C275" t="s">
        <v>20</v>
      </c>
      <c r="D275" t="s">
        <v>19</v>
      </c>
      <c r="F275">
        <v>50</v>
      </c>
      <c r="G275" s="10" t="s">
        <v>50</v>
      </c>
      <c r="H275"/>
      <c r="I275" t="b">
        <f>IF(AND(TableData[[#This Row],[Month]]&gt;=Database!$C$9,TableData[[#This Row],[Month]]&lt;=Database!$D$9),TRUE,FALSE)</f>
        <v>0</v>
      </c>
    </row>
    <row r="276" spans="1:9" x14ac:dyDescent="0.25">
      <c r="A276" t="s">
        <v>106</v>
      </c>
      <c r="B276" s="4">
        <v>43893</v>
      </c>
      <c r="C276" t="s">
        <v>23</v>
      </c>
      <c r="D276" t="s">
        <v>22</v>
      </c>
      <c r="E276">
        <v>12</v>
      </c>
      <c r="F276">
        <v>12</v>
      </c>
      <c r="G276" s="10" t="s">
        <v>42</v>
      </c>
      <c r="H276">
        <v>1</v>
      </c>
      <c r="I276" t="b">
        <f>IF(AND(TableData[[#This Row],[Month]]&gt;=Database!$C$9,TableData[[#This Row],[Month]]&lt;=Database!$D$9),TRUE,FALSE)</f>
        <v>0</v>
      </c>
    </row>
    <row r="277" spans="1:9" x14ac:dyDescent="0.25">
      <c r="A277" t="s">
        <v>107</v>
      </c>
      <c r="B277" s="4">
        <v>43894</v>
      </c>
      <c r="C277" t="s">
        <v>26</v>
      </c>
      <c r="D277" t="s">
        <v>19</v>
      </c>
      <c r="E277">
        <v>14</v>
      </c>
      <c r="F277">
        <v>1</v>
      </c>
      <c r="G277" s="10" t="s">
        <v>42</v>
      </c>
      <c r="H277">
        <v>1</v>
      </c>
      <c r="I277" t="b">
        <f>IF(AND(TableData[[#This Row],[Month]]&gt;=Database!$C$9,TableData[[#This Row],[Month]]&lt;=Database!$D$9),TRUE,FALSE)</f>
        <v>0</v>
      </c>
    </row>
    <row r="278" spans="1:9" x14ac:dyDescent="0.25">
      <c r="A278" t="s">
        <v>108</v>
      </c>
      <c r="B278" s="4">
        <v>43895</v>
      </c>
      <c r="C278" t="s">
        <v>27</v>
      </c>
      <c r="D278" t="s">
        <v>22</v>
      </c>
      <c r="E278">
        <v>12</v>
      </c>
      <c r="F278">
        <v>2</v>
      </c>
      <c r="G278" s="10" t="s">
        <v>42</v>
      </c>
      <c r="H278">
        <v>1</v>
      </c>
      <c r="I278" t="b">
        <f>IF(AND(TableData[[#This Row],[Month]]&gt;=Database!$C$9,TableData[[#This Row],[Month]]&lt;=Database!$D$9),TRUE,FALSE)</f>
        <v>0</v>
      </c>
    </row>
    <row r="279" spans="1:9" x14ac:dyDescent="0.25">
      <c r="A279" t="s">
        <v>109</v>
      </c>
      <c r="B279" s="4">
        <v>43896</v>
      </c>
      <c r="C279" t="s">
        <v>16</v>
      </c>
      <c r="D279" t="s">
        <v>15</v>
      </c>
      <c r="E279">
        <v>10</v>
      </c>
      <c r="F279">
        <v>3</v>
      </c>
      <c r="G279" s="10" t="s">
        <v>42</v>
      </c>
      <c r="H279">
        <v>1</v>
      </c>
      <c r="I279" t="b">
        <f>IF(AND(TableData[[#This Row],[Month]]&gt;=Database!$C$9,TableData[[#This Row],[Month]]&lt;=Database!$D$9),TRUE,FALSE)</f>
        <v>0</v>
      </c>
    </row>
    <row r="280" spans="1:9" x14ac:dyDescent="0.25">
      <c r="A280" t="s">
        <v>110</v>
      </c>
      <c r="B280" s="4">
        <v>43897</v>
      </c>
      <c r="C280" t="s">
        <v>20</v>
      </c>
      <c r="D280" t="s">
        <v>19</v>
      </c>
      <c r="E280">
        <v>12</v>
      </c>
      <c r="G280" s="10" t="s">
        <v>42</v>
      </c>
      <c r="H280">
        <v>1</v>
      </c>
      <c r="I280" t="b">
        <f>IF(AND(TableData[[#This Row],[Month]]&gt;=Database!$C$9,TableData[[#This Row],[Month]]&lt;=Database!$D$9),TRUE,FALSE)</f>
        <v>0</v>
      </c>
    </row>
    <row r="281" spans="1:9" x14ac:dyDescent="0.25">
      <c r="A281" t="s">
        <v>111</v>
      </c>
      <c r="B281" s="4">
        <v>43898</v>
      </c>
      <c r="C281" t="s">
        <v>23</v>
      </c>
      <c r="D281" t="s">
        <v>22</v>
      </c>
      <c r="E281">
        <v>13</v>
      </c>
      <c r="F281">
        <v>4</v>
      </c>
      <c r="G281" s="10" t="s">
        <v>42</v>
      </c>
      <c r="H281">
        <v>1</v>
      </c>
      <c r="I281" t="b">
        <f>IF(AND(TableData[[#This Row],[Month]]&gt;=Database!$C$9,TableData[[#This Row],[Month]]&lt;=Database!$D$9),TRUE,FALSE)</f>
        <v>0</v>
      </c>
    </row>
    <row r="282" spans="1:9" x14ac:dyDescent="0.25">
      <c r="A282" t="s">
        <v>112</v>
      </c>
      <c r="B282" s="4">
        <v>43899</v>
      </c>
      <c r="C282" t="s">
        <v>26</v>
      </c>
      <c r="D282" t="s">
        <v>19</v>
      </c>
      <c r="F282">
        <v>10</v>
      </c>
      <c r="G282" s="10" t="s">
        <v>50</v>
      </c>
      <c r="H282"/>
      <c r="I282" t="b">
        <f>IF(AND(TableData[[#This Row],[Month]]&gt;=Database!$C$9,TableData[[#This Row],[Month]]&lt;=Database!$D$9),TRUE,FALSE)</f>
        <v>0</v>
      </c>
    </row>
    <row r="283" spans="1:9" x14ac:dyDescent="0.25">
      <c r="A283" t="s">
        <v>113</v>
      </c>
      <c r="B283" s="4">
        <v>43900</v>
      </c>
      <c r="C283" t="s">
        <v>27</v>
      </c>
      <c r="D283" t="s">
        <v>22</v>
      </c>
      <c r="F283">
        <v>9</v>
      </c>
      <c r="G283" s="10" t="s">
        <v>50</v>
      </c>
      <c r="H283"/>
      <c r="I283" t="b">
        <f>IF(AND(TableData[[#This Row],[Month]]&gt;=Database!$C$9,TableData[[#This Row],[Month]]&lt;=Database!$D$9),TRUE,FALSE)</f>
        <v>0</v>
      </c>
    </row>
    <row r="284" spans="1:9" x14ac:dyDescent="0.25">
      <c r="A284" t="s">
        <v>114</v>
      </c>
      <c r="B284" s="4">
        <v>43901</v>
      </c>
      <c r="C284" t="s">
        <v>16</v>
      </c>
      <c r="D284" t="s">
        <v>15</v>
      </c>
      <c r="F284">
        <v>2</v>
      </c>
      <c r="G284" s="10" t="s">
        <v>50</v>
      </c>
      <c r="H284"/>
      <c r="I284" t="b">
        <f>IF(AND(TableData[[#This Row],[Month]]&gt;=Database!$C$9,TableData[[#This Row],[Month]]&lt;=Database!$D$9),TRUE,FALSE)</f>
        <v>0</v>
      </c>
    </row>
    <row r="285" spans="1:9" x14ac:dyDescent="0.25">
      <c r="A285" t="s">
        <v>115</v>
      </c>
      <c r="B285" s="4">
        <v>43902</v>
      </c>
      <c r="C285" t="s">
        <v>20</v>
      </c>
      <c r="D285" t="s">
        <v>19</v>
      </c>
      <c r="E285">
        <v>20</v>
      </c>
      <c r="F285">
        <v>13</v>
      </c>
      <c r="G285" s="10" t="s">
        <v>42</v>
      </c>
      <c r="H285">
        <v>1</v>
      </c>
      <c r="I285" t="b">
        <f>IF(AND(TableData[[#This Row],[Month]]&gt;=Database!$C$9,TableData[[#This Row],[Month]]&lt;=Database!$D$9),TRUE,FALSE)</f>
        <v>0</v>
      </c>
    </row>
    <row r="286" spans="1:9" x14ac:dyDescent="0.25">
      <c r="A286" t="s">
        <v>116</v>
      </c>
      <c r="B286" s="4">
        <v>43903</v>
      </c>
      <c r="C286" t="s">
        <v>23</v>
      </c>
      <c r="D286" t="s">
        <v>22</v>
      </c>
      <c r="E286">
        <v>18</v>
      </c>
      <c r="F286">
        <v>15</v>
      </c>
      <c r="G286" s="10" t="s">
        <v>42</v>
      </c>
      <c r="H286">
        <v>1</v>
      </c>
      <c r="I286" t="b">
        <f>IF(AND(TableData[[#This Row],[Month]]&gt;=Database!$C$9,TableData[[#This Row],[Month]]&lt;=Database!$D$9),TRUE,FALSE)</f>
        <v>0</v>
      </c>
    </row>
    <row r="287" spans="1:9" x14ac:dyDescent="0.25">
      <c r="A287" t="s">
        <v>117</v>
      </c>
      <c r="B287" s="4">
        <v>43904</v>
      </c>
      <c r="C287" t="s">
        <v>26</v>
      </c>
      <c r="D287" t="s">
        <v>19</v>
      </c>
      <c r="E287">
        <v>26</v>
      </c>
      <c r="F287">
        <v>18</v>
      </c>
      <c r="G287" s="10" t="s">
        <v>42</v>
      </c>
      <c r="H287">
        <v>1</v>
      </c>
      <c r="I287" t="b">
        <f>IF(AND(TableData[[#This Row],[Month]]&gt;=Database!$C$9,TableData[[#This Row],[Month]]&lt;=Database!$D$9),TRUE,FALSE)</f>
        <v>0</v>
      </c>
    </row>
    <row r="288" spans="1:9" x14ac:dyDescent="0.25">
      <c r="A288" t="s">
        <v>118</v>
      </c>
      <c r="B288" s="4">
        <v>43905</v>
      </c>
      <c r="C288" t="s">
        <v>27</v>
      </c>
      <c r="D288" t="s">
        <v>22</v>
      </c>
      <c r="E288">
        <v>15</v>
      </c>
      <c r="F288">
        <v>10</v>
      </c>
      <c r="G288" s="10" t="s">
        <v>42</v>
      </c>
      <c r="H288">
        <v>0</v>
      </c>
      <c r="I288" t="b">
        <f>IF(AND(TableData[[#This Row],[Month]]&gt;=Database!$C$9,TableData[[#This Row],[Month]]&lt;=Database!$D$9),TRUE,FALSE)</f>
        <v>0</v>
      </c>
    </row>
    <row r="289" spans="1:9" x14ac:dyDescent="0.25">
      <c r="A289" t="s">
        <v>119</v>
      </c>
      <c r="B289" s="4">
        <v>43906</v>
      </c>
      <c r="C289" t="s">
        <v>16</v>
      </c>
      <c r="D289" t="s">
        <v>15</v>
      </c>
      <c r="E289">
        <v>20</v>
      </c>
      <c r="F289">
        <v>39</v>
      </c>
      <c r="G289" s="10" t="s">
        <v>42</v>
      </c>
      <c r="H289">
        <v>0</v>
      </c>
      <c r="I289" t="b">
        <f>IF(AND(TableData[[#This Row],[Month]]&gt;=Database!$C$9,TableData[[#This Row],[Month]]&lt;=Database!$D$9),TRUE,FALSE)</f>
        <v>0</v>
      </c>
    </row>
    <row r="290" spans="1:9" x14ac:dyDescent="0.25">
      <c r="A290" t="s">
        <v>120</v>
      </c>
      <c r="B290" s="4">
        <v>43907</v>
      </c>
      <c r="C290" t="s">
        <v>20</v>
      </c>
      <c r="D290" t="s">
        <v>19</v>
      </c>
      <c r="E290">
        <v>20</v>
      </c>
      <c r="F290">
        <v>4</v>
      </c>
      <c r="G290" s="10" t="s">
        <v>47</v>
      </c>
      <c r="H290">
        <v>0</v>
      </c>
      <c r="I290" t="b">
        <f>IF(AND(TableData[[#This Row],[Month]]&gt;=Database!$C$9,TableData[[#This Row],[Month]]&lt;=Database!$D$9),TRUE,FALSE)</f>
        <v>0</v>
      </c>
    </row>
    <row r="291" spans="1:9" x14ac:dyDescent="0.25">
      <c r="A291" t="s">
        <v>121</v>
      </c>
      <c r="B291" s="4">
        <v>43908</v>
      </c>
      <c r="C291" t="s">
        <v>23</v>
      </c>
      <c r="D291" t="s">
        <v>22</v>
      </c>
      <c r="E291">
        <v>20</v>
      </c>
      <c r="F291">
        <v>5</v>
      </c>
      <c r="G291" s="10" t="s">
        <v>42</v>
      </c>
      <c r="H291">
        <v>1</v>
      </c>
      <c r="I291" t="b">
        <f>IF(AND(TableData[[#This Row],[Month]]&gt;=Database!$C$9,TableData[[#This Row],[Month]]&lt;=Database!$D$9),TRUE,FALSE)</f>
        <v>0</v>
      </c>
    </row>
    <row r="292" spans="1:9" x14ac:dyDescent="0.25">
      <c r="A292" t="s">
        <v>122</v>
      </c>
      <c r="B292" s="4">
        <v>43909</v>
      </c>
      <c r="C292" t="s">
        <v>26</v>
      </c>
      <c r="D292" t="s">
        <v>19</v>
      </c>
      <c r="F292">
        <v>0</v>
      </c>
      <c r="G292" s="10" t="s">
        <v>50</v>
      </c>
      <c r="H292"/>
      <c r="I292" t="b">
        <f>IF(AND(TableData[[#This Row],[Month]]&gt;=Database!$C$9,TableData[[#This Row],[Month]]&lt;=Database!$D$9),TRUE,FALSE)</f>
        <v>0</v>
      </c>
    </row>
    <row r="293" spans="1:9" x14ac:dyDescent="0.25">
      <c r="A293" t="s">
        <v>123</v>
      </c>
      <c r="B293" s="4">
        <v>43910</v>
      </c>
      <c r="C293" t="s">
        <v>27</v>
      </c>
      <c r="D293" t="s">
        <v>22</v>
      </c>
      <c r="F293">
        <v>50</v>
      </c>
      <c r="G293" s="10" t="s">
        <v>50</v>
      </c>
      <c r="H293"/>
      <c r="I293" t="b">
        <f>IF(AND(TableData[[#This Row],[Month]]&gt;=Database!$C$9,TableData[[#This Row],[Month]]&lt;=Database!$D$9),TRUE,FALSE)</f>
        <v>0</v>
      </c>
    </row>
    <row r="294" spans="1:9" x14ac:dyDescent="0.25">
      <c r="A294" t="s">
        <v>124</v>
      </c>
      <c r="B294" s="4">
        <v>43911</v>
      </c>
      <c r="C294" t="s">
        <v>16</v>
      </c>
      <c r="D294" t="s">
        <v>15</v>
      </c>
      <c r="E294">
        <v>106</v>
      </c>
      <c r="F294">
        <v>4</v>
      </c>
      <c r="G294" s="10" t="s">
        <v>42</v>
      </c>
      <c r="H294">
        <v>1</v>
      </c>
      <c r="I294" t="b">
        <f>IF(AND(TableData[[#This Row],[Month]]&gt;=Database!$C$9,TableData[[#This Row],[Month]]&lt;=Database!$D$9),TRUE,FALSE)</f>
        <v>0</v>
      </c>
    </row>
    <row r="295" spans="1:9" x14ac:dyDescent="0.25">
      <c r="A295" t="s">
        <v>125</v>
      </c>
      <c r="B295" s="4">
        <v>43912</v>
      </c>
      <c r="C295" t="s">
        <v>20</v>
      </c>
      <c r="D295" t="s">
        <v>19</v>
      </c>
      <c r="E295">
        <v>224</v>
      </c>
      <c r="F295">
        <v>2</v>
      </c>
      <c r="G295" s="10" t="s">
        <v>42</v>
      </c>
      <c r="H295">
        <v>1</v>
      </c>
      <c r="I295" t="b">
        <f>IF(AND(TableData[[#This Row],[Month]]&gt;=Database!$C$9,TableData[[#This Row],[Month]]&lt;=Database!$D$9),TRUE,FALSE)</f>
        <v>0</v>
      </c>
    </row>
    <row r="296" spans="1:9" x14ac:dyDescent="0.25">
      <c r="A296" t="s">
        <v>126</v>
      </c>
      <c r="B296" s="4">
        <v>43913</v>
      </c>
      <c r="C296" t="s">
        <v>23</v>
      </c>
      <c r="D296" t="s">
        <v>22</v>
      </c>
      <c r="E296">
        <v>80</v>
      </c>
      <c r="F296">
        <v>70</v>
      </c>
      <c r="G296" s="10" t="s">
        <v>42</v>
      </c>
      <c r="H296">
        <v>0</v>
      </c>
      <c r="I296" t="b">
        <f>IF(AND(TableData[[#This Row],[Month]]&gt;=Database!$C$9,TableData[[#This Row],[Month]]&lt;=Database!$D$9),TRUE,FALSE)</f>
        <v>0</v>
      </c>
    </row>
    <row r="297" spans="1:9" x14ac:dyDescent="0.25">
      <c r="A297" t="s">
        <v>127</v>
      </c>
      <c r="B297" s="4">
        <v>43914</v>
      </c>
      <c r="C297" t="s">
        <v>26</v>
      </c>
      <c r="D297" t="s">
        <v>19</v>
      </c>
      <c r="E297">
        <v>83</v>
      </c>
      <c r="F297">
        <v>50</v>
      </c>
      <c r="G297" s="10" t="s">
        <v>42</v>
      </c>
      <c r="H297">
        <v>1</v>
      </c>
      <c r="I297" t="b">
        <f>IF(AND(TableData[[#This Row],[Month]]&gt;=Database!$C$9,TableData[[#This Row],[Month]]&lt;=Database!$D$9),TRUE,FALSE)</f>
        <v>0</v>
      </c>
    </row>
    <row r="298" spans="1:9" x14ac:dyDescent="0.25">
      <c r="A298" t="s">
        <v>128</v>
      </c>
      <c r="B298" s="4">
        <v>43915</v>
      </c>
      <c r="C298" t="s">
        <v>27</v>
      </c>
      <c r="D298" t="s">
        <v>22</v>
      </c>
      <c r="E298">
        <v>28</v>
      </c>
      <c r="F298">
        <v>12</v>
      </c>
      <c r="G298" s="10" t="s">
        <v>42</v>
      </c>
      <c r="H298">
        <v>1</v>
      </c>
      <c r="I298" t="b">
        <f>IF(AND(TableData[[#This Row],[Month]]&gt;=Database!$C$9,TableData[[#This Row],[Month]]&lt;=Database!$D$9),TRUE,FALSE)</f>
        <v>0</v>
      </c>
    </row>
    <row r="299" spans="1:9" x14ac:dyDescent="0.25">
      <c r="A299" t="s">
        <v>129</v>
      </c>
      <c r="B299" s="4">
        <v>43916</v>
      </c>
      <c r="C299" t="s">
        <v>16</v>
      </c>
      <c r="D299" t="s">
        <v>15</v>
      </c>
      <c r="E299">
        <v>23</v>
      </c>
      <c r="F299">
        <v>1</v>
      </c>
      <c r="G299" s="10" t="s">
        <v>42</v>
      </c>
      <c r="H299">
        <v>1</v>
      </c>
      <c r="I299" t="b">
        <f>IF(AND(TableData[[#This Row],[Month]]&gt;=Database!$C$9,TableData[[#This Row],[Month]]&lt;=Database!$D$9),TRUE,FALSE)</f>
        <v>0</v>
      </c>
    </row>
    <row r="300" spans="1:9" x14ac:dyDescent="0.25">
      <c r="A300" t="s">
        <v>130</v>
      </c>
      <c r="B300" s="4">
        <v>43917</v>
      </c>
      <c r="C300" t="s">
        <v>20</v>
      </c>
      <c r="D300" t="s">
        <v>19</v>
      </c>
      <c r="F300">
        <v>2</v>
      </c>
      <c r="G300" s="10" t="s">
        <v>50</v>
      </c>
      <c r="H300"/>
      <c r="I300" t="b">
        <f>IF(AND(TableData[[#This Row],[Month]]&gt;=Database!$C$9,TableData[[#This Row],[Month]]&lt;=Database!$D$9),TRUE,FALSE)</f>
        <v>0</v>
      </c>
    </row>
    <row r="301" spans="1:9" x14ac:dyDescent="0.25">
      <c r="A301" t="s">
        <v>131</v>
      </c>
      <c r="B301" s="4">
        <v>43918</v>
      </c>
      <c r="C301" t="s">
        <v>23</v>
      </c>
      <c r="D301" t="s">
        <v>22</v>
      </c>
      <c r="F301">
        <v>3</v>
      </c>
      <c r="G301" s="10" t="s">
        <v>50</v>
      </c>
      <c r="H301"/>
      <c r="I301" t="b">
        <f>IF(AND(TableData[[#This Row],[Month]]&gt;=Database!$C$9,TableData[[#This Row],[Month]]&lt;=Database!$D$9),TRUE,FALSE)</f>
        <v>0</v>
      </c>
    </row>
    <row r="302" spans="1:9" x14ac:dyDescent="0.25">
      <c r="A302" t="s">
        <v>132</v>
      </c>
      <c r="B302" s="4">
        <v>43919</v>
      </c>
      <c r="C302" t="s">
        <v>26</v>
      </c>
      <c r="D302" t="s">
        <v>19</v>
      </c>
      <c r="G302" s="10" t="s">
        <v>50</v>
      </c>
      <c r="H302"/>
      <c r="I302" t="b">
        <f>IF(AND(TableData[[#This Row],[Month]]&gt;=Database!$C$9,TableData[[#This Row],[Month]]&lt;=Database!$D$9),TRUE,FALSE)</f>
        <v>0</v>
      </c>
    </row>
    <row r="303" spans="1:9" x14ac:dyDescent="0.25">
      <c r="A303" t="s">
        <v>133</v>
      </c>
      <c r="B303" s="4">
        <v>43920</v>
      </c>
      <c r="C303" t="s">
        <v>27</v>
      </c>
      <c r="D303" t="s">
        <v>22</v>
      </c>
      <c r="E303">
        <v>15</v>
      </c>
      <c r="F303">
        <v>4</v>
      </c>
      <c r="G303" s="10" t="s">
        <v>42</v>
      </c>
      <c r="H303">
        <v>1</v>
      </c>
      <c r="I303" t="b">
        <f>IF(AND(TableData[[#This Row],[Month]]&gt;=Database!$C$9,TableData[[#This Row],[Month]]&lt;=Database!$D$9),TRUE,FALSE)</f>
        <v>0</v>
      </c>
    </row>
    <row r="304" spans="1:9" x14ac:dyDescent="0.25">
      <c r="A304" t="s">
        <v>134</v>
      </c>
      <c r="B304" s="4">
        <v>43921</v>
      </c>
      <c r="C304" t="s">
        <v>16</v>
      </c>
      <c r="D304" t="s">
        <v>15</v>
      </c>
      <c r="E304">
        <v>21</v>
      </c>
      <c r="F304">
        <v>10</v>
      </c>
      <c r="G304" s="10" t="s">
        <v>42</v>
      </c>
      <c r="H304">
        <v>1</v>
      </c>
      <c r="I304" t="b">
        <f>IF(AND(TableData[[#This Row],[Month]]&gt;=Database!$C$9,TableData[[#This Row],[Month]]&lt;=Database!$D$9),TRUE,FALSE)</f>
        <v>0</v>
      </c>
    </row>
    <row r="305" spans="1:9" x14ac:dyDescent="0.25">
      <c r="A305" t="s">
        <v>135</v>
      </c>
      <c r="B305" s="4">
        <v>43922</v>
      </c>
      <c r="C305" t="s">
        <v>20</v>
      </c>
      <c r="D305" t="s">
        <v>19</v>
      </c>
      <c r="E305">
        <v>29</v>
      </c>
      <c r="F305">
        <v>9</v>
      </c>
      <c r="G305" s="10" t="s">
        <v>42</v>
      </c>
      <c r="H305">
        <v>1</v>
      </c>
      <c r="I305" t="b">
        <f>IF(AND(TableData[[#This Row],[Month]]&gt;=Database!$C$9,TableData[[#This Row],[Month]]&lt;=Database!$D$9),TRUE,FALSE)</f>
        <v>0</v>
      </c>
    </row>
    <row r="306" spans="1:9" x14ac:dyDescent="0.25">
      <c r="A306" t="s">
        <v>136</v>
      </c>
      <c r="B306" s="4">
        <v>43923</v>
      </c>
      <c r="C306" t="s">
        <v>23</v>
      </c>
      <c r="D306" t="s">
        <v>22</v>
      </c>
      <c r="E306">
        <v>21</v>
      </c>
      <c r="F306">
        <v>2</v>
      </c>
      <c r="G306" s="10" t="s">
        <v>42</v>
      </c>
      <c r="H306">
        <v>1</v>
      </c>
      <c r="I306" t="b">
        <f>IF(AND(TableData[[#This Row],[Month]]&gt;=Database!$C$9,TableData[[#This Row],[Month]]&lt;=Database!$D$9),TRUE,FALSE)</f>
        <v>0</v>
      </c>
    </row>
    <row r="307" spans="1:9" x14ac:dyDescent="0.25">
      <c r="A307" t="s">
        <v>137</v>
      </c>
      <c r="B307" s="4">
        <v>43924</v>
      </c>
      <c r="C307" t="s">
        <v>26</v>
      </c>
      <c r="D307" t="s">
        <v>19</v>
      </c>
      <c r="E307">
        <v>17</v>
      </c>
      <c r="F307">
        <v>13</v>
      </c>
      <c r="G307" s="10" t="s">
        <v>42</v>
      </c>
      <c r="H307">
        <v>1</v>
      </c>
      <c r="I307" t="b">
        <f>IF(AND(TableData[[#This Row],[Month]]&gt;=Database!$C$9,TableData[[#This Row],[Month]]&lt;=Database!$D$9),TRUE,FALSE)</f>
        <v>0</v>
      </c>
    </row>
    <row r="308" spans="1:9" x14ac:dyDescent="0.25">
      <c r="A308" t="s">
        <v>138</v>
      </c>
      <c r="B308" s="4">
        <v>43925</v>
      </c>
      <c r="C308" t="s">
        <v>27</v>
      </c>
      <c r="D308" t="s">
        <v>22</v>
      </c>
      <c r="E308">
        <v>22</v>
      </c>
      <c r="F308">
        <v>15</v>
      </c>
      <c r="G308" s="10" t="s">
        <v>47</v>
      </c>
      <c r="H308">
        <v>1</v>
      </c>
      <c r="I308" t="b">
        <f>IF(AND(TableData[[#This Row],[Month]]&gt;=Database!$C$9,TableData[[#This Row],[Month]]&lt;=Database!$D$9),TRUE,FALSE)</f>
        <v>0</v>
      </c>
    </row>
    <row r="309" spans="1:9" x14ac:dyDescent="0.25">
      <c r="A309" t="s">
        <v>139</v>
      </c>
      <c r="B309" s="4">
        <v>43926</v>
      </c>
      <c r="C309" t="s">
        <v>16</v>
      </c>
      <c r="D309" t="s">
        <v>15</v>
      </c>
      <c r="E309">
        <v>21</v>
      </c>
      <c r="F309">
        <v>18</v>
      </c>
      <c r="G309" s="10" t="s">
        <v>42</v>
      </c>
      <c r="H309">
        <v>1</v>
      </c>
      <c r="I309" t="b">
        <f>IF(AND(TableData[[#This Row],[Month]]&gt;=Database!$C$9,TableData[[#This Row],[Month]]&lt;=Database!$D$9),TRUE,FALSE)</f>
        <v>0</v>
      </c>
    </row>
    <row r="310" spans="1:9" x14ac:dyDescent="0.25">
      <c r="A310" t="s">
        <v>140</v>
      </c>
      <c r="B310" s="4">
        <v>43927</v>
      </c>
      <c r="C310" t="s">
        <v>20</v>
      </c>
      <c r="D310" t="s">
        <v>19</v>
      </c>
      <c r="F310">
        <v>10</v>
      </c>
      <c r="G310" s="10" t="s">
        <v>50</v>
      </c>
      <c r="H310"/>
      <c r="I310" t="b">
        <f>IF(AND(TableData[[#This Row],[Month]]&gt;=Database!$C$9,TableData[[#This Row],[Month]]&lt;=Database!$D$9),TRUE,FALSE)</f>
        <v>0</v>
      </c>
    </row>
    <row r="311" spans="1:9" x14ac:dyDescent="0.25">
      <c r="A311" t="s">
        <v>141</v>
      </c>
      <c r="B311" s="4">
        <v>43928</v>
      </c>
      <c r="C311" t="s">
        <v>23</v>
      </c>
      <c r="D311" t="s">
        <v>22</v>
      </c>
      <c r="F311">
        <v>39</v>
      </c>
      <c r="G311" s="10" t="s">
        <v>50</v>
      </c>
      <c r="H311"/>
      <c r="I311" t="b">
        <f>IF(AND(TableData[[#This Row],[Month]]&gt;=Database!$C$9,TableData[[#This Row],[Month]]&lt;=Database!$D$9),TRUE,FALSE)</f>
        <v>0</v>
      </c>
    </row>
    <row r="312" spans="1:9" x14ac:dyDescent="0.25">
      <c r="A312" t="s">
        <v>142</v>
      </c>
      <c r="B312" s="4">
        <v>43929</v>
      </c>
      <c r="C312" t="s">
        <v>26</v>
      </c>
      <c r="D312" t="s">
        <v>19</v>
      </c>
      <c r="E312">
        <v>44</v>
      </c>
      <c r="F312">
        <v>4</v>
      </c>
      <c r="G312" s="10" t="s">
        <v>42</v>
      </c>
      <c r="H312">
        <v>1</v>
      </c>
      <c r="I312" t="b">
        <f>IF(AND(TableData[[#This Row],[Month]]&gt;=Database!$C$9,TableData[[#This Row],[Month]]&lt;=Database!$D$9),TRUE,FALSE)</f>
        <v>0</v>
      </c>
    </row>
    <row r="313" spans="1:9" x14ac:dyDescent="0.25">
      <c r="A313" t="s">
        <v>143</v>
      </c>
      <c r="B313" s="4">
        <v>43930</v>
      </c>
      <c r="C313" t="s">
        <v>27</v>
      </c>
      <c r="D313" t="s">
        <v>22</v>
      </c>
      <c r="E313">
        <v>43</v>
      </c>
      <c r="F313">
        <v>5</v>
      </c>
      <c r="G313" s="10" t="s">
        <v>42</v>
      </c>
      <c r="H313">
        <v>1</v>
      </c>
      <c r="I313" t="b">
        <f>IF(AND(TableData[[#This Row],[Month]]&gt;=Database!$C$9,TableData[[#This Row],[Month]]&lt;=Database!$D$9),TRUE,FALSE)</f>
        <v>0</v>
      </c>
    </row>
    <row r="314" spans="1:9" x14ac:dyDescent="0.25">
      <c r="A314" t="s">
        <v>144</v>
      </c>
      <c r="B314" s="4">
        <v>43931</v>
      </c>
      <c r="C314" t="s">
        <v>16</v>
      </c>
      <c r="D314" t="s">
        <v>15</v>
      </c>
      <c r="E314">
        <v>62</v>
      </c>
      <c r="F314">
        <v>0</v>
      </c>
      <c r="G314" s="10" t="s">
        <v>42</v>
      </c>
      <c r="H314">
        <v>1</v>
      </c>
      <c r="I314" t="b">
        <f>IF(AND(TableData[[#This Row],[Month]]&gt;=Database!$C$9,TableData[[#This Row],[Month]]&lt;=Database!$D$9),TRUE,FALSE)</f>
        <v>0</v>
      </c>
    </row>
    <row r="315" spans="1:9" x14ac:dyDescent="0.25">
      <c r="A315" t="s">
        <v>145</v>
      </c>
      <c r="B315" s="4">
        <v>43932</v>
      </c>
      <c r="C315" t="s">
        <v>20</v>
      </c>
      <c r="D315" t="s">
        <v>19</v>
      </c>
      <c r="E315">
        <v>49</v>
      </c>
      <c r="F315">
        <v>50</v>
      </c>
      <c r="G315" s="10" t="s">
        <v>42</v>
      </c>
      <c r="H315">
        <v>0</v>
      </c>
      <c r="I315" t="b">
        <f>IF(AND(TableData[[#This Row],[Month]]&gt;=Database!$C$9,TableData[[#This Row],[Month]]&lt;=Database!$D$9),TRUE,FALSE)</f>
        <v>0</v>
      </c>
    </row>
    <row r="316" spans="1:9" x14ac:dyDescent="0.25">
      <c r="A316" t="s">
        <v>146</v>
      </c>
      <c r="B316" s="4">
        <v>43933</v>
      </c>
      <c r="C316" t="s">
        <v>23</v>
      </c>
      <c r="D316" t="s">
        <v>22</v>
      </c>
      <c r="E316">
        <v>29</v>
      </c>
      <c r="F316">
        <v>4</v>
      </c>
      <c r="G316" s="10" t="s">
        <v>42</v>
      </c>
      <c r="H316">
        <v>0</v>
      </c>
      <c r="I316" t="b">
        <f>IF(AND(TableData[[#This Row],[Month]]&gt;=Database!$C$9,TableData[[#This Row],[Month]]&lt;=Database!$D$9),TRUE,FALSE)</f>
        <v>0</v>
      </c>
    </row>
    <row r="317" spans="1:9" x14ac:dyDescent="0.25">
      <c r="A317" t="s">
        <v>147</v>
      </c>
      <c r="B317" s="4">
        <v>43934</v>
      </c>
      <c r="C317" t="s">
        <v>26</v>
      </c>
      <c r="D317" t="s">
        <v>19</v>
      </c>
      <c r="E317">
        <v>29</v>
      </c>
      <c r="F317">
        <v>2</v>
      </c>
      <c r="G317" s="10" t="s">
        <v>42</v>
      </c>
      <c r="H317">
        <v>1</v>
      </c>
      <c r="I317" t="b">
        <f>IF(AND(TableData[[#This Row],[Month]]&gt;=Database!$C$9,TableData[[#This Row],[Month]]&lt;=Database!$D$9),TRUE,FALSE)</f>
        <v>0</v>
      </c>
    </row>
    <row r="318" spans="1:9" x14ac:dyDescent="0.25">
      <c r="A318" t="s">
        <v>148</v>
      </c>
      <c r="B318" s="4">
        <v>43935</v>
      </c>
      <c r="C318" t="s">
        <v>27</v>
      </c>
      <c r="D318" t="s">
        <v>22</v>
      </c>
      <c r="F318">
        <v>70</v>
      </c>
      <c r="G318" s="10" t="s">
        <v>50</v>
      </c>
      <c r="H318"/>
      <c r="I318" t="b">
        <f>IF(AND(TableData[[#This Row],[Month]]&gt;=Database!$C$9,TableData[[#This Row],[Month]]&lt;=Database!$D$9),TRUE,FALSE)</f>
        <v>0</v>
      </c>
    </row>
    <row r="319" spans="1:9" x14ac:dyDescent="0.25">
      <c r="A319" t="s">
        <v>149</v>
      </c>
      <c r="B319" s="4">
        <v>43936</v>
      </c>
      <c r="C319" t="s">
        <v>16</v>
      </c>
      <c r="D319" t="s">
        <v>15</v>
      </c>
      <c r="F319">
        <v>50</v>
      </c>
      <c r="G319" s="10" t="s">
        <v>50</v>
      </c>
      <c r="H319"/>
      <c r="I319" t="b">
        <f>IF(AND(TableData[[#This Row],[Month]]&gt;=Database!$C$9,TableData[[#This Row],[Month]]&lt;=Database!$D$9),TRUE,FALSE)</f>
        <v>0</v>
      </c>
    </row>
    <row r="320" spans="1:9" x14ac:dyDescent="0.25">
      <c r="A320" t="s">
        <v>41</v>
      </c>
      <c r="B320" s="4">
        <v>43831</v>
      </c>
      <c r="C320" t="s">
        <v>16</v>
      </c>
      <c r="D320" t="s">
        <v>15</v>
      </c>
      <c r="E320">
        <v>17</v>
      </c>
      <c r="F320">
        <v>12</v>
      </c>
      <c r="G320" s="10" t="s">
        <v>42</v>
      </c>
      <c r="H320">
        <v>1</v>
      </c>
      <c r="I320" t="b">
        <f>IF(AND(TableData[[#This Row],[Month]]&gt;=Database!$C$9,TableData[[#This Row],[Month]]&lt;=Database!$D$9),TRUE,FALSE)</f>
        <v>1</v>
      </c>
    </row>
    <row r="321" spans="1:9" x14ac:dyDescent="0.25">
      <c r="A321" t="s">
        <v>43</v>
      </c>
      <c r="B321" s="4">
        <v>43832</v>
      </c>
      <c r="C321" t="s">
        <v>20</v>
      </c>
      <c r="D321" t="s">
        <v>19</v>
      </c>
      <c r="E321">
        <v>14</v>
      </c>
      <c r="F321">
        <v>1</v>
      </c>
      <c r="G321" s="10" t="s">
        <v>42</v>
      </c>
      <c r="H321">
        <v>0</v>
      </c>
      <c r="I321" t="b">
        <f>IF(AND(TableData[[#This Row],[Month]]&gt;=Database!$C$9,TableData[[#This Row],[Month]]&lt;=Database!$D$9),TRUE,FALSE)</f>
        <v>1</v>
      </c>
    </row>
    <row r="322" spans="1:9" x14ac:dyDescent="0.25">
      <c r="A322" t="s">
        <v>44</v>
      </c>
      <c r="B322" s="4">
        <v>43833</v>
      </c>
      <c r="C322" t="s">
        <v>23</v>
      </c>
      <c r="D322" t="s">
        <v>22</v>
      </c>
      <c r="E322">
        <v>22</v>
      </c>
      <c r="F322">
        <v>2</v>
      </c>
      <c r="G322" s="10" t="s">
        <v>42</v>
      </c>
      <c r="H322">
        <v>1</v>
      </c>
      <c r="I322" t="b">
        <f>IF(AND(TableData[[#This Row],[Month]]&gt;=Database!$C$9,TableData[[#This Row],[Month]]&lt;=Database!$D$9),TRUE,FALSE)</f>
        <v>1</v>
      </c>
    </row>
    <row r="323" spans="1:9" x14ac:dyDescent="0.25">
      <c r="A323" t="s">
        <v>45</v>
      </c>
      <c r="B323" s="4">
        <v>43834</v>
      </c>
      <c r="C323" t="s">
        <v>26</v>
      </c>
      <c r="D323" t="s">
        <v>19</v>
      </c>
      <c r="E323">
        <v>24</v>
      </c>
      <c r="F323">
        <v>3</v>
      </c>
      <c r="G323" s="10" t="s">
        <v>42</v>
      </c>
      <c r="H323">
        <v>1</v>
      </c>
      <c r="I323" t="b">
        <f>IF(AND(TableData[[#This Row],[Month]]&gt;=Database!$C$9,TableData[[#This Row],[Month]]&lt;=Database!$D$9),TRUE,FALSE)</f>
        <v>1</v>
      </c>
    </row>
    <row r="324" spans="1:9" x14ac:dyDescent="0.25">
      <c r="A324" t="s">
        <v>46</v>
      </c>
      <c r="B324" s="4">
        <v>43835</v>
      </c>
      <c r="C324" t="s">
        <v>27</v>
      </c>
      <c r="D324" t="s">
        <v>22</v>
      </c>
      <c r="E324">
        <v>14</v>
      </c>
      <c r="G324" s="10" t="s">
        <v>47</v>
      </c>
      <c r="H324">
        <v>1</v>
      </c>
      <c r="I324" t="b">
        <f>IF(AND(TableData[[#This Row],[Month]]&gt;=Database!$C$9,TableData[[#This Row],[Month]]&lt;=Database!$D$9),TRUE,FALSE)</f>
        <v>1</v>
      </c>
    </row>
    <row r="325" spans="1:9" x14ac:dyDescent="0.25">
      <c r="A325" t="s">
        <v>48</v>
      </c>
      <c r="B325" s="4">
        <v>43836</v>
      </c>
      <c r="C325" t="s">
        <v>16</v>
      </c>
      <c r="D325" t="s">
        <v>15</v>
      </c>
      <c r="E325">
        <v>12</v>
      </c>
      <c r="F325">
        <v>4</v>
      </c>
      <c r="G325" s="10" t="s">
        <v>42</v>
      </c>
      <c r="H325">
        <v>1</v>
      </c>
      <c r="I325" t="b">
        <f>IF(AND(TableData[[#This Row],[Month]]&gt;=Database!$C$9,TableData[[#This Row],[Month]]&lt;=Database!$D$9),TRUE,FALSE)</f>
        <v>1</v>
      </c>
    </row>
    <row r="326" spans="1:9" x14ac:dyDescent="0.25">
      <c r="A326" t="s">
        <v>49</v>
      </c>
      <c r="B326" s="4">
        <v>43837</v>
      </c>
      <c r="C326" t="s">
        <v>20</v>
      </c>
      <c r="D326" t="s">
        <v>19</v>
      </c>
      <c r="F326">
        <v>10</v>
      </c>
      <c r="G326" s="10" t="s">
        <v>50</v>
      </c>
      <c r="H326"/>
      <c r="I326" t="b">
        <f>IF(AND(TableData[[#This Row],[Month]]&gt;=Database!$C$9,TableData[[#This Row],[Month]]&lt;=Database!$D$9),TRUE,FALSE)</f>
        <v>1</v>
      </c>
    </row>
    <row r="327" spans="1:9" x14ac:dyDescent="0.25">
      <c r="A327" t="s">
        <v>51</v>
      </c>
      <c r="B327" s="4">
        <v>43838</v>
      </c>
      <c r="C327" t="s">
        <v>23</v>
      </c>
      <c r="D327" t="s">
        <v>22</v>
      </c>
      <c r="F327">
        <v>9</v>
      </c>
      <c r="G327" s="10" t="s">
        <v>50</v>
      </c>
      <c r="H327"/>
      <c r="I327" t="b">
        <f>IF(AND(TableData[[#This Row],[Month]]&gt;=Database!$C$9,TableData[[#This Row],[Month]]&lt;=Database!$D$9),TRUE,FALSE)</f>
        <v>1</v>
      </c>
    </row>
    <row r="328" spans="1:9" x14ac:dyDescent="0.25">
      <c r="A328" t="s">
        <v>52</v>
      </c>
      <c r="B328" s="4">
        <v>43839</v>
      </c>
      <c r="C328" t="s">
        <v>26</v>
      </c>
      <c r="D328" t="s">
        <v>19</v>
      </c>
      <c r="E328">
        <v>19</v>
      </c>
      <c r="F328">
        <v>2</v>
      </c>
      <c r="G328" s="10" t="s">
        <v>42</v>
      </c>
      <c r="H328">
        <v>1</v>
      </c>
      <c r="I328" t="b">
        <f>IF(AND(TableData[[#This Row],[Month]]&gt;=Database!$C$9,TableData[[#This Row],[Month]]&lt;=Database!$D$9),TRUE,FALSE)</f>
        <v>1</v>
      </c>
    </row>
    <row r="329" spans="1:9" x14ac:dyDescent="0.25">
      <c r="A329" t="s">
        <v>53</v>
      </c>
      <c r="B329" s="4">
        <v>43840</v>
      </c>
      <c r="C329" t="s">
        <v>27</v>
      </c>
      <c r="D329" t="s">
        <v>22</v>
      </c>
      <c r="E329">
        <v>15</v>
      </c>
      <c r="F329">
        <v>13</v>
      </c>
      <c r="G329" s="10" t="s">
        <v>42</v>
      </c>
      <c r="H329">
        <v>1</v>
      </c>
      <c r="I329" t="b">
        <f>IF(AND(TableData[[#This Row],[Month]]&gt;=Database!$C$9,TableData[[#This Row],[Month]]&lt;=Database!$D$9),TRUE,FALSE)</f>
        <v>1</v>
      </c>
    </row>
    <row r="330" spans="1:9" x14ac:dyDescent="0.25">
      <c r="A330" t="s">
        <v>54</v>
      </c>
      <c r="B330" s="4">
        <v>43841</v>
      </c>
      <c r="C330" t="s">
        <v>16</v>
      </c>
      <c r="D330" t="s">
        <v>15</v>
      </c>
      <c r="E330">
        <v>21</v>
      </c>
      <c r="F330">
        <v>15</v>
      </c>
      <c r="G330" s="10" t="s">
        <v>42</v>
      </c>
      <c r="H330">
        <v>1</v>
      </c>
      <c r="I330" t="b">
        <f>IF(AND(TableData[[#This Row],[Month]]&gt;=Database!$C$9,TableData[[#This Row],[Month]]&lt;=Database!$D$9),TRUE,FALSE)</f>
        <v>1</v>
      </c>
    </row>
    <row r="331" spans="1:9" x14ac:dyDescent="0.25">
      <c r="A331" t="s">
        <v>55</v>
      </c>
      <c r="B331" s="4">
        <v>43842</v>
      </c>
      <c r="C331" t="s">
        <v>20</v>
      </c>
      <c r="D331" t="s">
        <v>19</v>
      </c>
      <c r="E331">
        <v>20</v>
      </c>
      <c r="F331">
        <v>18</v>
      </c>
      <c r="G331" s="10" t="s">
        <v>42</v>
      </c>
      <c r="H331">
        <v>1</v>
      </c>
      <c r="I331" t="b">
        <f>IF(AND(TableData[[#This Row],[Month]]&gt;=Database!$C$9,TableData[[#This Row],[Month]]&lt;=Database!$D$9),TRUE,FALSE)</f>
        <v>1</v>
      </c>
    </row>
    <row r="332" spans="1:9" x14ac:dyDescent="0.25">
      <c r="A332" t="s">
        <v>56</v>
      </c>
      <c r="B332" s="4">
        <v>43843</v>
      </c>
      <c r="C332" t="s">
        <v>23</v>
      </c>
      <c r="D332" t="s">
        <v>22</v>
      </c>
      <c r="E332">
        <v>28</v>
      </c>
      <c r="F332">
        <v>10</v>
      </c>
      <c r="G332" s="10" t="s">
        <v>42</v>
      </c>
      <c r="H332">
        <v>1</v>
      </c>
      <c r="I332" t="b">
        <f>IF(AND(TableData[[#This Row],[Month]]&gt;=Database!$C$9,TableData[[#This Row],[Month]]&lt;=Database!$D$9),TRUE,FALSE)</f>
        <v>1</v>
      </c>
    </row>
    <row r="333" spans="1:9" x14ac:dyDescent="0.25">
      <c r="A333" t="s">
        <v>57</v>
      </c>
      <c r="B333" s="4">
        <v>43844</v>
      </c>
      <c r="C333" t="s">
        <v>26</v>
      </c>
      <c r="D333" t="s">
        <v>19</v>
      </c>
      <c r="E333">
        <v>18</v>
      </c>
      <c r="F333">
        <v>39</v>
      </c>
      <c r="G333" s="10" t="s">
        <v>42</v>
      </c>
      <c r="H333">
        <v>1</v>
      </c>
      <c r="I333" t="b">
        <f>IF(AND(TableData[[#This Row],[Month]]&gt;=Database!$C$9,TableData[[#This Row],[Month]]&lt;=Database!$D$9),TRUE,FALSE)</f>
        <v>1</v>
      </c>
    </row>
    <row r="334" spans="1:9" x14ac:dyDescent="0.25">
      <c r="A334" t="s">
        <v>58</v>
      </c>
      <c r="B334" s="4">
        <v>43845</v>
      </c>
      <c r="C334" t="s">
        <v>27</v>
      </c>
      <c r="D334" t="s">
        <v>22</v>
      </c>
      <c r="F334">
        <v>4</v>
      </c>
      <c r="G334" s="10" t="s">
        <v>50</v>
      </c>
      <c r="H334"/>
      <c r="I334" t="b">
        <f>IF(AND(TableData[[#This Row],[Month]]&gt;=Database!$C$9,TableData[[#This Row],[Month]]&lt;=Database!$D$9),TRUE,FALSE)</f>
        <v>1</v>
      </c>
    </row>
    <row r="335" spans="1:9" x14ac:dyDescent="0.25">
      <c r="A335" t="s">
        <v>59</v>
      </c>
      <c r="B335" s="4">
        <v>43846</v>
      </c>
      <c r="C335" t="s">
        <v>16</v>
      </c>
      <c r="D335" t="s">
        <v>15</v>
      </c>
      <c r="F335">
        <v>5</v>
      </c>
      <c r="G335" s="10" t="s">
        <v>50</v>
      </c>
      <c r="H335"/>
      <c r="I335" t="b">
        <f>IF(AND(TableData[[#This Row],[Month]]&gt;=Database!$C$9,TableData[[#This Row],[Month]]&lt;=Database!$D$9),TRUE,FALSE)</f>
        <v>1</v>
      </c>
    </row>
    <row r="336" spans="1:9" x14ac:dyDescent="0.25">
      <c r="A336" t="s">
        <v>60</v>
      </c>
      <c r="B336" s="4">
        <v>43847</v>
      </c>
      <c r="C336" t="s">
        <v>20</v>
      </c>
      <c r="D336" t="s">
        <v>19</v>
      </c>
      <c r="F336">
        <v>0</v>
      </c>
      <c r="G336" s="10" t="s">
        <v>50</v>
      </c>
      <c r="H336"/>
      <c r="I336" t="b">
        <f>IF(AND(TableData[[#This Row],[Month]]&gt;=Database!$C$9,TableData[[#This Row],[Month]]&lt;=Database!$D$9),TRUE,FALSE)</f>
        <v>1</v>
      </c>
    </row>
    <row r="337" spans="1:9" x14ac:dyDescent="0.25">
      <c r="A337" t="s">
        <v>61</v>
      </c>
      <c r="B337" s="4">
        <v>43848</v>
      </c>
      <c r="C337" t="s">
        <v>23</v>
      </c>
      <c r="D337" t="s">
        <v>22</v>
      </c>
      <c r="E337">
        <v>12</v>
      </c>
      <c r="F337">
        <v>50</v>
      </c>
      <c r="G337" s="10" t="s">
        <v>42</v>
      </c>
      <c r="H337">
        <v>1</v>
      </c>
      <c r="I337" t="b">
        <f>IF(AND(TableData[[#This Row],[Month]]&gt;=Database!$C$9,TableData[[#This Row],[Month]]&lt;=Database!$D$9),TRUE,FALSE)</f>
        <v>1</v>
      </c>
    </row>
    <row r="338" spans="1:9" x14ac:dyDescent="0.25">
      <c r="A338" t="s">
        <v>62</v>
      </c>
      <c r="B338" s="4">
        <v>43849</v>
      </c>
      <c r="C338" t="s">
        <v>26</v>
      </c>
      <c r="D338" t="s">
        <v>19</v>
      </c>
      <c r="E338">
        <v>11</v>
      </c>
      <c r="F338">
        <v>4</v>
      </c>
      <c r="G338" s="10" t="s">
        <v>42</v>
      </c>
      <c r="H338">
        <v>1</v>
      </c>
      <c r="I338" t="b">
        <f>IF(AND(TableData[[#This Row],[Month]]&gt;=Database!$C$9,TableData[[#This Row],[Month]]&lt;=Database!$D$9),TRUE,FALSE)</f>
        <v>1</v>
      </c>
    </row>
    <row r="339" spans="1:9" x14ac:dyDescent="0.25">
      <c r="A339" t="s">
        <v>63</v>
      </c>
      <c r="B339" s="4">
        <v>43850</v>
      </c>
      <c r="C339" t="s">
        <v>27</v>
      </c>
      <c r="D339" t="s">
        <v>22</v>
      </c>
      <c r="E339">
        <v>11</v>
      </c>
      <c r="F339">
        <v>2</v>
      </c>
      <c r="G339" s="10" t="s">
        <v>42</v>
      </c>
      <c r="H339">
        <v>1</v>
      </c>
      <c r="I339" t="b">
        <f>IF(AND(TableData[[#This Row],[Month]]&gt;=Database!$C$9,TableData[[#This Row],[Month]]&lt;=Database!$D$9),TRUE,FALSE)</f>
        <v>1</v>
      </c>
    </row>
    <row r="340" spans="1:9" x14ac:dyDescent="0.25">
      <c r="A340" t="s">
        <v>64</v>
      </c>
      <c r="B340" s="4">
        <v>43851</v>
      </c>
      <c r="C340" t="s">
        <v>16</v>
      </c>
      <c r="D340" t="s">
        <v>15</v>
      </c>
      <c r="E340">
        <v>10</v>
      </c>
      <c r="F340">
        <v>70</v>
      </c>
      <c r="G340" s="10" t="s">
        <v>42</v>
      </c>
      <c r="H340">
        <v>0</v>
      </c>
      <c r="I340" t="b">
        <f>IF(AND(TableData[[#This Row],[Month]]&gt;=Database!$C$9,TableData[[#This Row],[Month]]&lt;=Database!$D$9),TRUE,FALSE)</f>
        <v>1</v>
      </c>
    </row>
    <row r="341" spans="1:9" x14ac:dyDescent="0.25">
      <c r="A341" t="s">
        <v>65</v>
      </c>
      <c r="B341" s="4">
        <v>43852</v>
      </c>
      <c r="C341" t="s">
        <v>20</v>
      </c>
      <c r="D341" t="s">
        <v>19</v>
      </c>
      <c r="E341">
        <v>16</v>
      </c>
      <c r="F341">
        <v>50</v>
      </c>
      <c r="G341" s="10" t="s">
        <v>42</v>
      </c>
      <c r="H341">
        <v>0</v>
      </c>
      <c r="I341" t="b">
        <f>IF(AND(TableData[[#This Row],[Month]]&gt;=Database!$C$9,TableData[[#This Row],[Month]]&lt;=Database!$D$9),TRUE,FALSE)</f>
        <v>1</v>
      </c>
    </row>
    <row r="342" spans="1:9" x14ac:dyDescent="0.25">
      <c r="A342" t="s">
        <v>66</v>
      </c>
      <c r="B342" s="4">
        <v>43853</v>
      </c>
      <c r="C342" t="s">
        <v>23</v>
      </c>
      <c r="D342" t="s">
        <v>22</v>
      </c>
      <c r="E342">
        <v>29</v>
      </c>
      <c r="F342">
        <v>12</v>
      </c>
      <c r="G342" s="10" t="s">
        <v>47</v>
      </c>
      <c r="H342">
        <v>0</v>
      </c>
      <c r="I342" t="b">
        <f>IF(AND(TableData[[#This Row],[Month]]&gt;=Database!$C$9,TableData[[#This Row],[Month]]&lt;=Database!$D$9),TRUE,FALSE)</f>
        <v>1</v>
      </c>
    </row>
    <row r="343" spans="1:9" x14ac:dyDescent="0.25">
      <c r="A343" t="s">
        <v>67</v>
      </c>
      <c r="B343" s="4">
        <v>43854</v>
      </c>
      <c r="C343" t="s">
        <v>26</v>
      </c>
      <c r="D343" t="s">
        <v>19</v>
      </c>
      <c r="E343">
        <v>31</v>
      </c>
      <c r="F343">
        <v>1</v>
      </c>
      <c r="G343" s="10" t="s">
        <v>42</v>
      </c>
      <c r="H343">
        <v>1</v>
      </c>
      <c r="I343" t="b">
        <f>IF(AND(TableData[[#This Row],[Month]]&gt;=Database!$C$9,TableData[[#This Row],[Month]]&lt;=Database!$D$9),TRUE,FALSE)</f>
        <v>1</v>
      </c>
    </row>
    <row r="344" spans="1:9" x14ac:dyDescent="0.25">
      <c r="A344" t="s">
        <v>68</v>
      </c>
      <c r="B344" s="4">
        <v>43855</v>
      </c>
      <c r="C344" t="s">
        <v>27</v>
      </c>
      <c r="D344" t="s">
        <v>22</v>
      </c>
      <c r="F344">
        <v>2</v>
      </c>
      <c r="G344" s="10" t="s">
        <v>50</v>
      </c>
      <c r="H344"/>
      <c r="I344" t="b">
        <f>IF(AND(TableData[[#This Row],[Month]]&gt;=Database!$C$9,TableData[[#This Row],[Month]]&lt;=Database!$D$9),TRUE,FALSE)</f>
        <v>1</v>
      </c>
    </row>
    <row r="345" spans="1:9" x14ac:dyDescent="0.25">
      <c r="A345" t="s">
        <v>69</v>
      </c>
      <c r="B345" s="4">
        <v>43856</v>
      </c>
      <c r="C345" t="s">
        <v>16</v>
      </c>
      <c r="D345" t="s">
        <v>15</v>
      </c>
      <c r="F345">
        <v>3</v>
      </c>
      <c r="G345" s="10" t="s">
        <v>50</v>
      </c>
      <c r="H345"/>
      <c r="I345" t="b">
        <f>IF(AND(TableData[[#This Row],[Month]]&gt;=Database!$C$9,TableData[[#This Row],[Month]]&lt;=Database!$D$9),TRUE,FALSE)</f>
        <v>1</v>
      </c>
    </row>
    <row r="346" spans="1:9" x14ac:dyDescent="0.25">
      <c r="A346" t="s">
        <v>70</v>
      </c>
      <c r="B346" s="4">
        <v>43857</v>
      </c>
      <c r="C346" t="s">
        <v>20</v>
      </c>
      <c r="D346" t="s">
        <v>19</v>
      </c>
      <c r="E346">
        <v>13</v>
      </c>
      <c r="G346" s="10" t="s">
        <v>42</v>
      </c>
      <c r="H346">
        <v>1</v>
      </c>
      <c r="I346" t="b">
        <f>IF(AND(TableData[[#This Row],[Month]]&gt;=Database!$C$9,TableData[[#This Row],[Month]]&lt;=Database!$D$9),TRUE,FALSE)</f>
        <v>1</v>
      </c>
    </row>
    <row r="347" spans="1:9" x14ac:dyDescent="0.25">
      <c r="A347" t="s">
        <v>71</v>
      </c>
      <c r="B347" s="4">
        <v>43858</v>
      </c>
      <c r="C347" t="s">
        <v>23</v>
      </c>
      <c r="D347" t="s">
        <v>22</v>
      </c>
      <c r="E347">
        <v>28</v>
      </c>
      <c r="F347">
        <v>4</v>
      </c>
      <c r="G347" s="10" t="s">
        <v>42</v>
      </c>
      <c r="H347">
        <v>1</v>
      </c>
      <c r="I347" t="b">
        <f>IF(AND(TableData[[#This Row],[Month]]&gt;=Database!$C$9,TableData[[#This Row],[Month]]&lt;=Database!$D$9),TRUE,FALSE)</f>
        <v>1</v>
      </c>
    </row>
    <row r="348" spans="1:9" x14ac:dyDescent="0.25">
      <c r="A348" t="s">
        <v>72</v>
      </c>
      <c r="B348" s="4">
        <v>43859</v>
      </c>
      <c r="C348" t="s">
        <v>26</v>
      </c>
      <c r="D348" t="s">
        <v>19</v>
      </c>
      <c r="E348">
        <v>32</v>
      </c>
      <c r="F348">
        <v>10</v>
      </c>
      <c r="G348" s="10" t="s">
        <v>42</v>
      </c>
      <c r="H348">
        <v>1</v>
      </c>
      <c r="I348" t="b">
        <f>IF(AND(TableData[[#This Row],[Month]]&gt;=Database!$C$9,TableData[[#This Row],[Month]]&lt;=Database!$D$9),TRUE,FALSE)</f>
        <v>1</v>
      </c>
    </row>
    <row r="349" spans="1:9" x14ac:dyDescent="0.25">
      <c r="A349" t="s">
        <v>73</v>
      </c>
      <c r="B349" s="4">
        <v>43860</v>
      </c>
      <c r="C349" t="s">
        <v>27</v>
      </c>
      <c r="D349" t="s">
        <v>22</v>
      </c>
      <c r="E349">
        <v>16</v>
      </c>
      <c r="F349">
        <v>9</v>
      </c>
      <c r="G349" s="10" t="s">
        <v>42</v>
      </c>
      <c r="H349">
        <v>1</v>
      </c>
      <c r="I349" t="b">
        <f>IF(AND(TableData[[#This Row],[Month]]&gt;=Database!$C$9,TableData[[#This Row],[Month]]&lt;=Database!$D$9),TRUE,FALSE)</f>
        <v>1</v>
      </c>
    </row>
    <row r="350" spans="1:9" x14ac:dyDescent="0.25">
      <c r="A350" t="s">
        <v>74</v>
      </c>
      <c r="B350" s="4">
        <v>43861</v>
      </c>
      <c r="C350" t="s">
        <v>16</v>
      </c>
      <c r="D350" t="s">
        <v>15</v>
      </c>
      <c r="E350">
        <v>14</v>
      </c>
      <c r="F350">
        <v>2</v>
      </c>
      <c r="G350" s="10" t="s">
        <v>42</v>
      </c>
      <c r="H350">
        <v>1</v>
      </c>
      <c r="I350" t="b">
        <f>IF(AND(TableData[[#This Row],[Month]]&gt;=Database!$C$9,TableData[[#This Row],[Month]]&lt;=Database!$D$9),TRUE,FALSE)</f>
        <v>1</v>
      </c>
    </row>
    <row r="351" spans="1:9" x14ac:dyDescent="0.25">
      <c r="A351" t="s">
        <v>75</v>
      </c>
      <c r="B351" s="4">
        <v>43862</v>
      </c>
      <c r="C351" t="s">
        <v>20</v>
      </c>
      <c r="D351" t="s">
        <v>19</v>
      </c>
      <c r="E351">
        <v>11</v>
      </c>
      <c r="F351">
        <v>13</v>
      </c>
      <c r="G351" s="10" t="s">
        <v>42</v>
      </c>
      <c r="H351">
        <v>1</v>
      </c>
      <c r="I351" t="b">
        <f>IF(AND(TableData[[#This Row],[Month]]&gt;=Database!$C$9,TableData[[#This Row],[Month]]&lt;=Database!$D$9),TRUE,FALSE)</f>
        <v>0</v>
      </c>
    </row>
    <row r="352" spans="1:9" x14ac:dyDescent="0.25">
      <c r="A352" t="s">
        <v>76</v>
      </c>
      <c r="B352" s="4">
        <v>43863</v>
      </c>
      <c r="C352" t="s">
        <v>23</v>
      </c>
      <c r="D352" t="s">
        <v>22</v>
      </c>
      <c r="F352">
        <v>15</v>
      </c>
      <c r="G352" s="10" t="s">
        <v>50</v>
      </c>
      <c r="H352"/>
      <c r="I352" t="b">
        <f>IF(AND(TableData[[#This Row],[Month]]&gt;=Database!$C$9,TableData[[#This Row],[Month]]&lt;=Database!$D$9),TRUE,FALSE)</f>
        <v>0</v>
      </c>
    </row>
    <row r="353" spans="1:9" x14ac:dyDescent="0.25">
      <c r="A353" t="s">
        <v>77</v>
      </c>
      <c r="B353" s="4">
        <v>43864</v>
      </c>
      <c r="C353" t="s">
        <v>26</v>
      </c>
      <c r="D353" t="s">
        <v>19</v>
      </c>
      <c r="F353">
        <v>18</v>
      </c>
      <c r="G353" s="10" t="s">
        <v>50</v>
      </c>
      <c r="H353"/>
      <c r="I353" t="b">
        <f>IF(AND(TableData[[#This Row],[Month]]&gt;=Database!$C$9,TableData[[#This Row],[Month]]&lt;=Database!$D$9),TRUE,FALSE)</f>
        <v>0</v>
      </c>
    </row>
    <row r="354" spans="1:9" x14ac:dyDescent="0.25">
      <c r="A354" t="s">
        <v>78</v>
      </c>
      <c r="B354" s="4">
        <v>43865</v>
      </c>
      <c r="C354" t="s">
        <v>27</v>
      </c>
      <c r="D354" t="s">
        <v>22</v>
      </c>
      <c r="F354">
        <v>10</v>
      </c>
      <c r="G354" s="10" t="s">
        <v>50</v>
      </c>
      <c r="H354"/>
      <c r="I354" t="b">
        <f>IF(AND(TableData[[#This Row],[Month]]&gt;=Database!$C$9,TableData[[#This Row],[Month]]&lt;=Database!$D$9),TRUE,FALSE)</f>
        <v>0</v>
      </c>
    </row>
    <row r="355" spans="1:9" x14ac:dyDescent="0.25">
      <c r="A355" t="s">
        <v>79</v>
      </c>
      <c r="B355" s="4">
        <v>43866</v>
      </c>
      <c r="C355" t="s">
        <v>16</v>
      </c>
      <c r="D355" t="s">
        <v>15</v>
      </c>
      <c r="E355">
        <v>28</v>
      </c>
      <c r="F355">
        <v>39</v>
      </c>
      <c r="G355" s="10" t="s">
        <v>42</v>
      </c>
      <c r="H355">
        <v>1</v>
      </c>
      <c r="I355" t="b">
        <f>IF(AND(TableData[[#This Row],[Month]]&gt;=Database!$C$9,TableData[[#This Row],[Month]]&lt;=Database!$D$9),TRUE,FALSE)</f>
        <v>0</v>
      </c>
    </row>
    <row r="356" spans="1:9" x14ac:dyDescent="0.25">
      <c r="A356" t="s">
        <v>80</v>
      </c>
      <c r="B356" s="4">
        <v>43867</v>
      </c>
      <c r="C356" t="s">
        <v>20</v>
      </c>
      <c r="D356" t="s">
        <v>19</v>
      </c>
      <c r="E356">
        <v>31</v>
      </c>
      <c r="F356">
        <v>4</v>
      </c>
      <c r="G356" s="10" t="s">
        <v>42</v>
      </c>
      <c r="H356">
        <v>1</v>
      </c>
      <c r="I356" t="b">
        <f>IF(AND(TableData[[#This Row],[Month]]&gt;=Database!$C$9,TableData[[#This Row],[Month]]&lt;=Database!$D$9),TRUE,FALSE)</f>
        <v>0</v>
      </c>
    </row>
    <row r="357" spans="1:9" x14ac:dyDescent="0.25">
      <c r="A357" t="s">
        <v>81</v>
      </c>
      <c r="B357" s="4">
        <v>43868</v>
      </c>
      <c r="C357" t="s">
        <v>23</v>
      </c>
      <c r="D357" t="s">
        <v>22</v>
      </c>
      <c r="E357">
        <v>27</v>
      </c>
      <c r="F357">
        <v>5</v>
      </c>
      <c r="G357" s="10" t="s">
        <v>42</v>
      </c>
      <c r="H357">
        <v>1</v>
      </c>
      <c r="I357" t="b">
        <f>IF(AND(TableData[[#This Row],[Month]]&gt;=Database!$C$9,TableData[[#This Row],[Month]]&lt;=Database!$D$9),TRUE,FALSE)</f>
        <v>0</v>
      </c>
    </row>
    <row r="358" spans="1:9" x14ac:dyDescent="0.25">
      <c r="A358" t="s">
        <v>82</v>
      </c>
      <c r="B358" s="4">
        <v>43869</v>
      </c>
      <c r="C358" t="s">
        <v>26</v>
      </c>
      <c r="D358" t="s">
        <v>19</v>
      </c>
      <c r="E358">
        <v>16</v>
      </c>
      <c r="F358">
        <v>0</v>
      </c>
      <c r="G358" s="10" t="s">
        <v>42</v>
      </c>
      <c r="H358">
        <v>1</v>
      </c>
      <c r="I358" t="b">
        <f>IF(AND(TableData[[#This Row],[Month]]&gt;=Database!$C$9,TableData[[#This Row],[Month]]&lt;=Database!$D$9),TRUE,FALSE)</f>
        <v>0</v>
      </c>
    </row>
    <row r="359" spans="1:9" x14ac:dyDescent="0.25">
      <c r="A359" t="s">
        <v>83</v>
      </c>
      <c r="B359" s="4">
        <v>43870</v>
      </c>
      <c r="C359" t="s">
        <v>27</v>
      </c>
      <c r="D359" t="s">
        <v>22</v>
      </c>
      <c r="E359">
        <v>25</v>
      </c>
      <c r="F359">
        <v>50</v>
      </c>
      <c r="G359" s="10" t="s">
        <v>42</v>
      </c>
      <c r="H359">
        <v>1</v>
      </c>
      <c r="I359" t="b">
        <f>IF(AND(TableData[[#This Row],[Month]]&gt;=Database!$C$9,TableData[[#This Row],[Month]]&lt;=Database!$D$9),TRUE,FALSE)</f>
        <v>0</v>
      </c>
    </row>
    <row r="360" spans="1:9" x14ac:dyDescent="0.25">
      <c r="A360" t="s">
        <v>84</v>
      </c>
      <c r="B360" s="4">
        <v>43871</v>
      </c>
      <c r="C360" t="s">
        <v>16</v>
      </c>
      <c r="D360" t="s">
        <v>15</v>
      </c>
      <c r="E360">
        <v>31</v>
      </c>
      <c r="F360">
        <v>4</v>
      </c>
      <c r="G360" s="10" t="s">
        <v>47</v>
      </c>
      <c r="H360">
        <v>1</v>
      </c>
      <c r="I360" t="b">
        <f>IF(AND(TableData[[#This Row],[Month]]&gt;=Database!$C$9,TableData[[#This Row],[Month]]&lt;=Database!$D$9),TRUE,FALSE)</f>
        <v>0</v>
      </c>
    </row>
    <row r="361" spans="1:9" x14ac:dyDescent="0.25">
      <c r="A361" t="s">
        <v>85</v>
      </c>
      <c r="B361" s="4">
        <v>43872</v>
      </c>
      <c r="C361" t="s">
        <v>20</v>
      </c>
      <c r="D361" t="s">
        <v>19</v>
      </c>
      <c r="E361">
        <v>15</v>
      </c>
      <c r="F361">
        <v>2</v>
      </c>
      <c r="G361" s="10" t="s">
        <v>42</v>
      </c>
      <c r="H361">
        <v>1</v>
      </c>
      <c r="I361" t="b">
        <f>IF(AND(TableData[[#This Row],[Month]]&gt;=Database!$C$9,TableData[[#This Row],[Month]]&lt;=Database!$D$9),TRUE,FALSE)</f>
        <v>0</v>
      </c>
    </row>
    <row r="362" spans="1:9" x14ac:dyDescent="0.25">
      <c r="A362" t="s">
        <v>86</v>
      </c>
      <c r="B362" s="4">
        <v>43873</v>
      </c>
      <c r="C362" t="s">
        <v>23</v>
      </c>
      <c r="D362" t="s">
        <v>22</v>
      </c>
      <c r="F362">
        <v>70</v>
      </c>
      <c r="G362" s="10" t="s">
        <v>50</v>
      </c>
      <c r="H362"/>
      <c r="I362" t="b">
        <f>IF(AND(TableData[[#This Row],[Month]]&gt;=Database!$C$9,TableData[[#This Row],[Month]]&lt;=Database!$D$9),TRUE,FALSE)</f>
        <v>0</v>
      </c>
    </row>
    <row r="363" spans="1:9" x14ac:dyDescent="0.25">
      <c r="A363" t="s">
        <v>87</v>
      </c>
      <c r="B363" s="4">
        <v>43874</v>
      </c>
      <c r="C363" t="s">
        <v>26</v>
      </c>
      <c r="D363" t="s">
        <v>19</v>
      </c>
      <c r="F363">
        <v>50</v>
      </c>
      <c r="G363" s="10" t="s">
        <v>50</v>
      </c>
      <c r="H363"/>
      <c r="I363" t="b">
        <f>IF(AND(TableData[[#This Row],[Month]]&gt;=Database!$C$9,TableData[[#This Row],[Month]]&lt;=Database!$D$9),TRUE,FALSE)</f>
        <v>0</v>
      </c>
    </row>
    <row r="364" spans="1:9" x14ac:dyDescent="0.25">
      <c r="A364" t="s">
        <v>88</v>
      </c>
      <c r="B364" s="4">
        <v>43875</v>
      </c>
      <c r="C364" t="s">
        <v>27</v>
      </c>
      <c r="D364" t="s">
        <v>22</v>
      </c>
      <c r="E364">
        <v>15</v>
      </c>
      <c r="F364">
        <v>12</v>
      </c>
      <c r="G364" s="10" t="s">
        <v>42</v>
      </c>
      <c r="H364">
        <v>1</v>
      </c>
      <c r="I364" t="b">
        <f>IF(AND(TableData[[#This Row],[Month]]&gt;=Database!$C$9,TableData[[#This Row],[Month]]&lt;=Database!$D$9),TRUE,FALSE)</f>
        <v>0</v>
      </c>
    </row>
    <row r="365" spans="1:9" x14ac:dyDescent="0.25">
      <c r="A365" t="s">
        <v>89</v>
      </c>
      <c r="B365" s="4">
        <v>43876</v>
      </c>
      <c r="C365" t="s">
        <v>16</v>
      </c>
      <c r="D365" t="s">
        <v>15</v>
      </c>
      <c r="E365">
        <v>39</v>
      </c>
      <c r="F365">
        <v>1</v>
      </c>
      <c r="G365" s="10" t="s">
        <v>42</v>
      </c>
      <c r="H365">
        <v>1</v>
      </c>
      <c r="I365" t="b">
        <f>IF(AND(TableData[[#This Row],[Month]]&gt;=Database!$C$9,TableData[[#This Row],[Month]]&lt;=Database!$D$9),TRUE,FALSE)</f>
        <v>0</v>
      </c>
    </row>
    <row r="366" spans="1:9" x14ac:dyDescent="0.25">
      <c r="A366" t="s">
        <v>90</v>
      </c>
      <c r="B366" s="4">
        <v>43877</v>
      </c>
      <c r="C366" t="s">
        <v>20</v>
      </c>
      <c r="D366" t="s">
        <v>19</v>
      </c>
      <c r="E366">
        <v>20</v>
      </c>
      <c r="F366">
        <v>2</v>
      </c>
      <c r="G366" s="10" t="s">
        <v>42</v>
      </c>
      <c r="H366">
        <v>1</v>
      </c>
      <c r="I366" t="b">
        <f>IF(AND(TableData[[#This Row],[Month]]&gt;=Database!$C$9,TableData[[#This Row],[Month]]&lt;=Database!$D$9),TRUE,FALSE)</f>
        <v>0</v>
      </c>
    </row>
    <row r="367" spans="1:9" x14ac:dyDescent="0.25">
      <c r="A367" t="s">
        <v>91</v>
      </c>
      <c r="B367" s="4">
        <v>43878</v>
      </c>
      <c r="C367" t="s">
        <v>23</v>
      </c>
      <c r="D367" t="s">
        <v>22</v>
      </c>
      <c r="E367">
        <v>13</v>
      </c>
      <c r="F367">
        <v>3</v>
      </c>
      <c r="G367" s="10" t="s">
        <v>42</v>
      </c>
      <c r="H367">
        <v>0</v>
      </c>
      <c r="I367" t="b">
        <f>IF(AND(TableData[[#This Row],[Month]]&gt;=Database!$C$9,TableData[[#This Row],[Month]]&lt;=Database!$D$9),TRUE,FALSE)</f>
        <v>0</v>
      </c>
    </row>
    <row r="368" spans="1:9" x14ac:dyDescent="0.25">
      <c r="A368" t="s">
        <v>92</v>
      </c>
      <c r="B368" s="4">
        <v>43879</v>
      </c>
      <c r="C368" t="s">
        <v>26</v>
      </c>
      <c r="D368" t="s">
        <v>19</v>
      </c>
      <c r="E368">
        <v>28</v>
      </c>
      <c r="G368" s="10" t="s">
        <v>42</v>
      </c>
      <c r="H368">
        <v>1</v>
      </c>
      <c r="I368" t="b">
        <f>IF(AND(TableData[[#This Row],[Month]]&gt;=Database!$C$9,TableData[[#This Row],[Month]]&lt;=Database!$D$9),TRUE,FALSE)</f>
        <v>0</v>
      </c>
    </row>
    <row r="369" spans="1:9" x14ac:dyDescent="0.25">
      <c r="A369" t="s">
        <v>93</v>
      </c>
      <c r="B369" s="4">
        <v>43880</v>
      </c>
      <c r="C369" t="s">
        <v>27</v>
      </c>
      <c r="D369" t="s">
        <v>22</v>
      </c>
      <c r="E369">
        <v>10</v>
      </c>
      <c r="F369">
        <v>4</v>
      </c>
      <c r="G369" s="10" t="s">
        <v>42</v>
      </c>
      <c r="H369">
        <v>0</v>
      </c>
      <c r="I369" t="b">
        <f>IF(AND(TableData[[#This Row],[Month]]&gt;=Database!$C$9,TableData[[#This Row],[Month]]&lt;=Database!$D$9),TRUE,FALSE)</f>
        <v>0</v>
      </c>
    </row>
    <row r="370" spans="1:9" x14ac:dyDescent="0.25">
      <c r="A370" t="s">
        <v>94</v>
      </c>
      <c r="B370" s="4">
        <v>43881</v>
      </c>
      <c r="C370" t="s">
        <v>16</v>
      </c>
      <c r="D370" t="s">
        <v>15</v>
      </c>
      <c r="F370">
        <v>10</v>
      </c>
      <c r="G370" s="10" t="s">
        <v>50</v>
      </c>
      <c r="H370"/>
      <c r="I370" t="b">
        <f>IF(AND(TableData[[#This Row],[Month]]&gt;=Database!$C$9,TableData[[#This Row],[Month]]&lt;=Database!$D$9),TRUE,FALSE)</f>
        <v>0</v>
      </c>
    </row>
    <row r="371" spans="1:9" x14ac:dyDescent="0.25">
      <c r="A371" t="s">
        <v>95</v>
      </c>
      <c r="B371" s="4">
        <v>43882</v>
      </c>
      <c r="C371" t="s">
        <v>20</v>
      </c>
      <c r="D371" t="s">
        <v>19</v>
      </c>
      <c r="F371">
        <v>9</v>
      </c>
      <c r="G371" s="10" t="s">
        <v>50</v>
      </c>
      <c r="H371"/>
      <c r="I371" t="b">
        <f>IF(AND(TableData[[#This Row],[Month]]&gt;=Database!$C$9,TableData[[#This Row],[Month]]&lt;=Database!$D$9),TRUE,FALSE)</f>
        <v>0</v>
      </c>
    </row>
    <row r="372" spans="1:9" x14ac:dyDescent="0.25">
      <c r="A372" t="s">
        <v>96</v>
      </c>
      <c r="B372" s="4">
        <v>43883</v>
      </c>
      <c r="C372" t="s">
        <v>23</v>
      </c>
      <c r="D372" t="s">
        <v>22</v>
      </c>
      <c r="F372">
        <v>2</v>
      </c>
      <c r="G372" s="10" t="s">
        <v>50</v>
      </c>
      <c r="H372"/>
      <c r="I372" t="b">
        <f>IF(AND(TableData[[#This Row],[Month]]&gt;=Database!$C$9,TableData[[#This Row],[Month]]&lt;=Database!$D$9),TRUE,FALSE)</f>
        <v>0</v>
      </c>
    </row>
    <row r="373" spans="1:9" x14ac:dyDescent="0.25">
      <c r="A373" t="s">
        <v>97</v>
      </c>
      <c r="B373" s="4">
        <v>43884</v>
      </c>
      <c r="C373" t="s">
        <v>26</v>
      </c>
      <c r="D373" t="s">
        <v>19</v>
      </c>
      <c r="E373">
        <v>8</v>
      </c>
      <c r="F373">
        <v>13</v>
      </c>
      <c r="G373" s="10" t="s">
        <v>42</v>
      </c>
      <c r="H373">
        <v>1</v>
      </c>
      <c r="I373" t="b">
        <f>IF(AND(TableData[[#This Row],[Month]]&gt;=Database!$C$9,TableData[[#This Row],[Month]]&lt;=Database!$D$9),TRUE,FALSE)</f>
        <v>0</v>
      </c>
    </row>
    <row r="374" spans="1:9" x14ac:dyDescent="0.25">
      <c r="A374" t="s">
        <v>98</v>
      </c>
      <c r="B374" s="4">
        <v>43885</v>
      </c>
      <c r="C374" t="s">
        <v>27</v>
      </c>
      <c r="D374" t="s">
        <v>22</v>
      </c>
      <c r="E374">
        <v>8</v>
      </c>
      <c r="F374">
        <v>15</v>
      </c>
      <c r="G374" s="10" t="s">
        <v>42</v>
      </c>
      <c r="H374">
        <v>1</v>
      </c>
      <c r="I374" t="b">
        <f>IF(AND(TableData[[#This Row],[Month]]&gt;=Database!$C$9,TableData[[#This Row],[Month]]&lt;=Database!$D$9),TRUE,FALSE)</f>
        <v>0</v>
      </c>
    </row>
    <row r="375" spans="1:9" x14ac:dyDescent="0.25">
      <c r="A375" t="s">
        <v>99</v>
      </c>
      <c r="B375" s="4">
        <v>43886</v>
      </c>
      <c r="C375" t="s">
        <v>16</v>
      </c>
      <c r="D375" t="s">
        <v>15</v>
      </c>
      <c r="E375">
        <v>9</v>
      </c>
      <c r="F375">
        <v>18</v>
      </c>
      <c r="G375" s="10" t="s">
        <v>42</v>
      </c>
      <c r="H375">
        <v>0</v>
      </c>
      <c r="I375" t="b">
        <f>IF(AND(TableData[[#This Row],[Month]]&gt;=Database!$C$9,TableData[[#This Row],[Month]]&lt;=Database!$D$9),TRUE,FALSE)</f>
        <v>0</v>
      </c>
    </row>
    <row r="376" spans="1:9" x14ac:dyDescent="0.25">
      <c r="A376" t="s">
        <v>100</v>
      </c>
      <c r="B376" s="4">
        <v>43887</v>
      </c>
      <c r="C376" t="s">
        <v>20</v>
      </c>
      <c r="D376" t="s">
        <v>19</v>
      </c>
      <c r="E376">
        <v>10</v>
      </c>
      <c r="F376">
        <v>10</v>
      </c>
      <c r="G376" s="10" t="s">
        <v>42</v>
      </c>
      <c r="H376">
        <v>1</v>
      </c>
      <c r="I376" t="b">
        <f>IF(AND(TableData[[#This Row],[Month]]&gt;=Database!$C$9,TableData[[#This Row],[Month]]&lt;=Database!$D$9),TRUE,FALSE)</f>
        <v>0</v>
      </c>
    </row>
    <row r="377" spans="1:9" x14ac:dyDescent="0.25">
      <c r="A377" t="s">
        <v>101</v>
      </c>
      <c r="B377" s="4">
        <v>43888</v>
      </c>
      <c r="C377" t="s">
        <v>23</v>
      </c>
      <c r="D377" t="s">
        <v>22</v>
      </c>
      <c r="E377">
        <v>13</v>
      </c>
      <c r="F377">
        <v>39</v>
      </c>
      <c r="G377" s="10" t="s">
        <v>42</v>
      </c>
      <c r="H377">
        <v>1</v>
      </c>
      <c r="I377" t="b">
        <f>IF(AND(TableData[[#This Row],[Month]]&gt;=Database!$C$9,TableData[[#This Row],[Month]]&lt;=Database!$D$9),TRUE,FALSE)</f>
        <v>0</v>
      </c>
    </row>
    <row r="378" spans="1:9" x14ac:dyDescent="0.25">
      <c r="A378" t="s">
        <v>102</v>
      </c>
      <c r="B378" s="4">
        <v>43889</v>
      </c>
      <c r="C378" t="s">
        <v>26</v>
      </c>
      <c r="D378" t="s">
        <v>19</v>
      </c>
      <c r="E378">
        <v>14</v>
      </c>
      <c r="F378">
        <v>4</v>
      </c>
      <c r="G378" s="10" t="s">
        <v>47</v>
      </c>
      <c r="H378">
        <v>1</v>
      </c>
      <c r="I378" t="b">
        <f>IF(AND(TableData[[#This Row],[Month]]&gt;=Database!$C$9,TableData[[#This Row],[Month]]&lt;=Database!$D$9),TRUE,FALSE)</f>
        <v>0</v>
      </c>
    </row>
    <row r="379" spans="1:9" x14ac:dyDescent="0.25">
      <c r="A379" t="s">
        <v>103</v>
      </c>
      <c r="B379" s="4">
        <v>43890</v>
      </c>
      <c r="C379" t="s">
        <v>27</v>
      </c>
      <c r="D379" t="s">
        <v>22</v>
      </c>
      <c r="E379">
        <v>10</v>
      </c>
      <c r="F379">
        <v>5</v>
      </c>
      <c r="G379" s="10" t="s">
        <v>42</v>
      </c>
      <c r="H379">
        <v>1</v>
      </c>
      <c r="I379" t="b">
        <f>IF(AND(TableData[[#This Row],[Month]]&gt;=Database!$C$9,TableData[[#This Row],[Month]]&lt;=Database!$D$9),TRUE,FALSE)</f>
        <v>0</v>
      </c>
    </row>
    <row r="380" spans="1:9" x14ac:dyDescent="0.25">
      <c r="A380" t="s">
        <v>104</v>
      </c>
      <c r="B380" s="4">
        <v>43891</v>
      </c>
      <c r="C380" t="s">
        <v>16</v>
      </c>
      <c r="D380" t="s">
        <v>15</v>
      </c>
      <c r="F380">
        <v>0</v>
      </c>
      <c r="G380" s="10" t="s">
        <v>50</v>
      </c>
      <c r="H380"/>
      <c r="I380" t="b">
        <f>IF(AND(TableData[[#This Row],[Month]]&gt;=Database!$C$9,TableData[[#This Row],[Month]]&lt;=Database!$D$9),TRUE,FALSE)</f>
        <v>0</v>
      </c>
    </row>
    <row r="381" spans="1:9" x14ac:dyDescent="0.25">
      <c r="A381" t="s">
        <v>105</v>
      </c>
      <c r="B381" s="4">
        <v>43892</v>
      </c>
      <c r="C381" t="s">
        <v>20</v>
      </c>
      <c r="D381" t="s">
        <v>19</v>
      </c>
      <c r="F381">
        <v>50</v>
      </c>
      <c r="G381" s="10" t="s">
        <v>50</v>
      </c>
      <c r="H381"/>
      <c r="I381" t="b">
        <f>IF(AND(TableData[[#This Row],[Month]]&gt;=Database!$C$9,TableData[[#This Row],[Month]]&lt;=Database!$D$9),TRUE,FALSE)</f>
        <v>0</v>
      </c>
    </row>
    <row r="382" spans="1:9" x14ac:dyDescent="0.25">
      <c r="A382" t="s">
        <v>106</v>
      </c>
      <c r="B382" s="4">
        <v>43893</v>
      </c>
      <c r="C382" t="s">
        <v>23</v>
      </c>
      <c r="D382" t="s">
        <v>22</v>
      </c>
      <c r="E382">
        <v>12</v>
      </c>
      <c r="F382">
        <v>4</v>
      </c>
      <c r="G382" s="10" t="s">
        <v>42</v>
      </c>
      <c r="H382">
        <v>1</v>
      </c>
      <c r="I382" t="b">
        <f>IF(AND(TableData[[#This Row],[Month]]&gt;=Database!$C$9,TableData[[#This Row],[Month]]&lt;=Database!$D$9),TRUE,FALSE)</f>
        <v>0</v>
      </c>
    </row>
    <row r="383" spans="1:9" x14ac:dyDescent="0.25">
      <c r="A383" t="s">
        <v>107</v>
      </c>
      <c r="B383" s="4">
        <v>43894</v>
      </c>
      <c r="C383" t="s">
        <v>26</v>
      </c>
      <c r="D383" t="s">
        <v>19</v>
      </c>
      <c r="E383">
        <v>14</v>
      </c>
      <c r="F383">
        <v>2</v>
      </c>
      <c r="G383" s="10" t="s">
        <v>42</v>
      </c>
      <c r="H383">
        <v>1</v>
      </c>
      <c r="I383" t="b">
        <f>IF(AND(TableData[[#This Row],[Month]]&gt;=Database!$C$9,TableData[[#This Row],[Month]]&lt;=Database!$D$9),TRUE,FALSE)</f>
        <v>0</v>
      </c>
    </row>
    <row r="384" spans="1:9" x14ac:dyDescent="0.25">
      <c r="A384" t="s">
        <v>108</v>
      </c>
      <c r="B384" s="4">
        <v>43895</v>
      </c>
      <c r="C384" t="s">
        <v>27</v>
      </c>
      <c r="D384" t="s">
        <v>22</v>
      </c>
      <c r="E384">
        <v>12</v>
      </c>
      <c r="F384">
        <v>70</v>
      </c>
      <c r="G384" s="10" t="s">
        <v>42</v>
      </c>
      <c r="H384">
        <v>1</v>
      </c>
      <c r="I384" t="b">
        <f>IF(AND(TableData[[#This Row],[Month]]&gt;=Database!$C$9,TableData[[#This Row],[Month]]&lt;=Database!$D$9),TRUE,FALSE)</f>
        <v>0</v>
      </c>
    </row>
    <row r="385" spans="1:9" x14ac:dyDescent="0.25">
      <c r="A385" t="s">
        <v>109</v>
      </c>
      <c r="B385" s="4">
        <v>43896</v>
      </c>
      <c r="C385" t="s">
        <v>16</v>
      </c>
      <c r="D385" t="s">
        <v>15</v>
      </c>
      <c r="E385">
        <v>10</v>
      </c>
      <c r="F385">
        <v>50</v>
      </c>
      <c r="G385" s="10" t="s">
        <v>42</v>
      </c>
      <c r="H385">
        <v>1</v>
      </c>
      <c r="I385" t="b">
        <f>IF(AND(TableData[[#This Row],[Month]]&gt;=Database!$C$9,TableData[[#This Row],[Month]]&lt;=Database!$D$9),TRUE,FALSE)</f>
        <v>0</v>
      </c>
    </row>
    <row r="386" spans="1:9" x14ac:dyDescent="0.25">
      <c r="A386" t="s">
        <v>110</v>
      </c>
      <c r="B386" s="4">
        <v>43897</v>
      </c>
      <c r="C386" t="s">
        <v>20</v>
      </c>
      <c r="D386" t="s">
        <v>19</v>
      </c>
      <c r="E386">
        <v>12</v>
      </c>
      <c r="F386">
        <v>12</v>
      </c>
      <c r="G386" s="10" t="s">
        <v>42</v>
      </c>
      <c r="H386">
        <v>1</v>
      </c>
      <c r="I386" t="b">
        <f>IF(AND(TableData[[#This Row],[Month]]&gt;=Database!$C$9,TableData[[#This Row],[Month]]&lt;=Database!$D$9),TRUE,FALSE)</f>
        <v>0</v>
      </c>
    </row>
    <row r="387" spans="1:9" x14ac:dyDescent="0.25">
      <c r="A387" t="s">
        <v>111</v>
      </c>
      <c r="B387" s="4">
        <v>43898</v>
      </c>
      <c r="C387" t="s">
        <v>23</v>
      </c>
      <c r="D387" t="s">
        <v>22</v>
      </c>
      <c r="E387">
        <v>13</v>
      </c>
      <c r="F387">
        <v>1</v>
      </c>
      <c r="G387" s="10" t="s">
        <v>42</v>
      </c>
      <c r="H387">
        <v>1</v>
      </c>
      <c r="I387" t="b">
        <f>IF(AND(TableData[[#This Row],[Month]]&gt;=Database!$C$9,TableData[[#This Row],[Month]]&lt;=Database!$D$9),TRUE,FALSE)</f>
        <v>0</v>
      </c>
    </row>
    <row r="388" spans="1:9" x14ac:dyDescent="0.25">
      <c r="A388" t="s">
        <v>112</v>
      </c>
      <c r="B388" s="4">
        <v>43899</v>
      </c>
      <c r="C388" t="s">
        <v>26</v>
      </c>
      <c r="D388" t="s">
        <v>19</v>
      </c>
      <c r="F388">
        <v>2</v>
      </c>
      <c r="G388" s="10" t="s">
        <v>50</v>
      </c>
      <c r="H388"/>
      <c r="I388" t="b">
        <f>IF(AND(TableData[[#This Row],[Month]]&gt;=Database!$C$9,TableData[[#This Row],[Month]]&lt;=Database!$D$9),TRUE,FALSE)</f>
        <v>0</v>
      </c>
    </row>
    <row r="389" spans="1:9" x14ac:dyDescent="0.25">
      <c r="A389" t="s">
        <v>113</v>
      </c>
      <c r="B389" s="4">
        <v>43900</v>
      </c>
      <c r="C389" t="s">
        <v>27</v>
      </c>
      <c r="D389" t="s">
        <v>22</v>
      </c>
      <c r="F389">
        <v>3</v>
      </c>
      <c r="G389" s="10" t="s">
        <v>50</v>
      </c>
      <c r="H389"/>
      <c r="I389" t="b">
        <f>IF(AND(TableData[[#This Row],[Month]]&gt;=Database!$C$9,TableData[[#This Row],[Month]]&lt;=Database!$D$9),TRUE,FALSE)</f>
        <v>0</v>
      </c>
    </row>
    <row r="390" spans="1:9" x14ac:dyDescent="0.25">
      <c r="A390" t="s">
        <v>114</v>
      </c>
      <c r="B390" s="4">
        <v>43901</v>
      </c>
      <c r="C390" t="s">
        <v>16</v>
      </c>
      <c r="D390" t="s">
        <v>15</v>
      </c>
      <c r="G390" s="10" t="s">
        <v>50</v>
      </c>
      <c r="H390"/>
      <c r="I390" t="b">
        <f>IF(AND(TableData[[#This Row],[Month]]&gt;=Database!$C$9,TableData[[#This Row],[Month]]&lt;=Database!$D$9),TRUE,FALSE)</f>
        <v>0</v>
      </c>
    </row>
    <row r="391" spans="1:9" x14ac:dyDescent="0.25">
      <c r="A391" t="s">
        <v>115</v>
      </c>
      <c r="B391" s="4">
        <v>43902</v>
      </c>
      <c r="C391" t="s">
        <v>20</v>
      </c>
      <c r="D391" t="s">
        <v>19</v>
      </c>
      <c r="E391">
        <v>20</v>
      </c>
      <c r="F391">
        <v>4</v>
      </c>
      <c r="G391" s="10" t="s">
        <v>42</v>
      </c>
      <c r="H391">
        <v>1</v>
      </c>
      <c r="I391" t="b">
        <f>IF(AND(TableData[[#This Row],[Month]]&gt;=Database!$C$9,TableData[[#This Row],[Month]]&lt;=Database!$D$9),TRUE,FALSE)</f>
        <v>0</v>
      </c>
    </row>
    <row r="392" spans="1:9" x14ac:dyDescent="0.25">
      <c r="A392" t="s">
        <v>116</v>
      </c>
      <c r="B392" s="4">
        <v>43903</v>
      </c>
      <c r="C392" t="s">
        <v>23</v>
      </c>
      <c r="D392" t="s">
        <v>22</v>
      </c>
      <c r="E392">
        <v>18</v>
      </c>
      <c r="F392">
        <v>10</v>
      </c>
      <c r="G392" s="10" t="s">
        <v>42</v>
      </c>
      <c r="H392">
        <v>1</v>
      </c>
      <c r="I392" t="b">
        <f>IF(AND(TableData[[#This Row],[Month]]&gt;=Database!$C$9,TableData[[#This Row],[Month]]&lt;=Database!$D$9),TRUE,FALSE)</f>
        <v>0</v>
      </c>
    </row>
    <row r="393" spans="1:9" x14ac:dyDescent="0.25">
      <c r="A393" t="s">
        <v>117</v>
      </c>
      <c r="B393" s="4">
        <v>43904</v>
      </c>
      <c r="C393" t="s">
        <v>26</v>
      </c>
      <c r="D393" t="s">
        <v>19</v>
      </c>
      <c r="E393">
        <v>26</v>
      </c>
      <c r="F393">
        <v>9</v>
      </c>
      <c r="G393" s="10" t="s">
        <v>42</v>
      </c>
      <c r="H393">
        <v>1</v>
      </c>
      <c r="I393" t="b">
        <f>IF(AND(TableData[[#This Row],[Month]]&gt;=Database!$C$9,TableData[[#This Row],[Month]]&lt;=Database!$D$9),TRUE,FALSE)</f>
        <v>0</v>
      </c>
    </row>
    <row r="394" spans="1:9" x14ac:dyDescent="0.25">
      <c r="A394" t="s">
        <v>118</v>
      </c>
      <c r="B394" s="4">
        <v>43905</v>
      </c>
      <c r="C394" t="s">
        <v>27</v>
      </c>
      <c r="D394" t="s">
        <v>22</v>
      </c>
      <c r="E394">
        <v>15</v>
      </c>
      <c r="F394">
        <v>2</v>
      </c>
      <c r="G394" s="10" t="s">
        <v>42</v>
      </c>
      <c r="H394">
        <v>0</v>
      </c>
      <c r="I394" t="b">
        <f>IF(AND(TableData[[#This Row],[Month]]&gt;=Database!$C$9,TableData[[#This Row],[Month]]&lt;=Database!$D$9),TRUE,FALSE)</f>
        <v>0</v>
      </c>
    </row>
    <row r="395" spans="1:9" x14ac:dyDescent="0.25">
      <c r="A395" t="s">
        <v>119</v>
      </c>
      <c r="B395" s="4">
        <v>43906</v>
      </c>
      <c r="C395" t="s">
        <v>16</v>
      </c>
      <c r="D395" t="s">
        <v>15</v>
      </c>
      <c r="E395">
        <v>20</v>
      </c>
      <c r="F395">
        <v>13</v>
      </c>
      <c r="G395" s="10" t="s">
        <v>42</v>
      </c>
      <c r="H395">
        <v>0</v>
      </c>
      <c r="I395" t="b">
        <f>IF(AND(TableData[[#This Row],[Month]]&gt;=Database!$C$9,TableData[[#This Row],[Month]]&lt;=Database!$D$9),TRUE,FALSE)</f>
        <v>0</v>
      </c>
    </row>
    <row r="396" spans="1:9" x14ac:dyDescent="0.25">
      <c r="A396" t="s">
        <v>120</v>
      </c>
      <c r="B396" s="4">
        <v>43907</v>
      </c>
      <c r="C396" t="s">
        <v>20</v>
      </c>
      <c r="D396" t="s">
        <v>19</v>
      </c>
      <c r="E396">
        <v>20</v>
      </c>
      <c r="F396">
        <v>15</v>
      </c>
      <c r="G396" s="10" t="s">
        <v>47</v>
      </c>
      <c r="H396">
        <v>0</v>
      </c>
      <c r="I396" t="b">
        <f>IF(AND(TableData[[#This Row],[Month]]&gt;=Database!$C$9,TableData[[#This Row],[Month]]&lt;=Database!$D$9),TRUE,FALSE)</f>
        <v>0</v>
      </c>
    </row>
    <row r="397" spans="1:9" x14ac:dyDescent="0.25">
      <c r="A397" t="s">
        <v>121</v>
      </c>
      <c r="B397" s="4">
        <v>43908</v>
      </c>
      <c r="C397" t="s">
        <v>23</v>
      </c>
      <c r="D397" t="s">
        <v>22</v>
      </c>
      <c r="E397">
        <v>20</v>
      </c>
      <c r="F397">
        <v>18</v>
      </c>
      <c r="G397" s="10" t="s">
        <v>42</v>
      </c>
      <c r="H397">
        <v>1</v>
      </c>
      <c r="I397" t="b">
        <f>IF(AND(TableData[[#This Row],[Month]]&gt;=Database!$C$9,TableData[[#This Row],[Month]]&lt;=Database!$D$9),TRUE,FALSE)</f>
        <v>0</v>
      </c>
    </row>
    <row r="398" spans="1:9" x14ac:dyDescent="0.25">
      <c r="A398" t="s">
        <v>122</v>
      </c>
      <c r="B398" s="4">
        <v>43909</v>
      </c>
      <c r="C398" t="s">
        <v>26</v>
      </c>
      <c r="D398" t="s">
        <v>19</v>
      </c>
      <c r="F398">
        <v>10</v>
      </c>
      <c r="G398" s="10" t="s">
        <v>50</v>
      </c>
      <c r="H398"/>
      <c r="I398" t="b">
        <f>IF(AND(TableData[[#This Row],[Month]]&gt;=Database!$C$9,TableData[[#This Row],[Month]]&lt;=Database!$D$9),TRUE,FALSE)</f>
        <v>0</v>
      </c>
    </row>
    <row r="399" spans="1:9" x14ac:dyDescent="0.25">
      <c r="A399" t="s">
        <v>123</v>
      </c>
      <c r="B399" s="4">
        <v>43910</v>
      </c>
      <c r="C399" t="s">
        <v>27</v>
      </c>
      <c r="D399" t="s">
        <v>22</v>
      </c>
      <c r="F399">
        <v>39</v>
      </c>
      <c r="G399" s="10" t="s">
        <v>50</v>
      </c>
      <c r="H399"/>
      <c r="I399" t="b">
        <f>IF(AND(TableData[[#This Row],[Month]]&gt;=Database!$C$9,TableData[[#This Row],[Month]]&lt;=Database!$D$9),TRUE,FALSE)</f>
        <v>0</v>
      </c>
    </row>
    <row r="400" spans="1:9" x14ac:dyDescent="0.25">
      <c r="A400" t="s">
        <v>124</v>
      </c>
      <c r="B400" s="4">
        <v>43911</v>
      </c>
      <c r="C400" t="s">
        <v>16</v>
      </c>
      <c r="D400" t="s">
        <v>15</v>
      </c>
      <c r="E400">
        <v>106</v>
      </c>
      <c r="F400">
        <v>4</v>
      </c>
      <c r="G400" s="10" t="s">
        <v>42</v>
      </c>
      <c r="H400">
        <v>1</v>
      </c>
      <c r="I400" t="b">
        <f>IF(AND(TableData[[#This Row],[Month]]&gt;=Database!$C$9,TableData[[#This Row],[Month]]&lt;=Database!$D$9),TRUE,FALSE)</f>
        <v>0</v>
      </c>
    </row>
    <row r="401" spans="1:9" x14ac:dyDescent="0.25">
      <c r="A401" t="s">
        <v>125</v>
      </c>
      <c r="B401" s="4">
        <v>43912</v>
      </c>
      <c r="C401" t="s">
        <v>20</v>
      </c>
      <c r="D401" t="s">
        <v>19</v>
      </c>
      <c r="E401">
        <v>224</v>
      </c>
      <c r="F401">
        <v>5</v>
      </c>
      <c r="G401" s="10" t="s">
        <v>42</v>
      </c>
      <c r="H401">
        <v>1</v>
      </c>
      <c r="I401" t="b">
        <f>IF(AND(TableData[[#This Row],[Month]]&gt;=Database!$C$9,TableData[[#This Row],[Month]]&lt;=Database!$D$9),TRUE,FALSE)</f>
        <v>0</v>
      </c>
    </row>
    <row r="402" spans="1:9" x14ac:dyDescent="0.25">
      <c r="A402" t="s">
        <v>126</v>
      </c>
      <c r="B402" s="4">
        <v>43913</v>
      </c>
      <c r="C402" t="s">
        <v>23</v>
      </c>
      <c r="D402" t="s">
        <v>22</v>
      </c>
      <c r="E402">
        <v>80</v>
      </c>
      <c r="F402">
        <v>0</v>
      </c>
      <c r="G402" s="10" t="s">
        <v>42</v>
      </c>
      <c r="H402">
        <v>0</v>
      </c>
      <c r="I402" t="b">
        <f>IF(AND(TableData[[#This Row],[Month]]&gt;=Database!$C$9,TableData[[#This Row],[Month]]&lt;=Database!$D$9),TRUE,FALSE)</f>
        <v>0</v>
      </c>
    </row>
    <row r="403" spans="1:9" x14ac:dyDescent="0.25">
      <c r="A403" t="s">
        <v>127</v>
      </c>
      <c r="B403" s="4">
        <v>43914</v>
      </c>
      <c r="C403" t="s">
        <v>26</v>
      </c>
      <c r="D403" t="s">
        <v>19</v>
      </c>
      <c r="E403">
        <v>83</v>
      </c>
      <c r="F403">
        <v>50</v>
      </c>
      <c r="G403" s="10" t="s">
        <v>42</v>
      </c>
      <c r="H403">
        <v>1</v>
      </c>
      <c r="I403" t="b">
        <f>IF(AND(TableData[[#This Row],[Month]]&gt;=Database!$C$9,TableData[[#This Row],[Month]]&lt;=Database!$D$9),TRUE,FALSE)</f>
        <v>0</v>
      </c>
    </row>
    <row r="404" spans="1:9" x14ac:dyDescent="0.25">
      <c r="A404" t="s">
        <v>128</v>
      </c>
      <c r="B404" s="4">
        <v>43915</v>
      </c>
      <c r="C404" t="s">
        <v>27</v>
      </c>
      <c r="D404" t="s">
        <v>22</v>
      </c>
      <c r="E404">
        <v>28</v>
      </c>
      <c r="F404">
        <v>4</v>
      </c>
      <c r="G404" s="10" t="s">
        <v>42</v>
      </c>
      <c r="H404">
        <v>1</v>
      </c>
      <c r="I404" t="b">
        <f>IF(AND(TableData[[#This Row],[Month]]&gt;=Database!$C$9,TableData[[#This Row],[Month]]&lt;=Database!$D$9),TRUE,FALSE)</f>
        <v>0</v>
      </c>
    </row>
    <row r="405" spans="1:9" x14ac:dyDescent="0.25">
      <c r="A405" t="s">
        <v>129</v>
      </c>
      <c r="B405" s="4">
        <v>43916</v>
      </c>
      <c r="C405" t="s">
        <v>16</v>
      </c>
      <c r="D405" t="s">
        <v>15</v>
      </c>
      <c r="E405">
        <v>23</v>
      </c>
      <c r="F405">
        <v>2</v>
      </c>
      <c r="G405" s="10" t="s">
        <v>42</v>
      </c>
      <c r="H405">
        <v>1</v>
      </c>
      <c r="I405" t="b">
        <f>IF(AND(TableData[[#This Row],[Month]]&gt;=Database!$C$9,TableData[[#This Row],[Month]]&lt;=Database!$D$9),TRUE,FALSE)</f>
        <v>0</v>
      </c>
    </row>
    <row r="406" spans="1:9" x14ac:dyDescent="0.25">
      <c r="A406" t="s">
        <v>130</v>
      </c>
      <c r="B406" s="4">
        <v>43917</v>
      </c>
      <c r="C406" t="s">
        <v>20</v>
      </c>
      <c r="D406" t="s">
        <v>19</v>
      </c>
      <c r="F406">
        <v>70</v>
      </c>
      <c r="G406" s="10" t="s">
        <v>50</v>
      </c>
      <c r="H406"/>
      <c r="I406" t="b">
        <f>IF(AND(TableData[[#This Row],[Month]]&gt;=Database!$C$9,TableData[[#This Row],[Month]]&lt;=Database!$D$9),TRUE,FALSE)</f>
        <v>0</v>
      </c>
    </row>
    <row r="407" spans="1:9" x14ac:dyDescent="0.25">
      <c r="A407" t="s">
        <v>131</v>
      </c>
      <c r="B407" s="4">
        <v>43918</v>
      </c>
      <c r="C407" t="s">
        <v>23</v>
      </c>
      <c r="D407" t="s">
        <v>22</v>
      </c>
      <c r="F407">
        <v>50</v>
      </c>
      <c r="G407" s="10" t="s">
        <v>50</v>
      </c>
      <c r="H407"/>
      <c r="I407" t="b">
        <f>IF(AND(TableData[[#This Row],[Month]]&gt;=Database!$C$9,TableData[[#This Row],[Month]]&lt;=Database!$D$9),TRUE,FALSE)</f>
        <v>0</v>
      </c>
    </row>
    <row r="408" spans="1:9" x14ac:dyDescent="0.25">
      <c r="A408" t="s">
        <v>132</v>
      </c>
      <c r="B408" s="4">
        <v>43919</v>
      </c>
      <c r="C408" t="s">
        <v>26</v>
      </c>
      <c r="D408" t="s">
        <v>19</v>
      </c>
      <c r="F408">
        <v>12</v>
      </c>
      <c r="G408" s="10" t="s">
        <v>50</v>
      </c>
      <c r="H408"/>
      <c r="I408" t="b">
        <f>IF(AND(TableData[[#This Row],[Month]]&gt;=Database!$C$9,TableData[[#This Row],[Month]]&lt;=Database!$D$9),TRUE,FALSE)</f>
        <v>0</v>
      </c>
    </row>
    <row r="409" spans="1:9" x14ac:dyDescent="0.25">
      <c r="A409" t="s">
        <v>133</v>
      </c>
      <c r="B409" s="4">
        <v>43920</v>
      </c>
      <c r="C409" t="s">
        <v>27</v>
      </c>
      <c r="D409" t="s">
        <v>22</v>
      </c>
      <c r="E409">
        <v>15</v>
      </c>
      <c r="F409">
        <v>1</v>
      </c>
      <c r="G409" s="10" t="s">
        <v>42</v>
      </c>
      <c r="H409">
        <v>1</v>
      </c>
      <c r="I409" t="b">
        <f>IF(AND(TableData[[#This Row],[Month]]&gt;=Database!$C$9,TableData[[#This Row],[Month]]&lt;=Database!$D$9),TRUE,FALSE)</f>
        <v>0</v>
      </c>
    </row>
    <row r="410" spans="1:9" x14ac:dyDescent="0.25">
      <c r="A410" t="s">
        <v>134</v>
      </c>
      <c r="B410" s="4">
        <v>43921</v>
      </c>
      <c r="C410" t="s">
        <v>16</v>
      </c>
      <c r="D410" t="s">
        <v>15</v>
      </c>
      <c r="E410">
        <v>21</v>
      </c>
      <c r="F410">
        <v>2</v>
      </c>
      <c r="G410" s="10" t="s">
        <v>42</v>
      </c>
      <c r="H410">
        <v>1</v>
      </c>
      <c r="I410" t="b">
        <f>IF(AND(TableData[[#This Row],[Month]]&gt;=Database!$C$9,TableData[[#This Row],[Month]]&lt;=Database!$D$9),TRUE,FALSE)</f>
        <v>0</v>
      </c>
    </row>
    <row r="411" spans="1:9" x14ac:dyDescent="0.25">
      <c r="A411" t="s">
        <v>135</v>
      </c>
      <c r="B411" s="4">
        <v>43922</v>
      </c>
      <c r="C411" t="s">
        <v>20</v>
      </c>
      <c r="D411" t="s">
        <v>19</v>
      </c>
      <c r="E411">
        <v>29</v>
      </c>
      <c r="F411">
        <v>3</v>
      </c>
      <c r="G411" s="10" t="s">
        <v>42</v>
      </c>
      <c r="H411">
        <v>1</v>
      </c>
      <c r="I411" t="b">
        <f>IF(AND(TableData[[#This Row],[Month]]&gt;=Database!$C$9,TableData[[#This Row],[Month]]&lt;=Database!$D$9),TRUE,FALSE)</f>
        <v>0</v>
      </c>
    </row>
    <row r="412" spans="1:9" x14ac:dyDescent="0.25">
      <c r="A412" t="s">
        <v>136</v>
      </c>
      <c r="B412" s="4">
        <v>43923</v>
      </c>
      <c r="C412" t="s">
        <v>23</v>
      </c>
      <c r="D412" t="s">
        <v>22</v>
      </c>
      <c r="E412">
        <v>21</v>
      </c>
      <c r="G412" s="10" t="s">
        <v>42</v>
      </c>
      <c r="H412">
        <v>1</v>
      </c>
      <c r="I412" t="b">
        <f>IF(AND(TableData[[#This Row],[Month]]&gt;=Database!$C$9,TableData[[#This Row],[Month]]&lt;=Database!$D$9),TRUE,FALSE)</f>
        <v>0</v>
      </c>
    </row>
    <row r="413" spans="1:9" x14ac:dyDescent="0.25">
      <c r="A413" t="s">
        <v>137</v>
      </c>
      <c r="B413" s="4">
        <v>43924</v>
      </c>
      <c r="C413" t="s">
        <v>26</v>
      </c>
      <c r="D413" t="s">
        <v>19</v>
      </c>
      <c r="E413">
        <v>17</v>
      </c>
      <c r="F413">
        <v>4</v>
      </c>
      <c r="G413" s="10" t="s">
        <v>42</v>
      </c>
      <c r="H413">
        <v>1</v>
      </c>
      <c r="I413" t="b">
        <f>IF(AND(TableData[[#This Row],[Month]]&gt;=Database!$C$9,TableData[[#This Row],[Month]]&lt;=Database!$D$9),TRUE,FALSE)</f>
        <v>0</v>
      </c>
    </row>
    <row r="414" spans="1:9" x14ac:dyDescent="0.25">
      <c r="A414" t="s">
        <v>138</v>
      </c>
      <c r="B414" s="4">
        <v>43925</v>
      </c>
      <c r="C414" t="s">
        <v>27</v>
      </c>
      <c r="D414" t="s">
        <v>22</v>
      </c>
      <c r="E414">
        <v>22</v>
      </c>
      <c r="F414">
        <v>10</v>
      </c>
      <c r="G414" s="10" t="s">
        <v>47</v>
      </c>
      <c r="H414">
        <v>1</v>
      </c>
      <c r="I414" t="b">
        <f>IF(AND(TableData[[#This Row],[Month]]&gt;=Database!$C$9,TableData[[#This Row],[Month]]&lt;=Database!$D$9),TRUE,FALSE)</f>
        <v>0</v>
      </c>
    </row>
    <row r="415" spans="1:9" x14ac:dyDescent="0.25">
      <c r="A415" t="s">
        <v>139</v>
      </c>
      <c r="B415" s="4">
        <v>43926</v>
      </c>
      <c r="C415" t="s">
        <v>16</v>
      </c>
      <c r="D415" t="s">
        <v>15</v>
      </c>
      <c r="E415">
        <v>21</v>
      </c>
      <c r="F415">
        <v>9</v>
      </c>
      <c r="G415" s="10" t="s">
        <v>42</v>
      </c>
      <c r="H415">
        <v>1</v>
      </c>
      <c r="I415" t="b">
        <f>IF(AND(TableData[[#This Row],[Month]]&gt;=Database!$C$9,TableData[[#This Row],[Month]]&lt;=Database!$D$9),TRUE,FALSE)</f>
        <v>0</v>
      </c>
    </row>
    <row r="416" spans="1:9" x14ac:dyDescent="0.25">
      <c r="A416" t="s">
        <v>140</v>
      </c>
      <c r="B416" s="4">
        <v>43927</v>
      </c>
      <c r="C416" t="s">
        <v>20</v>
      </c>
      <c r="D416" t="s">
        <v>19</v>
      </c>
      <c r="F416">
        <v>2</v>
      </c>
      <c r="G416" s="10" t="s">
        <v>50</v>
      </c>
      <c r="H416"/>
      <c r="I416" t="b">
        <f>IF(AND(TableData[[#This Row],[Month]]&gt;=Database!$C$9,TableData[[#This Row],[Month]]&lt;=Database!$D$9),TRUE,FALSE)</f>
        <v>0</v>
      </c>
    </row>
    <row r="417" spans="1:9" x14ac:dyDescent="0.25">
      <c r="A417" t="s">
        <v>141</v>
      </c>
      <c r="B417" s="4">
        <v>43928</v>
      </c>
      <c r="C417" t="s">
        <v>23</v>
      </c>
      <c r="D417" t="s">
        <v>22</v>
      </c>
      <c r="F417">
        <v>13</v>
      </c>
      <c r="G417" s="10" t="s">
        <v>50</v>
      </c>
      <c r="H417"/>
      <c r="I417" t="b">
        <f>IF(AND(TableData[[#This Row],[Month]]&gt;=Database!$C$9,TableData[[#This Row],[Month]]&lt;=Database!$D$9),TRUE,FALSE)</f>
        <v>0</v>
      </c>
    </row>
    <row r="418" spans="1:9" x14ac:dyDescent="0.25">
      <c r="A418" t="s">
        <v>142</v>
      </c>
      <c r="B418" s="4">
        <v>43929</v>
      </c>
      <c r="C418" t="s">
        <v>26</v>
      </c>
      <c r="D418" t="s">
        <v>19</v>
      </c>
      <c r="E418">
        <v>44</v>
      </c>
      <c r="F418">
        <v>15</v>
      </c>
      <c r="G418" s="10" t="s">
        <v>42</v>
      </c>
      <c r="H418">
        <v>1</v>
      </c>
      <c r="I418" t="b">
        <f>IF(AND(TableData[[#This Row],[Month]]&gt;=Database!$C$9,TableData[[#This Row],[Month]]&lt;=Database!$D$9),TRUE,FALSE)</f>
        <v>0</v>
      </c>
    </row>
    <row r="419" spans="1:9" x14ac:dyDescent="0.25">
      <c r="A419" t="s">
        <v>143</v>
      </c>
      <c r="B419" s="4">
        <v>43930</v>
      </c>
      <c r="C419" t="s">
        <v>27</v>
      </c>
      <c r="D419" t="s">
        <v>22</v>
      </c>
      <c r="E419">
        <v>43</v>
      </c>
      <c r="F419">
        <v>18</v>
      </c>
      <c r="G419" s="10" t="s">
        <v>42</v>
      </c>
      <c r="H419">
        <v>1</v>
      </c>
      <c r="I419" t="b">
        <f>IF(AND(TableData[[#This Row],[Month]]&gt;=Database!$C$9,TableData[[#This Row],[Month]]&lt;=Database!$D$9),TRUE,FALSE)</f>
        <v>0</v>
      </c>
    </row>
    <row r="420" spans="1:9" x14ac:dyDescent="0.25">
      <c r="A420" t="s">
        <v>144</v>
      </c>
      <c r="B420" s="4">
        <v>43931</v>
      </c>
      <c r="C420" t="s">
        <v>16</v>
      </c>
      <c r="D420" t="s">
        <v>15</v>
      </c>
      <c r="E420">
        <v>62</v>
      </c>
      <c r="F420">
        <v>10</v>
      </c>
      <c r="G420" s="10" t="s">
        <v>42</v>
      </c>
      <c r="H420">
        <v>1</v>
      </c>
      <c r="I420" t="b">
        <f>IF(AND(TableData[[#This Row],[Month]]&gt;=Database!$C$9,TableData[[#This Row],[Month]]&lt;=Database!$D$9),TRUE,FALSE)</f>
        <v>0</v>
      </c>
    </row>
    <row r="421" spans="1:9" x14ac:dyDescent="0.25">
      <c r="A421" t="s">
        <v>145</v>
      </c>
      <c r="B421" s="4">
        <v>43932</v>
      </c>
      <c r="C421" t="s">
        <v>20</v>
      </c>
      <c r="D421" t="s">
        <v>19</v>
      </c>
      <c r="E421">
        <v>49</v>
      </c>
      <c r="F421">
        <v>39</v>
      </c>
      <c r="G421" s="10" t="s">
        <v>42</v>
      </c>
      <c r="H421">
        <v>0</v>
      </c>
      <c r="I421" t="b">
        <f>IF(AND(TableData[[#This Row],[Month]]&gt;=Database!$C$9,TableData[[#This Row],[Month]]&lt;=Database!$D$9),TRUE,FALSE)</f>
        <v>0</v>
      </c>
    </row>
    <row r="422" spans="1:9" x14ac:dyDescent="0.25">
      <c r="A422" t="s">
        <v>146</v>
      </c>
      <c r="B422" s="4">
        <v>43933</v>
      </c>
      <c r="C422" t="s">
        <v>23</v>
      </c>
      <c r="D422" t="s">
        <v>22</v>
      </c>
      <c r="E422">
        <v>29</v>
      </c>
      <c r="F422">
        <v>4</v>
      </c>
      <c r="G422" s="10" t="s">
        <v>42</v>
      </c>
      <c r="H422">
        <v>0</v>
      </c>
      <c r="I422" t="b">
        <f>IF(AND(TableData[[#This Row],[Month]]&gt;=Database!$C$9,TableData[[#This Row],[Month]]&lt;=Database!$D$9),TRUE,FALSE)</f>
        <v>0</v>
      </c>
    </row>
    <row r="423" spans="1:9" x14ac:dyDescent="0.25">
      <c r="A423" t="s">
        <v>147</v>
      </c>
      <c r="B423" s="4">
        <v>43934</v>
      </c>
      <c r="C423" t="s">
        <v>26</v>
      </c>
      <c r="D423" t="s">
        <v>19</v>
      </c>
      <c r="E423">
        <v>29</v>
      </c>
      <c r="F423">
        <v>5</v>
      </c>
      <c r="G423" s="10" t="s">
        <v>42</v>
      </c>
      <c r="H423">
        <v>1</v>
      </c>
      <c r="I423" t="b">
        <f>IF(AND(TableData[[#This Row],[Month]]&gt;=Database!$C$9,TableData[[#This Row],[Month]]&lt;=Database!$D$9),TRUE,FALSE)</f>
        <v>0</v>
      </c>
    </row>
    <row r="424" spans="1:9" x14ac:dyDescent="0.25">
      <c r="A424" t="s">
        <v>148</v>
      </c>
      <c r="B424" s="4">
        <v>43935</v>
      </c>
      <c r="C424" t="s">
        <v>27</v>
      </c>
      <c r="D424" t="s">
        <v>22</v>
      </c>
      <c r="F424">
        <v>0</v>
      </c>
      <c r="G424" s="10" t="s">
        <v>50</v>
      </c>
      <c r="H424"/>
      <c r="I424" t="b">
        <f>IF(AND(TableData[[#This Row],[Month]]&gt;=Database!$C$9,TableData[[#This Row],[Month]]&lt;=Database!$D$9),TRUE,FALSE)</f>
        <v>0</v>
      </c>
    </row>
    <row r="425" spans="1:9" x14ac:dyDescent="0.25">
      <c r="A425" t="s">
        <v>149</v>
      </c>
      <c r="B425" s="4">
        <v>43936</v>
      </c>
      <c r="C425" t="s">
        <v>16</v>
      </c>
      <c r="D425" t="s">
        <v>15</v>
      </c>
      <c r="F425">
        <v>50</v>
      </c>
      <c r="G425" s="10" t="s">
        <v>50</v>
      </c>
      <c r="H425"/>
      <c r="I425" t="b">
        <f>IF(AND(TableData[[#This Row],[Month]]&gt;=Database!$C$9,TableData[[#This Row],[Month]]&lt;=Database!$D$9),TRUE,FALSE)</f>
        <v>0</v>
      </c>
    </row>
    <row r="426" spans="1:9" x14ac:dyDescent="0.25">
      <c r="A426" t="s">
        <v>75</v>
      </c>
      <c r="B426" s="4">
        <v>43862</v>
      </c>
      <c r="C426" t="s">
        <v>20</v>
      </c>
      <c r="D426" t="s">
        <v>19</v>
      </c>
      <c r="E426">
        <v>17</v>
      </c>
      <c r="F426">
        <v>4</v>
      </c>
      <c r="G426" s="10" t="s">
        <v>42</v>
      </c>
      <c r="H426">
        <v>1</v>
      </c>
      <c r="I426" t="b">
        <f>IF(AND(TableData[[#This Row],[Month]]&gt;=Database!$C$9,TableData[[#This Row],[Month]]&lt;=Database!$D$9),TRUE,FALSE)</f>
        <v>0</v>
      </c>
    </row>
    <row r="427" spans="1:9" x14ac:dyDescent="0.25">
      <c r="A427" t="s">
        <v>76</v>
      </c>
      <c r="B427" s="4">
        <v>43863</v>
      </c>
      <c r="C427" t="s">
        <v>23</v>
      </c>
      <c r="D427" t="s">
        <v>22</v>
      </c>
      <c r="F427">
        <v>2</v>
      </c>
      <c r="G427" s="10" t="s">
        <v>50</v>
      </c>
      <c r="H427"/>
      <c r="I427" t="b">
        <f>IF(AND(TableData[[#This Row],[Month]]&gt;=Database!$C$9,TableData[[#This Row],[Month]]&lt;=Database!$D$9),TRUE,FALSE)</f>
        <v>0</v>
      </c>
    </row>
    <row r="428" spans="1:9" x14ac:dyDescent="0.25">
      <c r="A428" t="s">
        <v>77</v>
      </c>
      <c r="B428" s="4">
        <v>43864</v>
      </c>
      <c r="C428" t="s">
        <v>26</v>
      </c>
      <c r="D428" t="s">
        <v>19</v>
      </c>
      <c r="F428">
        <v>70</v>
      </c>
      <c r="G428" s="10" t="s">
        <v>50</v>
      </c>
      <c r="H428"/>
      <c r="I428" t="b">
        <f>IF(AND(TableData[[#This Row],[Month]]&gt;=Database!$C$9,TableData[[#This Row],[Month]]&lt;=Database!$D$9),TRUE,FALSE)</f>
        <v>0</v>
      </c>
    </row>
    <row r="429" spans="1:9" x14ac:dyDescent="0.25">
      <c r="A429" t="s">
        <v>78</v>
      </c>
      <c r="B429" s="4">
        <v>43865</v>
      </c>
      <c r="C429" t="s">
        <v>27</v>
      </c>
      <c r="D429" t="s">
        <v>22</v>
      </c>
      <c r="F429">
        <v>50</v>
      </c>
      <c r="G429" s="10" t="s">
        <v>50</v>
      </c>
      <c r="H429"/>
      <c r="I429" t="b">
        <f>IF(AND(TableData[[#This Row],[Month]]&gt;=Database!$C$9,TableData[[#This Row],[Month]]&lt;=Database!$D$9),TRUE,FALSE)</f>
        <v>0</v>
      </c>
    </row>
    <row r="430" spans="1:9" x14ac:dyDescent="0.25">
      <c r="A430" t="s">
        <v>79</v>
      </c>
      <c r="B430" s="4">
        <v>43866</v>
      </c>
      <c r="C430" t="s">
        <v>16</v>
      </c>
      <c r="D430" t="s">
        <v>15</v>
      </c>
      <c r="E430">
        <v>14</v>
      </c>
      <c r="F430">
        <v>12</v>
      </c>
      <c r="G430" s="10" t="s">
        <v>42</v>
      </c>
      <c r="H430">
        <v>1</v>
      </c>
      <c r="I430" t="b">
        <f>IF(AND(TableData[[#This Row],[Month]]&gt;=Database!$C$9,TableData[[#This Row],[Month]]&lt;=Database!$D$9),TRUE,FALSE)</f>
        <v>0</v>
      </c>
    </row>
    <row r="431" spans="1:9" x14ac:dyDescent="0.25">
      <c r="A431" t="s">
        <v>80</v>
      </c>
      <c r="B431" s="4">
        <v>43867</v>
      </c>
      <c r="C431" t="s">
        <v>20</v>
      </c>
      <c r="D431" t="s">
        <v>19</v>
      </c>
      <c r="E431">
        <v>12</v>
      </c>
      <c r="F431">
        <v>1</v>
      </c>
      <c r="G431" s="10" t="s">
        <v>42</v>
      </c>
      <c r="H431">
        <v>1</v>
      </c>
      <c r="I431" t="b">
        <f>IF(AND(TableData[[#This Row],[Month]]&gt;=Database!$C$9,TableData[[#This Row],[Month]]&lt;=Database!$D$9),TRUE,FALSE)</f>
        <v>0</v>
      </c>
    </row>
    <row r="432" spans="1:9" x14ac:dyDescent="0.25">
      <c r="A432" t="s">
        <v>81</v>
      </c>
      <c r="B432" s="4">
        <v>43868</v>
      </c>
      <c r="C432" t="s">
        <v>23</v>
      </c>
      <c r="D432" t="s">
        <v>22</v>
      </c>
      <c r="E432">
        <v>20</v>
      </c>
      <c r="F432">
        <v>2</v>
      </c>
      <c r="G432" s="10" t="s">
        <v>42</v>
      </c>
      <c r="H432">
        <v>1</v>
      </c>
      <c r="I432" t="b">
        <f>IF(AND(TableData[[#This Row],[Month]]&gt;=Database!$C$9,TableData[[#This Row],[Month]]&lt;=Database!$D$9),TRUE,FALSE)</f>
        <v>0</v>
      </c>
    </row>
    <row r="433" spans="1:9" x14ac:dyDescent="0.25">
      <c r="A433" t="s">
        <v>82</v>
      </c>
      <c r="B433" s="4">
        <v>43869</v>
      </c>
      <c r="C433" t="s">
        <v>26</v>
      </c>
      <c r="D433" t="s">
        <v>19</v>
      </c>
      <c r="E433">
        <v>16</v>
      </c>
      <c r="F433">
        <v>3</v>
      </c>
      <c r="G433" s="10" t="s">
        <v>42</v>
      </c>
      <c r="H433">
        <v>1</v>
      </c>
      <c r="I433" t="b">
        <f>IF(AND(TableData[[#This Row],[Month]]&gt;=Database!$C$9,TableData[[#This Row],[Month]]&lt;=Database!$D$9),TRUE,FALSE)</f>
        <v>0</v>
      </c>
    </row>
    <row r="434" spans="1:9" x14ac:dyDescent="0.25">
      <c r="A434" t="s">
        <v>83</v>
      </c>
      <c r="B434" s="4">
        <v>43870</v>
      </c>
      <c r="C434" t="s">
        <v>27</v>
      </c>
      <c r="D434" t="s">
        <v>22</v>
      </c>
      <c r="E434">
        <v>19</v>
      </c>
      <c r="G434" s="10" t="s">
        <v>42</v>
      </c>
      <c r="H434">
        <v>1</v>
      </c>
      <c r="I434" t="b">
        <f>IF(AND(TableData[[#This Row],[Month]]&gt;=Database!$C$9,TableData[[#This Row],[Month]]&lt;=Database!$D$9),TRUE,FALSE)</f>
        <v>0</v>
      </c>
    </row>
    <row r="435" spans="1:9" x14ac:dyDescent="0.25">
      <c r="A435" t="s">
        <v>84</v>
      </c>
      <c r="B435" s="4">
        <v>43871</v>
      </c>
      <c r="C435" t="s">
        <v>16</v>
      </c>
      <c r="D435" t="s">
        <v>15</v>
      </c>
      <c r="E435">
        <v>15</v>
      </c>
      <c r="F435">
        <v>4</v>
      </c>
      <c r="G435" s="10" t="s">
        <v>47</v>
      </c>
      <c r="H435">
        <v>1</v>
      </c>
      <c r="I435" t="b">
        <f>IF(AND(TableData[[#This Row],[Month]]&gt;=Database!$C$9,TableData[[#This Row],[Month]]&lt;=Database!$D$9),TRUE,FALSE)</f>
        <v>0</v>
      </c>
    </row>
    <row r="436" spans="1:9" x14ac:dyDescent="0.25">
      <c r="A436" t="s">
        <v>85</v>
      </c>
      <c r="B436" s="4">
        <v>43872</v>
      </c>
      <c r="C436" t="s">
        <v>20</v>
      </c>
      <c r="D436" t="s">
        <v>19</v>
      </c>
      <c r="E436">
        <v>21</v>
      </c>
      <c r="F436">
        <v>10</v>
      </c>
      <c r="G436" s="10" t="s">
        <v>42</v>
      </c>
      <c r="H436">
        <v>1</v>
      </c>
      <c r="I436" t="b">
        <f>IF(AND(TableData[[#This Row],[Month]]&gt;=Database!$C$9,TableData[[#This Row],[Month]]&lt;=Database!$D$9),TRUE,FALSE)</f>
        <v>0</v>
      </c>
    </row>
    <row r="437" spans="1:9" x14ac:dyDescent="0.25">
      <c r="A437" t="s">
        <v>86</v>
      </c>
      <c r="B437" s="4">
        <v>43873</v>
      </c>
      <c r="C437" t="s">
        <v>23</v>
      </c>
      <c r="D437" t="s">
        <v>22</v>
      </c>
      <c r="F437">
        <v>9</v>
      </c>
      <c r="G437" s="10" t="s">
        <v>50</v>
      </c>
      <c r="H437"/>
      <c r="I437" t="b">
        <f>IF(AND(TableData[[#This Row],[Month]]&gt;=Database!$C$9,TableData[[#This Row],[Month]]&lt;=Database!$D$9),TRUE,FALSE)</f>
        <v>0</v>
      </c>
    </row>
    <row r="438" spans="1:9" x14ac:dyDescent="0.25">
      <c r="A438" t="s">
        <v>87</v>
      </c>
      <c r="B438" s="4">
        <v>43874</v>
      </c>
      <c r="C438" t="s">
        <v>26</v>
      </c>
      <c r="D438" t="s">
        <v>19</v>
      </c>
      <c r="F438">
        <v>2</v>
      </c>
      <c r="G438" s="10" t="s">
        <v>50</v>
      </c>
      <c r="H438"/>
      <c r="I438" t="b">
        <f>IF(AND(TableData[[#This Row],[Month]]&gt;=Database!$C$9,TableData[[#This Row],[Month]]&lt;=Database!$D$9),TRUE,FALSE)</f>
        <v>0</v>
      </c>
    </row>
    <row r="439" spans="1:9" x14ac:dyDescent="0.25">
      <c r="A439" t="s">
        <v>88</v>
      </c>
      <c r="B439" s="4">
        <v>43875</v>
      </c>
      <c r="C439" t="s">
        <v>27</v>
      </c>
      <c r="D439" t="s">
        <v>22</v>
      </c>
      <c r="E439">
        <v>18</v>
      </c>
      <c r="F439">
        <v>13</v>
      </c>
      <c r="G439" s="10" t="s">
        <v>42</v>
      </c>
      <c r="H439">
        <v>1</v>
      </c>
      <c r="I439" t="b">
        <f>IF(AND(TableData[[#This Row],[Month]]&gt;=Database!$C$9,TableData[[#This Row],[Month]]&lt;=Database!$D$9),TRUE,FALSE)</f>
        <v>0</v>
      </c>
    </row>
    <row r="440" spans="1:9" x14ac:dyDescent="0.25">
      <c r="A440" t="s">
        <v>89</v>
      </c>
      <c r="B440" s="4">
        <v>43876</v>
      </c>
      <c r="C440" t="s">
        <v>16</v>
      </c>
      <c r="D440" t="s">
        <v>15</v>
      </c>
      <c r="E440">
        <v>14</v>
      </c>
      <c r="F440">
        <v>15</v>
      </c>
      <c r="G440" s="10" t="s">
        <v>42</v>
      </c>
      <c r="H440">
        <v>1</v>
      </c>
      <c r="I440" t="b">
        <f>IF(AND(TableData[[#This Row],[Month]]&gt;=Database!$C$9,TableData[[#This Row],[Month]]&lt;=Database!$D$9),TRUE,FALSE)</f>
        <v>0</v>
      </c>
    </row>
    <row r="441" spans="1:9" x14ac:dyDescent="0.25">
      <c r="A441" t="s">
        <v>90</v>
      </c>
      <c r="B441" s="4">
        <v>43877</v>
      </c>
      <c r="C441" t="s">
        <v>20</v>
      </c>
      <c r="D441" t="s">
        <v>19</v>
      </c>
      <c r="E441">
        <v>13</v>
      </c>
      <c r="F441">
        <v>18</v>
      </c>
      <c r="G441" s="10" t="s">
        <v>42</v>
      </c>
      <c r="H441">
        <v>1</v>
      </c>
      <c r="I441" t="b">
        <f>IF(AND(TableData[[#This Row],[Month]]&gt;=Database!$C$9,TableData[[#This Row],[Month]]&lt;=Database!$D$9),TRUE,FALSE)</f>
        <v>0</v>
      </c>
    </row>
    <row r="442" spans="1:9" x14ac:dyDescent="0.25">
      <c r="A442" t="s">
        <v>91</v>
      </c>
      <c r="B442" s="4">
        <v>43878</v>
      </c>
      <c r="C442" t="s">
        <v>23</v>
      </c>
      <c r="D442" t="s">
        <v>22</v>
      </c>
      <c r="E442">
        <v>11</v>
      </c>
      <c r="F442">
        <v>10</v>
      </c>
      <c r="G442" s="10" t="s">
        <v>42</v>
      </c>
      <c r="H442">
        <v>0</v>
      </c>
      <c r="I442" t="b">
        <f>IF(AND(TableData[[#This Row],[Month]]&gt;=Database!$C$9,TableData[[#This Row],[Month]]&lt;=Database!$D$9),TRUE,FALSE)</f>
        <v>0</v>
      </c>
    </row>
    <row r="443" spans="1:9" x14ac:dyDescent="0.25">
      <c r="A443" t="s">
        <v>92</v>
      </c>
      <c r="B443" s="4">
        <v>43879</v>
      </c>
      <c r="C443" t="s">
        <v>26</v>
      </c>
      <c r="D443" t="s">
        <v>19</v>
      </c>
      <c r="E443">
        <v>12</v>
      </c>
      <c r="F443">
        <v>39</v>
      </c>
      <c r="G443" s="10" t="s">
        <v>42</v>
      </c>
      <c r="H443">
        <v>1</v>
      </c>
      <c r="I443" t="b">
        <f>IF(AND(TableData[[#This Row],[Month]]&gt;=Database!$C$9,TableData[[#This Row],[Month]]&lt;=Database!$D$9),TRUE,FALSE)</f>
        <v>0</v>
      </c>
    </row>
    <row r="444" spans="1:9" x14ac:dyDescent="0.25">
      <c r="A444" t="s">
        <v>93</v>
      </c>
      <c r="B444" s="4">
        <v>43880</v>
      </c>
      <c r="C444" t="s">
        <v>27</v>
      </c>
      <c r="D444" t="s">
        <v>22</v>
      </c>
      <c r="E444">
        <v>11</v>
      </c>
      <c r="F444">
        <v>4</v>
      </c>
      <c r="G444" s="10" t="s">
        <v>42</v>
      </c>
      <c r="H444">
        <v>0</v>
      </c>
      <c r="I444" t="b">
        <f>IF(AND(TableData[[#This Row],[Month]]&gt;=Database!$C$9,TableData[[#This Row],[Month]]&lt;=Database!$D$9),TRUE,FALSE)</f>
        <v>0</v>
      </c>
    </row>
    <row r="445" spans="1:9" x14ac:dyDescent="0.25">
      <c r="A445" t="s">
        <v>94</v>
      </c>
      <c r="B445" s="4">
        <v>43881</v>
      </c>
      <c r="C445" t="s">
        <v>16</v>
      </c>
      <c r="D445" t="s">
        <v>15</v>
      </c>
      <c r="F445">
        <v>5</v>
      </c>
      <c r="G445" s="10" t="s">
        <v>50</v>
      </c>
      <c r="H445"/>
      <c r="I445" t="b">
        <f>IF(AND(TableData[[#This Row],[Month]]&gt;=Database!$C$9,TableData[[#This Row],[Month]]&lt;=Database!$D$9),TRUE,FALSE)</f>
        <v>0</v>
      </c>
    </row>
    <row r="446" spans="1:9" x14ac:dyDescent="0.25">
      <c r="A446" t="s">
        <v>95</v>
      </c>
      <c r="B446" s="4">
        <v>43882</v>
      </c>
      <c r="C446" t="s">
        <v>20</v>
      </c>
      <c r="D446" t="s">
        <v>19</v>
      </c>
      <c r="F446">
        <v>0</v>
      </c>
      <c r="G446" s="10" t="s">
        <v>50</v>
      </c>
      <c r="H446"/>
      <c r="I446" t="b">
        <f>IF(AND(TableData[[#This Row],[Month]]&gt;=Database!$C$9,TableData[[#This Row],[Month]]&lt;=Database!$D$9),TRUE,FALSE)</f>
        <v>0</v>
      </c>
    </row>
    <row r="447" spans="1:9" x14ac:dyDescent="0.25">
      <c r="A447" t="s">
        <v>96</v>
      </c>
      <c r="B447" s="4">
        <v>43883</v>
      </c>
      <c r="C447" t="s">
        <v>23</v>
      </c>
      <c r="D447" t="s">
        <v>22</v>
      </c>
      <c r="F447">
        <v>50</v>
      </c>
      <c r="G447" s="10" t="s">
        <v>50</v>
      </c>
      <c r="H447"/>
      <c r="I447" t="b">
        <f>IF(AND(TableData[[#This Row],[Month]]&gt;=Database!$C$9,TableData[[#This Row],[Month]]&lt;=Database!$D$9),TRUE,FALSE)</f>
        <v>0</v>
      </c>
    </row>
    <row r="448" spans="1:9" x14ac:dyDescent="0.25">
      <c r="A448" t="s">
        <v>97</v>
      </c>
      <c r="B448" s="4">
        <v>43884</v>
      </c>
      <c r="C448" t="s">
        <v>26</v>
      </c>
      <c r="D448" t="s">
        <v>19</v>
      </c>
      <c r="E448">
        <v>29</v>
      </c>
      <c r="F448">
        <v>4</v>
      </c>
      <c r="G448" s="10" t="s">
        <v>42</v>
      </c>
      <c r="H448">
        <v>1</v>
      </c>
      <c r="I448" t="b">
        <f>IF(AND(TableData[[#This Row],[Month]]&gt;=Database!$C$9,TableData[[#This Row],[Month]]&lt;=Database!$D$9),TRUE,FALSE)</f>
        <v>0</v>
      </c>
    </row>
    <row r="449" spans="1:9" x14ac:dyDescent="0.25">
      <c r="A449" t="s">
        <v>98</v>
      </c>
      <c r="B449" s="4">
        <v>43885</v>
      </c>
      <c r="C449" t="s">
        <v>27</v>
      </c>
      <c r="D449" t="s">
        <v>22</v>
      </c>
      <c r="E449">
        <v>31</v>
      </c>
      <c r="F449">
        <v>2</v>
      </c>
      <c r="G449" s="10" t="s">
        <v>42</v>
      </c>
      <c r="H449">
        <v>1</v>
      </c>
      <c r="I449" t="b">
        <f>IF(AND(TableData[[#This Row],[Month]]&gt;=Database!$C$9,TableData[[#This Row],[Month]]&lt;=Database!$D$9),TRUE,FALSE)</f>
        <v>0</v>
      </c>
    </row>
    <row r="450" spans="1:9" x14ac:dyDescent="0.25">
      <c r="A450" t="s">
        <v>99</v>
      </c>
      <c r="B450" s="4">
        <v>43886</v>
      </c>
      <c r="C450" t="s">
        <v>16</v>
      </c>
      <c r="D450" t="s">
        <v>15</v>
      </c>
      <c r="E450">
        <v>73</v>
      </c>
      <c r="F450">
        <v>70</v>
      </c>
      <c r="G450" s="10" t="s">
        <v>42</v>
      </c>
      <c r="H450">
        <v>0</v>
      </c>
      <c r="I450" t="b">
        <f>IF(AND(TableData[[#This Row],[Month]]&gt;=Database!$C$9,TableData[[#This Row],[Month]]&lt;=Database!$D$9),TRUE,FALSE)</f>
        <v>0</v>
      </c>
    </row>
    <row r="451" spans="1:9" x14ac:dyDescent="0.25">
      <c r="A451" t="s">
        <v>100</v>
      </c>
      <c r="B451" s="4">
        <v>43887</v>
      </c>
      <c r="C451" t="s">
        <v>20</v>
      </c>
      <c r="D451" t="s">
        <v>19</v>
      </c>
      <c r="E451">
        <v>13</v>
      </c>
      <c r="F451">
        <v>50</v>
      </c>
      <c r="G451" s="10" t="s">
        <v>42</v>
      </c>
      <c r="H451">
        <v>1</v>
      </c>
      <c r="I451" t="b">
        <f>IF(AND(TableData[[#This Row],[Month]]&gt;=Database!$C$9,TableData[[#This Row],[Month]]&lt;=Database!$D$9),TRUE,FALSE)</f>
        <v>0</v>
      </c>
    </row>
    <row r="452" spans="1:9" x14ac:dyDescent="0.25">
      <c r="A452" t="s">
        <v>101</v>
      </c>
      <c r="B452" s="4">
        <v>43888</v>
      </c>
      <c r="C452" t="s">
        <v>23</v>
      </c>
      <c r="D452" t="s">
        <v>22</v>
      </c>
      <c r="E452">
        <v>13</v>
      </c>
      <c r="F452">
        <v>12</v>
      </c>
      <c r="G452" s="10" t="s">
        <v>42</v>
      </c>
      <c r="H452">
        <v>1</v>
      </c>
      <c r="I452" t="b">
        <f>IF(AND(TableData[[#This Row],[Month]]&gt;=Database!$C$9,TableData[[#This Row],[Month]]&lt;=Database!$D$9),TRUE,FALSE)</f>
        <v>0</v>
      </c>
    </row>
    <row r="453" spans="1:9" x14ac:dyDescent="0.25">
      <c r="A453" t="s">
        <v>102</v>
      </c>
      <c r="B453" s="4">
        <v>43889</v>
      </c>
      <c r="C453" t="s">
        <v>26</v>
      </c>
      <c r="D453" t="s">
        <v>19</v>
      </c>
      <c r="E453">
        <v>28</v>
      </c>
      <c r="F453">
        <v>1</v>
      </c>
      <c r="G453" s="10" t="s">
        <v>47</v>
      </c>
      <c r="H453">
        <v>1</v>
      </c>
      <c r="I453" t="b">
        <f>IF(AND(TableData[[#This Row],[Month]]&gt;=Database!$C$9,TableData[[#This Row],[Month]]&lt;=Database!$D$9),TRUE,FALSE)</f>
        <v>0</v>
      </c>
    </row>
    <row r="454" spans="1:9" x14ac:dyDescent="0.25">
      <c r="A454" t="s">
        <v>103</v>
      </c>
      <c r="B454" s="4">
        <v>43890</v>
      </c>
      <c r="C454" t="s">
        <v>27</v>
      </c>
      <c r="D454" t="s">
        <v>22</v>
      </c>
      <c r="E454">
        <v>32</v>
      </c>
      <c r="F454">
        <v>2</v>
      </c>
      <c r="G454" s="10" t="s">
        <v>42</v>
      </c>
      <c r="H454">
        <v>1</v>
      </c>
      <c r="I454" t="b">
        <f>IF(AND(TableData[[#This Row],[Month]]&gt;=Database!$C$9,TableData[[#This Row],[Month]]&lt;=Database!$D$9),TRUE,FALSE)</f>
        <v>0</v>
      </c>
    </row>
    <row r="455" spans="1:9" x14ac:dyDescent="0.25">
      <c r="A455" t="s">
        <v>104</v>
      </c>
      <c r="B455" s="4">
        <v>43891</v>
      </c>
      <c r="C455" t="s">
        <v>16</v>
      </c>
      <c r="D455" t="s">
        <v>15</v>
      </c>
      <c r="F455">
        <v>3</v>
      </c>
      <c r="G455" s="10" t="s">
        <v>50</v>
      </c>
      <c r="H455"/>
      <c r="I455" t="b">
        <f>IF(AND(TableData[[#This Row],[Month]]&gt;=Database!$C$9,TableData[[#This Row],[Month]]&lt;=Database!$D$9),TRUE,FALSE)</f>
        <v>0</v>
      </c>
    </row>
    <row r="456" spans="1:9" x14ac:dyDescent="0.25">
      <c r="A456" t="s">
        <v>105</v>
      </c>
      <c r="B456" s="4">
        <v>43892</v>
      </c>
      <c r="C456" t="s">
        <v>20</v>
      </c>
      <c r="D456" t="s">
        <v>19</v>
      </c>
      <c r="G456" s="10" t="s">
        <v>50</v>
      </c>
      <c r="H456"/>
      <c r="I456" t="b">
        <f>IF(AND(TableData[[#This Row],[Month]]&gt;=Database!$C$9,TableData[[#This Row],[Month]]&lt;=Database!$D$9),TRUE,FALSE)</f>
        <v>0</v>
      </c>
    </row>
    <row r="457" spans="1:9" x14ac:dyDescent="0.25">
      <c r="A457" t="s">
        <v>106</v>
      </c>
      <c r="B457" s="4">
        <v>43893</v>
      </c>
      <c r="C457" t="s">
        <v>23</v>
      </c>
      <c r="D457" t="s">
        <v>22</v>
      </c>
      <c r="E457">
        <v>11</v>
      </c>
      <c r="F457">
        <v>4</v>
      </c>
      <c r="G457" s="10" t="s">
        <v>42</v>
      </c>
      <c r="H457">
        <v>1</v>
      </c>
      <c r="I457" t="b">
        <f>IF(AND(TableData[[#This Row],[Month]]&gt;=Database!$C$9,TableData[[#This Row],[Month]]&lt;=Database!$D$9),TRUE,FALSE)</f>
        <v>0</v>
      </c>
    </row>
    <row r="458" spans="1:9" x14ac:dyDescent="0.25">
      <c r="A458" t="s">
        <v>107</v>
      </c>
      <c r="B458" s="4">
        <v>43894</v>
      </c>
      <c r="C458" t="s">
        <v>26</v>
      </c>
      <c r="D458" t="s">
        <v>19</v>
      </c>
      <c r="E458">
        <v>16</v>
      </c>
      <c r="F458">
        <v>10</v>
      </c>
      <c r="G458" s="10" t="s">
        <v>42</v>
      </c>
      <c r="H458">
        <v>1</v>
      </c>
      <c r="I458" t="b">
        <f>IF(AND(TableData[[#This Row],[Month]]&gt;=Database!$C$9,TableData[[#This Row],[Month]]&lt;=Database!$D$9),TRUE,FALSE)</f>
        <v>0</v>
      </c>
    </row>
    <row r="459" spans="1:9" x14ac:dyDescent="0.25">
      <c r="A459" t="s">
        <v>108</v>
      </c>
      <c r="B459" s="4">
        <v>43895</v>
      </c>
      <c r="C459" t="s">
        <v>27</v>
      </c>
      <c r="D459" t="s">
        <v>22</v>
      </c>
      <c r="E459">
        <v>34</v>
      </c>
      <c r="F459">
        <v>9</v>
      </c>
      <c r="G459" s="10" t="s">
        <v>42</v>
      </c>
      <c r="H459">
        <v>1</v>
      </c>
      <c r="I459" t="b">
        <f>IF(AND(TableData[[#This Row],[Month]]&gt;=Database!$C$9,TableData[[#This Row],[Month]]&lt;=Database!$D$9),TRUE,FALSE)</f>
        <v>0</v>
      </c>
    </row>
    <row r="460" spans="1:9" x14ac:dyDescent="0.25">
      <c r="A460" t="s">
        <v>109</v>
      </c>
      <c r="B460" s="4">
        <v>43896</v>
      </c>
      <c r="C460" t="s">
        <v>16</v>
      </c>
      <c r="D460" t="s">
        <v>15</v>
      </c>
      <c r="E460">
        <v>77</v>
      </c>
      <c r="F460">
        <v>2</v>
      </c>
      <c r="G460" s="10" t="s">
        <v>42</v>
      </c>
      <c r="H460">
        <v>1</v>
      </c>
      <c r="I460" t="b">
        <f>IF(AND(TableData[[#This Row],[Month]]&gt;=Database!$C$9,TableData[[#This Row],[Month]]&lt;=Database!$D$9),TRUE,FALSE)</f>
        <v>0</v>
      </c>
    </row>
    <row r="461" spans="1:9" x14ac:dyDescent="0.25">
      <c r="A461" t="s">
        <v>110</v>
      </c>
      <c r="B461" s="4">
        <v>43897</v>
      </c>
      <c r="C461" t="s">
        <v>20</v>
      </c>
      <c r="D461" t="s">
        <v>19</v>
      </c>
      <c r="E461">
        <v>28</v>
      </c>
      <c r="F461">
        <v>13</v>
      </c>
      <c r="G461" s="10" t="s">
        <v>42</v>
      </c>
      <c r="H461">
        <v>1</v>
      </c>
      <c r="I461" t="b">
        <f>IF(AND(TableData[[#This Row],[Month]]&gt;=Database!$C$9,TableData[[#This Row],[Month]]&lt;=Database!$D$9),TRUE,FALSE)</f>
        <v>0</v>
      </c>
    </row>
    <row r="462" spans="1:9" x14ac:dyDescent="0.25">
      <c r="A462" t="s">
        <v>111</v>
      </c>
      <c r="B462" s="4">
        <v>43898</v>
      </c>
      <c r="C462" t="s">
        <v>23</v>
      </c>
      <c r="D462" t="s">
        <v>22</v>
      </c>
      <c r="E462">
        <v>31</v>
      </c>
      <c r="F462">
        <v>15</v>
      </c>
      <c r="G462" s="10" t="s">
        <v>42</v>
      </c>
      <c r="H462">
        <v>1</v>
      </c>
      <c r="I462" t="b">
        <f>IF(AND(TableData[[#This Row],[Month]]&gt;=Database!$C$9,TableData[[#This Row],[Month]]&lt;=Database!$D$9),TRUE,FALSE)</f>
        <v>0</v>
      </c>
    </row>
    <row r="463" spans="1:9" x14ac:dyDescent="0.25">
      <c r="A463" t="s">
        <v>112</v>
      </c>
      <c r="B463" s="4">
        <v>43899</v>
      </c>
      <c r="C463" t="s">
        <v>26</v>
      </c>
      <c r="D463" t="s">
        <v>19</v>
      </c>
      <c r="F463">
        <v>18</v>
      </c>
      <c r="G463" s="10" t="s">
        <v>50</v>
      </c>
      <c r="H463"/>
      <c r="I463" t="b">
        <f>IF(AND(TableData[[#This Row],[Month]]&gt;=Database!$C$9,TableData[[#This Row],[Month]]&lt;=Database!$D$9),TRUE,FALSE)</f>
        <v>0</v>
      </c>
    </row>
    <row r="464" spans="1:9" x14ac:dyDescent="0.25">
      <c r="A464" t="s">
        <v>113</v>
      </c>
      <c r="B464" s="4">
        <v>43900</v>
      </c>
      <c r="C464" t="s">
        <v>27</v>
      </c>
      <c r="D464" t="s">
        <v>22</v>
      </c>
      <c r="F464">
        <v>10</v>
      </c>
      <c r="G464" s="10" t="s">
        <v>50</v>
      </c>
      <c r="H464"/>
      <c r="I464" t="b">
        <f>IF(AND(TableData[[#This Row],[Month]]&gt;=Database!$C$9,TableData[[#This Row],[Month]]&lt;=Database!$D$9),TRUE,FALSE)</f>
        <v>0</v>
      </c>
    </row>
    <row r="465" spans="1:9" x14ac:dyDescent="0.25">
      <c r="A465" t="s">
        <v>114</v>
      </c>
      <c r="B465" s="4">
        <v>43901</v>
      </c>
      <c r="C465" t="s">
        <v>16</v>
      </c>
      <c r="D465" t="s">
        <v>15</v>
      </c>
      <c r="F465">
        <v>39</v>
      </c>
      <c r="G465" s="10" t="s">
        <v>50</v>
      </c>
      <c r="H465"/>
      <c r="I465" t="b">
        <f>IF(AND(TableData[[#This Row],[Month]]&gt;=Database!$C$9,TableData[[#This Row],[Month]]&lt;=Database!$D$9),TRUE,FALSE)</f>
        <v>0</v>
      </c>
    </row>
    <row r="466" spans="1:9" x14ac:dyDescent="0.25">
      <c r="A466" t="s">
        <v>115</v>
      </c>
      <c r="B466" s="4">
        <v>43902</v>
      </c>
      <c r="C466" t="s">
        <v>20</v>
      </c>
      <c r="D466" t="s">
        <v>19</v>
      </c>
      <c r="E466">
        <v>31</v>
      </c>
      <c r="F466">
        <v>4</v>
      </c>
      <c r="G466" s="10" t="s">
        <v>42</v>
      </c>
      <c r="H466">
        <v>1</v>
      </c>
      <c r="I466" t="b">
        <f>IF(AND(TableData[[#This Row],[Month]]&gt;=Database!$C$9,TableData[[#This Row],[Month]]&lt;=Database!$D$9),TRUE,FALSE)</f>
        <v>0</v>
      </c>
    </row>
    <row r="467" spans="1:9" x14ac:dyDescent="0.25">
      <c r="A467" t="s">
        <v>116</v>
      </c>
      <c r="B467" s="4">
        <v>43903</v>
      </c>
      <c r="C467" t="s">
        <v>23</v>
      </c>
      <c r="D467" t="s">
        <v>22</v>
      </c>
      <c r="E467">
        <v>15</v>
      </c>
      <c r="F467">
        <v>5</v>
      </c>
      <c r="G467" s="10" t="s">
        <v>42</v>
      </c>
      <c r="H467">
        <v>1</v>
      </c>
      <c r="I467" t="b">
        <f>IF(AND(TableData[[#This Row],[Month]]&gt;=Database!$C$9,TableData[[#This Row],[Month]]&lt;=Database!$D$9),TRUE,FALSE)</f>
        <v>0</v>
      </c>
    </row>
    <row r="468" spans="1:9" x14ac:dyDescent="0.25">
      <c r="A468" t="s">
        <v>117</v>
      </c>
      <c r="B468" s="4">
        <v>43904</v>
      </c>
      <c r="C468" t="s">
        <v>26</v>
      </c>
      <c r="D468" t="s">
        <v>19</v>
      </c>
      <c r="E468">
        <v>14</v>
      </c>
      <c r="F468">
        <v>0</v>
      </c>
      <c r="G468" s="10" t="s">
        <v>42</v>
      </c>
      <c r="H468">
        <v>1</v>
      </c>
      <c r="I468" t="b">
        <f>IF(AND(TableData[[#This Row],[Month]]&gt;=Database!$C$9,TableData[[#This Row],[Month]]&lt;=Database!$D$9),TRUE,FALSE)</f>
        <v>0</v>
      </c>
    </row>
    <row r="469" spans="1:9" x14ac:dyDescent="0.25">
      <c r="A469" t="s">
        <v>118</v>
      </c>
      <c r="B469" s="4">
        <v>43905</v>
      </c>
      <c r="C469" t="s">
        <v>27</v>
      </c>
      <c r="D469" t="s">
        <v>22</v>
      </c>
      <c r="E469">
        <v>14</v>
      </c>
      <c r="F469">
        <v>50</v>
      </c>
      <c r="G469" s="10" t="s">
        <v>42</v>
      </c>
      <c r="H469">
        <v>0</v>
      </c>
      <c r="I469" t="b">
        <f>IF(AND(TableData[[#This Row],[Month]]&gt;=Database!$C$9,TableData[[#This Row],[Month]]&lt;=Database!$D$9),TRUE,FALSE)</f>
        <v>0</v>
      </c>
    </row>
    <row r="470" spans="1:9" x14ac:dyDescent="0.25">
      <c r="A470" t="s">
        <v>119</v>
      </c>
      <c r="B470" s="4">
        <v>43906</v>
      </c>
      <c r="C470" t="s">
        <v>16</v>
      </c>
      <c r="D470" t="s">
        <v>15</v>
      </c>
      <c r="E470">
        <v>15</v>
      </c>
      <c r="F470">
        <v>4</v>
      </c>
      <c r="G470" s="10" t="s">
        <v>42</v>
      </c>
      <c r="H470">
        <v>0</v>
      </c>
      <c r="I470" t="b">
        <f>IF(AND(TableData[[#This Row],[Month]]&gt;=Database!$C$9,TableData[[#This Row],[Month]]&lt;=Database!$D$9),TRUE,FALSE)</f>
        <v>0</v>
      </c>
    </row>
    <row r="471" spans="1:9" x14ac:dyDescent="0.25">
      <c r="A471" t="s">
        <v>120</v>
      </c>
      <c r="B471" s="4">
        <v>43907</v>
      </c>
      <c r="C471" t="s">
        <v>20</v>
      </c>
      <c r="D471" t="s">
        <v>19</v>
      </c>
      <c r="E471">
        <v>39</v>
      </c>
      <c r="F471">
        <v>2</v>
      </c>
      <c r="G471" s="10" t="s">
        <v>47</v>
      </c>
      <c r="H471">
        <v>0</v>
      </c>
      <c r="I471" t="b">
        <f>IF(AND(TableData[[#This Row],[Month]]&gt;=Database!$C$9,TableData[[#This Row],[Month]]&lt;=Database!$D$9),TRUE,FALSE)</f>
        <v>0</v>
      </c>
    </row>
    <row r="472" spans="1:9" x14ac:dyDescent="0.25">
      <c r="A472" t="s">
        <v>121</v>
      </c>
      <c r="B472" s="4">
        <v>43908</v>
      </c>
      <c r="C472" t="s">
        <v>23</v>
      </c>
      <c r="D472" t="s">
        <v>22</v>
      </c>
      <c r="E472">
        <v>20</v>
      </c>
      <c r="F472">
        <v>70</v>
      </c>
      <c r="G472" s="10" t="s">
        <v>42</v>
      </c>
      <c r="H472">
        <v>1</v>
      </c>
      <c r="I472" t="b">
        <f>IF(AND(TableData[[#This Row],[Month]]&gt;=Database!$C$9,TableData[[#This Row],[Month]]&lt;=Database!$D$9),TRUE,FALSE)</f>
        <v>0</v>
      </c>
    </row>
    <row r="473" spans="1:9" x14ac:dyDescent="0.25">
      <c r="A473" t="s">
        <v>122</v>
      </c>
      <c r="B473" s="4">
        <v>43909</v>
      </c>
      <c r="C473" t="s">
        <v>26</v>
      </c>
      <c r="D473" t="s">
        <v>19</v>
      </c>
      <c r="F473">
        <v>50</v>
      </c>
      <c r="G473" s="10" t="s">
        <v>50</v>
      </c>
      <c r="H473"/>
      <c r="I473" t="b">
        <f>IF(AND(TableData[[#This Row],[Month]]&gt;=Database!$C$9,TableData[[#This Row],[Month]]&lt;=Database!$D$9),TRUE,FALSE)</f>
        <v>0</v>
      </c>
    </row>
    <row r="474" spans="1:9" x14ac:dyDescent="0.25">
      <c r="A474" t="s">
        <v>123</v>
      </c>
      <c r="B474" s="4">
        <v>43910</v>
      </c>
      <c r="C474" t="s">
        <v>27</v>
      </c>
      <c r="D474" t="s">
        <v>22</v>
      </c>
      <c r="F474">
        <v>12</v>
      </c>
      <c r="G474" s="10" t="s">
        <v>50</v>
      </c>
      <c r="H474"/>
      <c r="I474" t="b">
        <f>IF(AND(TableData[[#This Row],[Month]]&gt;=Database!$C$9,TableData[[#This Row],[Month]]&lt;=Database!$D$9),TRUE,FALSE)</f>
        <v>0</v>
      </c>
    </row>
    <row r="475" spans="1:9" x14ac:dyDescent="0.25">
      <c r="A475" t="s">
        <v>124</v>
      </c>
      <c r="B475" s="4">
        <v>43911</v>
      </c>
      <c r="C475" t="s">
        <v>16</v>
      </c>
      <c r="D475" t="s">
        <v>15</v>
      </c>
      <c r="E475">
        <v>10</v>
      </c>
      <c r="F475">
        <v>1</v>
      </c>
      <c r="G475" s="10" t="s">
        <v>42</v>
      </c>
      <c r="H475">
        <v>1</v>
      </c>
      <c r="I475" t="b">
        <f>IF(AND(TableData[[#This Row],[Month]]&gt;=Database!$C$9,TableData[[#This Row],[Month]]&lt;=Database!$D$9),TRUE,FALSE)</f>
        <v>0</v>
      </c>
    </row>
    <row r="476" spans="1:9" x14ac:dyDescent="0.25">
      <c r="A476" t="s">
        <v>125</v>
      </c>
      <c r="B476" s="4">
        <v>43912</v>
      </c>
      <c r="C476" t="s">
        <v>20</v>
      </c>
      <c r="D476" t="s">
        <v>19</v>
      </c>
      <c r="E476">
        <v>10</v>
      </c>
      <c r="F476">
        <v>2</v>
      </c>
      <c r="G476" s="10" t="s">
        <v>42</v>
      </c>
      <c r="H476">
        <v>1</v>
      </c>
      <c r="I476" t="b">
        <f>IF(AND(TableData[[#This Row],[Month]]&gt;=Database!$C$9,TableData[[#This Row],[Month]]&lt;=Database!$D$9),TRUE,FALSE)</f>
        <v>0</v>
      </c>
    </row>
    <row r="477" spans="1:9" x14ac:dyDescent="0.25">
      <c r="A477" t="s">
        <v>126</v>
      </c>
      <c r="B477" s="4">
        <v>43913</v>
      </c>
      <c r="C477" t="s">
        <v>23</v>
      </c>
      <c r="D477" t="s">
        <v>22</v>
      </c>
      <c r="E477">
        <v>7</v>
      </c>
      <c r="F477">
        <v>3</v>
      </c>
      <c r="G477" s="10" t="s">
        <v>42</v>
      </c>
      <c r="H477">
        <v>0</v>
      </c>
      <c r="I477" t="b">
        <f>IF(AND(TableData[[#This Row],[Month]]&gt;=Database!$C$9,TableData[[#This Row],[Month]]&lt;=Database!$D$9),TRUE,FALSE)</f>
        <v>0</v>
      </c>
    </row>
    <row r="478" spans="1:9" x14ac:dyDescent="0.25">
      <c r="A478" t="s">
        <v>127</v>
      </c>
      <c r="B478" s="4">
        <v>43914</v>
      </c>
      <c r="C478" t="s">
        <v>26</v>
      </c>
      <c r="D478" t="s">
        <v>19</v>
      </c>
      <c r="E478">
        <v>9</v>
      </c>
      <c r="G478" s="10" t="s">
        <v>42</v>
      </c>
      <c r="H478">
        <v>1</v>
      </c>
      <c r="I478" t="b">
        <f>IF(AND(TableData[[#This Row],[Month]]&gt;=Database!$C$9,TableData[[#This Row],[Month]]&lt;=Database!$D$9),TRUE,FALSE)</f>
        <v>0</v>
      </c>
    </row>
    <row r="479" spans="1:9" x14ac:dyDescent="0.25">
      <c r="A479" t="s">
        <v>128</v>
      </c>
      <c r="B479" s="4">
        <v>43915</v>
      </c>
      <c r="C479" t="s">
        <v>27</v>
      </c>
      <c r="D479" t="s">
        <v>22</v>
      </c>
      <c r="E479">
        <v>8</v>
      </c>
      <c r="F479">
        <v>4</v>
      </c>
      <c r="G479" s="10" t="s">
        <v>42</v>
      </c>
      <c r="H479">
        <v>1</v>
      </c>
      <c r="I479" t="b">
        <f>IF(AND(TableData[[#This Row],[Month]]&gt;=Database!$C$9,TableData[[#This Row],[Month]]&lt;=Database!$D$9),TRUE,FALSE)</f>
        <v>0</v>
      </c>
    </row>
    <row r="480" spans="1:9" x14ac:dyDescent="0.25">
      <c r="A480" t="s">
        <v>129</v>
      </c>
      <c r="B480" s="4">
        <v>43916</v>
      </c>
      <c r="C480" t="s">
        <v>16</v>
      </c>
      <c r="D480" t="s">
        <v>15</v>
      </c>
      <c r="E480">
        <v>8</v>
      </c>
      <c r="F480">
        <v>10</v>
      </c>
      <c r="G480" s="10" t="s">
        <v>42</v>
      </c>
      <c r="H480">
        <v>1</v>
      </c>
      <c r="I480" t="b">
        <f>IF(AND(TableData[[#This Row],[Month]]&gt;=Database!$C$9,TableData[[#This Row],[Month]]&lt;=Database!$D$9),TRUE,FALSE)</f>
        <v>0</v>
      </c>
    </row>
    <row r="481" spans="1:9" x14ac:dyDescent="0.25">
      <c r="A481" t="s">
        <v>130</v>
      </c>
      <c r="B481" s="4">
        <v>43917</v>
      </c>
      <c r="C481" t="s">
        <v>20</v>
      </c>
      <c r="D481" t="s">
        <v>19</v>
      </c>
      <c r="F481">
        <v>9</v>
      </c>
      <c r="G481" s="10" t="s">
        <v>50</v>
      </c>
      <c r="H481"/>
      <c r="I481" t="b">
        <f>IF(AND(TableData[[#This Row],[Month]]&gt;=Database!$C$9,TableData[[#This Row],[Month]]&lt;=Database!$D$9),TRUE,FALSE)</f>
        <v>0</v>
      </c>
    </row>
    <row r="482" spans="1:9" x14ac:dyDescent="0.25">
      <c r="A482" t="s">
        <v>131</v>
      </c>
      <c r="B482" s="4">
        <v>43918</v>
      </c>
      <c r="C482" t="s">
        <v>23</v>
      </c>
      <c r="D482" t="s">
        <v>22</v>
      </c>
      <c r="F482">
        <v>2</v>
      </c>
      <c r="G482" s="10" t="s">
        <v>50</v>
      </c>
      <c r="H482"/>
      <c r="I482" t="b">
        <f>IF(AND(TableData[[#This Row],[Month]]&gt;=Database!$C$9,TableData[[#This Row],[Month]]&lt;=Database!$D$9),TRUE,FALSE)</f>
        <v>0</v>
      </c>
    </row>
    <row r="483" spans="1:9" x14ac:dyDescent="0.25">
      <c r="A483" t="s">
        <v>132</v>
      </c>
      <c r="B483" s="4">
        <v>43919</v>
      </c>
      <c r="C483" t="s">
        <v>26</v>
      </c>
      <c r="D483" t="s">
        <v>19</v>
      </c>
      <c r="F483">
        <v>13</v>
      </c>
      <c r="G483" s="10" t="s">
        <v>50</v>
      </c>
      <c r="H483"/>
      <c r="I483" t="b">
        <f>IF(AND(TableData[[#This Row],[Month]]&gt;=Database!$C$9,TableData[[#This Row],[Month]]&lt;=Database!$D$9),TRUE,FALSE)</f>
        <v>0</v>
      </c>
    </row>
    <row r="484" spans="1:9" x14ac:dyDescent="0.25">
      <c r="A484" t="s">
        <v>133</v>
      </c>
      <c r="B484" s="4">
        <v>43920</v>
      </c>
      <c r="C484" t="s">
        <v>27</v>
      </c>
      <c r="D484" t="s">
        <v>22</v>
      </c>
      <c r="E484">
        <v>14</v>
      </c>
      <c r="F484">
        <v>15</v>
      </c>
      <c r="G484" s="10" t="s">
        <v>42</v>
      </c>
      <c r="H484">
        <v>1</v>
      </c>
      <c r="I484" t="b">
        <f>IF(AND(TableData[[#This Row],[Month]]&gt;=Database!$C$9,TableData[[#This Row],[Month]]&lt;=Database!$D$9),TRUE,FALSE)</f>
        <v>0</v>
      </c>
    </row>
    <row r="485" spans="1:9" x14ac:dyDescent="0.25">
      <c r="A485" t="s">
        <v>134</v>
      </c>
      <c r="B485" s="4">
        <v>43921</v>
      </c>
      <c r="C485" t="s">
        <v>16</v>
      </c>
      <c r="D485" t="s">
        <v>15</v>
      </c>
      <c r="E485">
        <v>10</v>
      </c>
      <c r="F485">
        <v>18</v>
      </c>
      <c r="G485" s="10" t="s">
        <v>42</v>
      </c>
      <c r="H485">
        <v>1</v>
      </c>
      <c r="I485" t="b">
        <f>IF(AND(TableData[[#This Row],[Month]]&gt;=Database!$C$9,TableData[[#This Row],[Month]]&lt;=Database!$D$9),TRUE,FALSE)</f>
        <v>0</v>
      </c>
    </row>
    <row r="486" spans="1:9" x14ac:dyDescent="0.25">
      <c r="A486" t="s">
        <v>135</v>
      </c>
      <c r="B486" s="4">
        <v>43922</v>
      </c>
      <c r="C486" t="s">
        <v>20</v>
      </c>
      <c r="D486" t="s">
        <v>19</v>
      </c>
      <c r="E486">
        <v>10</v>
      </c>
      <c r="F486">
        <v>10</v>
      </c>
      <c r="G486" s="10" t="s">
        <v>42</v>
      </c>
      <c r="H486">
        <v>1</v>
      </c>
      <c r="I486" t="b">
        <f>IF(AND(TableData[[#This Row],[Month]]&gt;=Database!$C$9,TableData[[#This Row],[Month]]&lt;=Database!$D$9),TRUE,FALSE)</f>
        <v>0</v>
      </c>
    </row>
    <row r="487" spans="1:9" x14ac:dyDescent="0.25">
      <c r="A487" t="s">
        <v>136</v>
      </c>
      <c r="B487" s="4">
        <v>43923</v>
      </c>
      <c r="C487" t="s">
        <v>23</v>
      </c>
      <c r="D487" t="s">
        <v>22</v>
      </c>
      <c r="E487">
        <v>9</v>
      </c>
      <c r="F487">
        <v>39</v>
      </c>
      <c r="G487" s="10" t="s">
        <v>42</v>
      </c>
      <c r="H487">
        <v>1</v>
      </c>
      <c r="I487" t="b">
        <f>IF(AND(TableData[[#This Row],[Month]]&gt;=Database!$C$9,TableData[[#This Row],[Month]]&lt;=Database!$D$9),TRUE,FALSE)</f>
        <v>0</v>
      </c>
    </row>
    <row r="488" spans="1:9" x14ac:dyDescent="0.25">
      <c r="A488" t="s">
        <v>137</v>
      </c>
      <c r="B488" s="4">
        <v>43924</v>
      </c>
      <c r="C488" t="s">
        <v>26</v>
      </c>
      <c r="D488" t="s">
        <v>19</v>
      </c>
      <c r="E488">
        <v>12</v>
      </c>
      <c r="F488">
        <v>4</v>
      </c>
      <c r="G488" s="10" t="s">
        <v>42</v>
      </c>
      <c r="H488">
        <v>1</v>
      </c>
      <c r="I488" t="b">
        <f>IF(AND(TableData[[#This Row],[Month]]&gt;=Database!$C$9,TableData[[#This Row],[Month]]&lt;=Database!$D$9),TRUE,FALSE)</f>
        <v>0</v>
      </c>
    </row>
    <row r="489" spans="1:9" x14ac:dyDescent="0.25">
      <c r="A489" t="s">
        <v>138</v>
      </c>
      <c r="B489" s="4">
        <v>43925</v>
      </c>
      <c r="C489" t="s">
        <v>27</v>
      </c>
      <c r="D489" t="s">
        <v>22</v>
      </c>
      <c r="E489">
        <v>14</v>
      </c>
      <c r="F489">
        <v>5</v>
      </c>
      <c r="G489" s="10" t="s">
        <v>47</v>
      </c>
      <c r="H489">
        <v>1</v>
      </c>
      <c r="I489" t="b">
        <f>IF(AND(TableData[[#This Row],[Month]]&gt;=Database!$C$9,TableData[[#This Row],[Month]]&lt;=Database!$D$9),TRUE,FALSE)</f>
        <v>0</v>
      </c>
    </row>
    <row r="490" spans="1:9" x14ac:dyDescent="0.25">
      <c r="A490" t="s">
        <v>139</v>
      </c>
      <c r="B490" s="4">
        <v>43926</v>
      </c>
      <c r="C490" t="s">
        <v>16</v>
      </c>
      <c r="D490" t="s">
        <v>15</v>
      </c>
      <c r="E490">
        <v>12</v>
      </c>
      <c r="F490">
        <v>0</v>
      </c>
      <c r="G490" s="10" t="s">
        <v>42</v>
      </c>
      <c r="H490">
        <v>1</v>
      </c>
      <c r="I490" t="b">
        <f>IF(AND(TableData[[#This Row],[Month]]&gt;=Database!$C$9,TableData[[#This Row],[Month]]&lt;=Database!$D$9),TRUE,FALSE)</f>
        <v>0</v>
      </c>
    </row>
    <row r="491" spans="1:9" x14ac:dyDescent="0.25">
      <c r="A491" t="s">
        <v>140</v>
      </c>
      <c r="B491" s="4">
        <v>43927</v>
      </c>
      <c r="C491" t="s">
        <v>20</v>
      </c>
      <c r="D491" t="s">
        <v>19</v>
      </c>
      <c r="F491">
        <v>50</v>
      </c>
      <c r="G491" s="10" t="s">
        <v>50</v>
      </c>
      <c r="H491"/>
      <c r="I491" t="b">
        <f>IF(AND(TableData[[#This Row],[Month]]&gt;=Database!$C$9,TableData[[#This Row],[Month]]&lt;=Database!$D$9),TRUE,FALSE)</f>
        <v>0</v>
      </c>
    </row>
    <row r="492" spans="1:9" x14ac:dyDescent="0.25">
      <c r="A492" t="s">
        <v>141</v>
      </c>
      <c r="B492" s="4">
        <v>43928</v>
      </c>
      <c r="C492" t="s">
        <v>23</v>
      </c>
      <c r="D492" t="s">
        <v>22</v>
      </c>
      <c r="F492">
        <v>4</v>
      </c>
      <c r="G492" s="10" t="s">
        <v>50</v>
      </c>
      <c r="H492"/>
      <c r="I492" t="b">
        <f>IF(AND(TableData[[#This Row],[Month]]&gt;=Database!$C$9,TableData[[#This Row],[Month]]&lt;=Database!$D$9),TRUE,FALSE)</f>
        <v>0</v>
      </c>
    </row>
    <row r="493" spans="1:9" x14ac:dyDescent="0.25">
      <c r="A493" t="s">
        <v>142</v>
      </c>
      <c r="B493" s="4">
        <v>43929</v>
      </c>
      <c r="C493" t="s">
        <v>26</v>
      </c>
      <c r="D493" t="s">
        <v>19</v>
      </c>
      <c r="E493">
        <v>13</v>
      </c>
      <c r="F493">
        <v>2</v>
      </c>
      <c r="G493" s="10" t="s">
        <v>42</v>
      </c>
      <c r="H493">
        <v>1</v>
      </c>
      <c r="I493" t="b">
        <f>IF(AND(TableData[[#This Row],[Month]]&gt;=Database!$C$9,TableData[[#This Row],[Month]]&lt;=Database!$D$9),TRUE,FALSE)</f>
        <v>0</v>
      </c>
    </row>
    <row r="494" spans="1:9" x14ac:dyDescent="0.25">
      <c r="A494" t="s">
        <v>143</v>
      </c>
      <c r="B494" s="4">
        <v>43930</v>
      </c>
      <c r="C494" t="s">
        <v>27</v>
      </c>
      <c r="D494" t="s">
        <v>22</v>
      </c>
      <c r="E494">
        <v>16</v>
      </c>
      <c r="F494">
        <v>70</v>
      </c>
      <c r="G494" s="10" t="s">
        <v>42</v>
      </c>
      <c r="H494">
        <v>1</v>
      </c>
      <c r="I494" t="b">
        <f>IF(AND(TableData[[#This Row],[Month]]&gt;=Database!$C$9,TableData[[#This Row],[Month]]&lt;=Database!$D$9),TRUE,FALSE)</f>
        <v>0</v>
      </c>
    </row>
    <row r="495" spans="1:9" x14ac:dyDescent="0.25">
      <c r="A495" t="s">
        <v>144</v>
      </c>
      <c r="B495" s="4">
        <v>43931</v>
      </c>
      <c r="C495" t="s">
        <v>16</v>
      </c>
      <c r="D495" t="s">
        <v>15</v>
      </c>
      <c r="E495">
        <v>13</v>
      </c>
      <c r="F495">
        <v>50</v>
      </c>
      <c r="G495" s="10" t="s">
        <v>42</v>
      </c>
      <c r="H495">
        <v>1</v>
      </c>
      <c r="I495" t="b">
        <f>IF(AND(TableData[[#This Row],[Month]]&gt;=Database!$C$9,TableData[[#This Row],[Month]]&lt;=Database!$D$9),TRUE,FALSE)</f>
        <v>0</v>
      </c>
    </row>
    <row r="496" spans="1:9" x14ac:dyDescent="0.25">
      <c r="A496" t="s">
        <v>145</v>
      </c>
      <c r="B496" s="4">
        <v>43932</v>
      </c>
      <c r="C496" t="s">
        <v>20</v>
      </c>
      <c r="D496" t="s">
        <v>19</v>
      </c>
      <c r="E496">
        <v>49</v>
      </c>
      <c r="F496">
        <v>12</v>
      </c>
      <c r="G496" s="10" t="s">
        <v>42</v>
      </c>
      <c r="H496">
        <v>0</v>
      </c>
      <c r="I496" t="b">
        <f>IF(AND(TableData[[#This Row],[Month]]&gt;=Database!$C$9,TableData[[#This Row],[Month]]&lt;=Database!$D$9),TRUE,FALSE)</f>
        <v>0</v>
      </c>
    </row>
    <row r="497" spans="1:9" x14ac:dyDescent="0.25">
      <c r="A497" t="s">
        <v>146</v>
      </c>
      <c r="B497" s="4">
        <v>43933</v>
      </c>
      <c r="C497" t="s">
        <v>23</v>
      </c>
      <c r="D497" t="s">
        <v>22</v>
      </c>
      <c r="E497">
        <v>20</v>
      </c>
      <c r="F497">
        <v>1</v>
      </c>
      <c r="G497" s="10" t="s">
        <v>42</v>
      </c>
      <c r="H497">
        <v>0</v>
      </c>
      <c r="I497" t="b">
        <f>IF(AND(TableData[[#This Row],[Month]]&gt;=Database!$C$9,TableData[[#This Row],[Month]]&lt;=Database!$D$9),TRUE,FALSE)</f>
        <v>0</v>
      </c>
    </row>
    <row r="498" spans="1:9" x14ac:dyDescent="0.25">
      <c r="A498" t="s">
        <v>147</v>
      </c>
      <c r="B498" s="4">
        <v>43934</v>
      </c>
      <c r="C498" t="s">
        <v>26</v>
      </c>
      <c r="D498" t="s">
        <v>19</v>
      </c>
      <c r="E498">
        <v>18</v>
      </c>
      <c r="F498">
        <v>2</v>
      </c>
      <c r="G498" s="10" t="s">
        <v>42</v>
      </c>
      <c r="H498">
        <v>1</v>
      </c>
      <c r="I498" t="b">
        <f>IF(AND(TableData[[#This Row],[Month]]&gt;=Database!$C$9,TableData[[#This Row],[Month]]&lt;=Database!$D$9),TRUE,FALSE)</f>
        <v>0</v>
      </c>
    </row>
    <row r="499" spans="1:9" x14ac:dyDescent="0.25">
      <c r="A499" t="s">
        <v>148</v>
      </c>
      <c r="B499" s="4">
        <v>43935</v>
      </c>
      <c r="C499" t="s">
        <v>27</v>
      </c>
      <c r="D499" t="s">
        <v>22</v>
      </c>
      <c r="F499">
        <v>3</v>
      </c>
      <c r="G499" s="10" t="s">
        <v>50</v>
      </c>
      <c r="H499"/>
      <c r="I499" t="b">
        <f>IF(AND(TableData[[#This Row],[Month]]&gt;=Database!$C$9,TableData[[#This Row],[Month]]&lt;=Database!$D$9),TRUE,FALSE)</f>
        <v>0</v>
      </c>
    </row>
    <row r="500" spans="1:9" x14ac:dyDescent="0.25">
      <c r="A500" t="s">
        <v>149</v>
      </c>
      <c r="B500" s="4">
        <v>43936</v>
      </c>
      <c r="C500" t="s">
        <v>16</v>
      </c>
      <c r="D500" t="s">
        <v>15</v>
      </c>
      <c r="G500" s="10" t="s">
        <v>50</v>
      </c>
      <c r="H500"/>
      <c r="I500" t="b">
        <f>IF(AND(TableData[[#This Row],[Month]]&gt;=Database!$C$9,TableData[[#This Row],[Month]]&lt;=Database!$D$9),TRUE,FALSE)</f>
        <v>0</v>
      </c>
    </row>
    <row r="501" spans="1:9" x14ac:dyDescent="0.25">
      <c r="A501" t="s">
        <v>75</v>
      </c>
      <c r="B501" s="4">
        <v>43862</v>
      </c>
      <c r="C501" t="s">
        <v>20</v>
      </c>
      <c r="D501" t="s">
        <v>19</v>
      </c>
      <c r="E501">
        <v>20</v>
      </c>
      <c r="F501">
        <v>4</v>
      </c>
      <c r="G501" s="10" t="s">
        <v>42</v>
      </c>
      <c r="H501">
        <v>1</v>
      </c>
      <c r="I501" t="b">
        <f>IF(AND(TableData[[#This Row],[Month]]&gt;=Database!$C$9,TableData[[#This Row],[Month]]&lt;=Database!$D$9),TRUE,FALSE)</f>
        <v>0</v>
      </c>
    </row>
    <row r="502" spans="1:9" x14ac:dyDescent="0.25">
      <c r="A502" t="s">
        <v>76</v>
      </c>
      <c r="B502" s="4">
        <v>43863</v>
      </c>
      <c r="C502" t="s">
        <v>23</v>
      </c>
      <c r="D502" t="s">
        <v>22</v>
      </c>
      <c r="F502">
        <v>10</v>
      </c>
      <c r="G502" s="10" t="s">
        <v>50</v>
      </c>
      <c r="H502"/>
      <c r="I502" t="b">
        <f>IF(AND(TableData[[#This Row],[Month]]&gt;=Database!$C$9,TableData[[#This Row],[Month]]&lt;=Database!$D$9),TRUE,FALSE)</f>
        <v>0</v>
      </c>
    </row>
    <row r="503" spans="1:9" x14ac:dyDescent="0.25">
      <c r="A503" t="s">
        <v>77</v>
      </c>
      <c r="B503" s="4">
        <v>43864</v>
      </c>
      <c r="C503" t="s">
        <v>26</v>
      </c>
      <c r="D503" t="s">
        <v>19</v>
      </c>
      <c r="F503">
        <v>9</v>
      </c>
      <c r="G503" s="10" t="s">
        <v>50</v>
      </c>
      <c r="H503"/>
      <c r="I503" t="b">
        <f>IF(AND(TableData[[#This Row],[Month]]&gt;=Database!$C$9,TableData[[#This Row],[Month]]&lt;=Database!$D$9),TRUE,FALSE)</f>
        <v>0</v>
      </c>
    </row>
    <row r="504" spans="1:9" x14ac:dyDescent="0.25">
      <c r="A504" t="s">
        <v>78</v>
      </c>
      <c r="B504" s="4">
        <v>43865</v>
      </c>
      <c r="C504" t="s">
        <v>27</v>
      </c>
      <c r="D504" t="s">
        <v>22</v>
      </c>
      <c r="F504">
        <v>2</v>
      </c>
      <c r="G504" s="10" t="s">
        <v>50</v>
      </c>
      <c r="H504"/>
      <c r="I504" t="b">
        <f>IF(AND(TableData[[#This Row],[Month]]&gt;=Database!$C$9,TableData[[#This Row],[Month]]&lt;=Database!$D$9),TRUE,FALSE)</f>
        <v>0</v>
      </c>
    </row>
    <row r="505" spans="1:9" x14ac:dyDescent="0.25">
      <c r="A505" t="s">
        <v>79</v>
      </c>
      <c r="B505" s="4">
        <v>43866</v>
      </c>
      <c r="C505" t="s">
        <v>16</v>
      </c>
      <c r="D505" t="s">
        <v>15</v>
      </c>
      <c r="E505">
        <v>37</v>
      </c>
      <c r="F505">
        <v>13</v>
      </c>
      <c r="G505" s="10" t="s">
        <v>42</v>
      </c>
      <c r="H505">
        <v>1</v>
      </c>
      <c r="I505" t="b">
        <f>IF(AND(TableData[[#This Row],[Month]]&gt;=Database!$C$9,TableData[[#This Row],[Month]]&lt;=Database!$D$9),TRUE,FALSE)</f>
        <v>0</v>
      </c>
    </row>
    <row r="506" spans="1:9" x14ac:dyDescent="0.25">
      <c r="A506" t="s">
        <v>80</v>
      </c>
      <c r="B506" s="4">
        <v>43867</v>
      </c>
      <c r="C506" t="s">
        <v>20</v>
      </c>
      <c r="D506" t="s">
        <v>19</v>
      </c>
      <c r="E506">
        <v>106</v>
      </c>
      <c r="F506">
        <v>15</v>
      </c>
      <c r="G506" s="10" t="s">
        <v>42</v>
      </c>
      <c r="H506">
        <v>1</v>
      </c>
      <c r="I506" t="b">
        <f>IF(AND(TableData[[#This Row],[Month]]&gt;=Database!$C$9,TableData[[#This Row],[Month]]&lt;=Database!$D$9),TRUE,FALSE)</f>
        <v>0</v>
      </c>
    </row>
    <row r="507" spans="1:9" x14ac:dyDescent="0.25">
      <c r="A507" t="s">
        <v>81</v>
      </c>
      <c r="B507" s="4">
        <v>43868</v>
      </c>
      <c r="C507" t="s">
        <v>23</v>
      </c>
      <c r="D507" t="s">
        <v>22</v>
      </c>
      <c r="E507">
        <v>224</v>
      </c>
      <c r="F507">
        <v>18</v>
      </c>
      <c r="G507" s="10" t="s">
        <v>42</v>
      </c>
      <c r="H507">
        <v>1</v>
      </c>
      <c r="I507" t="b">
        <f>IF(AND(TableData[[#This Row],[Month]]&gt;=Database!$C$9,TableData[[#This Row],[Month]]&lt;=Database!$D$9),TRUE,FALSE)</f>
        <v>0</v>
      </c>
    </row>
    <row r="508" spans="1:9" x14ac:dyDescent="0.25">
      <c r="A508" t="s">
        <v>82</v>
      </c>
      <c r="B508" s="4">
        <v>43869</v>
      </c>
      <c r="C508" t="s">
        <v>26</v>
      </c>
      <c r="D508" t="s">
        <v>19</v>
      </c>
      <c r="E508">
        <v>80</v>
      </c>
      <c r="F508">
        <v>10</v>
      </c>
      <c r="G508" s="10" t="s">
        <v>42</v>
      </c>
      <c r="H508">
        <v>1</v>
      </c>
      <c r="I508" t="b">
        <f>IF(AND(TableData[[#This Row],[Month]]&gt;=Database!$C$9,TableData[[#This Row],[Month]]&lt;=Database!$D$9),TRUE,FALSE)</f>
        <v>0</v>
      </c>
    </row>
    <row r="509" spans="1:9" x14ac:dyDescent="0.25">
      <c r="A509" t="s">
        <v>83</v>
      </c>
      <c r="B509" s="4">
        <v>43870</v>
      </c>
      <c r="C509" t="s">
        <v>27</v>
      </c>
      <c r="D509" t="s">
        <v>22</v>
      </c>
      <c r="E509">
        <v>83</v>
      </c>
      <c r="F509">
        <v>39</v>
      </c>
      <c r="G509" s="10" t="s">
        <v>42</v>
      </c>
      <c r="H509">
        <v>1</v>
      </c>
      <c r="I509" t="b">
        <f>IF(AND(TableData[[#This Row],[Month]]&gt;=Database!$C$9,TableData[[#This Row],[Month]]&lt;=Database!$D$9),TRUE,FALSE)</f>
        <v>0</v>
      </c>
    </row>
    <row r="510" spans="1:9" x14ac:dyDescent="0.25">
      <c r="A510" t="s">
        <v>84</v>
      </c>
      <c r="B510" s="4">
        <v>43871</v>
      </c>
      <c r="C510" t="s">
        <v>16</v>
      </c>
      <c r="D510" t="s">
        <v>15</v>
      </c>
      <c r="E510">
        <v>28</v>
      </c>
      <c r="F510">
        <v>4</v>
      </c>
      <c r="G510" s="10" t="s">
        <v>47</v>
      </c>
      <c r="H510">
        <v>1</v>
      </c>
      <c r="I510" t="b">
        <f>IF(AND(TableData[[#This Row],[Month]]&gt;=Database!$C$9,TableData[[#This Row],[Month]]&lt;=Database!$D$9),TRUE,FALSE)</f>
        <v>0</v>
      </c>
    </row>
    <row r="511" spans="1:9" x14ac:dyDescent="0.25">
      <c r="A511" t="s">
        <v>85</v>
      </c>
      <c r="B511" s="4">
        <v>43872</v>
      </c>
      <c r="C511" t="s">
        <v>20</v>
      </c>
      <c r="D511" t="s">
        <v>19</v>
      </c>
      <c r="E511">
        <v>23</v>
      </c>
      <c r="F511">
        <v>5</v>
      </c>
      <c r="G511" s="10" t="s">
        <v>42</v>
      </c>
      <c r="H511">
        <v>1</v>
      </c>
      <c r="I511" t="b">
        <f>IF(AND(TableData[[#This Row],[Month]]&gt;=Database!$C$9,TableData[[#This Row],[Month]]&lt;=Database!$D$9),TRUE,FALSE)</f>
        <v>0</v>
      </c>
    </row>
    <row r="512" spans="1:9" x14ac:dyDescent="0.25">
      <c r="A512" t="s">
        <v>86</v>
      </c>
      <c r="B512" s="4">
        <v>43873</v>
      </c>
      <c r="C512" t="s">
        <v>23</v>
      </c>
      <c r="D512" t="s">
        <v>22</v>
      </c>
      <c r="F512">
        <v>0</v>
      </c>
      <c r="G512" s="10" t="s">
        <v>50</v>
      </c>
      <c r="H512"/>
      <c r="I512" t="b">
        <f>IF(AND(TableData[[#This Row],[Month]]&gt;=Database!$C$9,TableData[[#This Row],[Month]]&lt;=Database!$D$9),TRUE,FALSE)</f>
        <v>0</v>
      </c>
    </row>
    <row r="513" spans="1:9" x14ac:dyDescent="0.25">
      <c r="A513" t="s">
        <v>87</v>
      </c>
      <c r="B513" s="4">
        <v>43874</v>
      </c>
      <c r="C513" t="s">
        <v>26</v>
      </c>
      <c r="D513" t="s">
        <v>19</v>
      </c>
      <c r="F513">
        <v>50</v>
      </c>
      <c r="G513" s="10" t="s">
        <v>50</v>
      </c>
      <c r="H513"/>
      <c r="I513" t="b">
        <f>IF(AND(TableData[[#This Row],[Month]]&gt;=Database!$C$9,TableData[[#This Row],[Month]]&lt;=Database!$D$9),TRUE,FALSE)</f>
        <v>0</v>
      </c>
    </row>
    <row r="514" spans="1:9" x14ac:dyDescent="0.25">
      <c r="A514" t="s">
        <v>88</v>
      </c>
      <c r="B514" s="4">
        <v>43875</v>
      </c>
      <c r="C514" t="s">
        <v>27</v>
      </c>
      <c r="D514" t="s">
        <v>22</v>
      </c>
      <c r="E514">
        <v>14</v>
      </c>
      <c r="F514">
        <v>4</v>
      </c>
      <c r="G514" s="10" t="s">
        <v>42</v>
      </c>
      <c r="H514">
        <v>1</v>
      </c>
      <c r="I514" t="b">
        <f>IF(AND(TableData[[#This Row],[Month]]&gt;=Database!$C$9,TableData[[#This Row],[Month]]&lt;=Database!$D$9),TRUE,FALSE)</f>
        <v>0</v>
      </c>
    </row>
    <row r="515" spans="1:9" x14ac:dyDescent="0.25">
      <c r="A515" t="s">
        <v>89</v>
      </c>
      <c r="B515" s="4">
        <v>43876</v>
      </c>
      <c r="C515" t="s">
        <v>16</v>
      </c>
      <c r="D515" t="s">
        <v>15</v>
      </c>
      <c r="E515">
        <v>15</v>
      </c>
      <c r="F515">
        <v>2</v>
      </c>
      <c r="G515" s="10" t="s">
        <v>42</v>
      </c>
      <c r="H515">
        <v>1</v>
      </c>
      <c r="I515" t="b">
        <f>IF(AND(TableData[[#This Row],[Month]]&gt;=Database!$C$9,TableData[[#This Row],[Month]]&lt;=Database!$D$9),TRUE,FALSE)</f>
        <v>0</v>
      </c>
    </row>
    <row r="516" spans="1:9" x14ac:dyDescent="0.25">
      <c r="A516" t="s">
        <v>90</v>
      </c>
      <c r="B516" s="4">
        <v>43877</v>
      </c>
      <c r="C516" t="s">
        <v>20</v>
      </c>
      <c r="D516" t="s">
        <v>19</v>
      </c>
      <c r="E516">
        <v>21</v>
      </c>
      <c r="F516">
        <v>70</v>
      </c>
      <c r="G516" s="10" t="s">
        <v>42</v>
      </c>
      <c r="H516">
        <v>1</v>
      </c>
      <c r="I516" t="b">
        <f>IF(AND(TableData[[#This Row],[Month]]&gt;=Database!$C$9,TableData[[#This Row],[Month]]&lt;=Database!$D$9),TRUE,FALSE)</f>
        <v>0</v>
      </c>
    </row>
    <row r="517" spans="1:9" x14ac:dyDescent="0.25">
      <c r="A517" t="s">
        <v>91</v>
      </c>
      <c r="B517" s="4">
        <v>43878</v>
      </c>
      <c r="C517" t="s">
        <v>23</v>
      </c>
      <c r="D517" t="s">
        <v>22</v>
      </c>
      <c r="E517">
        <v>29</v>
      </c>
      <c r="F517">
        <v>50</v>
      </c>
      <c r="G517" s="10" t="s">
        <v>42</v>
      </c>
      <c r="H517">
        <v>0</v>
      </c>
      <c r="I517" t="b">
        <f>IF(AND(TableData[[#This Row],[Month]]&gt;=Database!$C$9,TableData[[#This Row],[Month]]&lt;=Database!$D$9),TRUE,FALSE)</f>
        <v>0</v>
      </c>
    </row>
    <row r="518" spans="1:9" x14ac:dyDescent="0.25">
      <c r="A518" t="s">
        <v>92</v>
      </c>
      <c r="B518" s="4">
        <v>43879</v>
      </c>
      <c r="C518" t="s">
        <v>26</v>
      </c>
      <c r="D518" t="s">
        <v>19</v>
      </c>
      <c r="E518">
        <v>21</v>
      </c>
      <c r="F518">
        <v>12</v>
      </c>
      <c r="G518" s="10" t="s">
        <v>42</v>
      </c>
      <c r="H518">
        <v>1</v>
      </c>
      <c r="I518" t="b">
        <f>IF(AND(TableData[[#This Row],[Month]]&gt;=Database!$C$9,TableData[[#This Row],[Month]]&lt;=Database!$D$9),TRUE,FALSE)</f>
        <v>0</v>
      </c>
    </row>
    <row r="519" spans="1:9" x14ac:dyDescent="0.25">
      <c r="A519" t="s">
        <v>93</v>
      </c>
      <c r="B519" s="4">
        <v>43880</v>
      </c>
      <c r="C519" t="s">
        <v>27</v>
      </c>
      <c r="D519" t="s">
        <v>22</v>
      </c>
      <c r="E519">
        <v>17</v>
      </c>
      <c r="F519">
        <v>1</v>
      </c>
      <c r="G519" s="10" t="s">
        <v>42</v>
      </c>
      <c r="H519">
        <v>0</v>
      </c>
      <c r="I519" t="b">
        <f>IF(AND(TableData[[#This Row],[Month]]&gt;=Database!$C$9,TableData[[#This Row],[Month]]&lt;=Database!$D$9),TRUE,FALSE)</f>
        <v>0</v>
      </c>
    </row>
    <row r="520" spans="1:9" x14ac:dyDescent="0.25">
      <c r="A520" t="s">
        <v>94</v>
      </c>
      <c r="B520" s="4">
        <v>43881</v>
      </c>
      <c r="C520" t="s">
        <v>16</v>
      </c>
      <c r="D520" t="s">
        <v>15</v>
      </c>
      <c r="F520">
        <v>2</v>
      </c>
      <c r="G520" s="10" t="s">
        <v>50</v>
      </c>
      <c r="H520"/>
      <c r="I520" t="b">
        <f>IF(AND(TableData[[#This Row],[Month]]&gt;=Database!$C$9,TableData[[#This Row],[Month]]&lt;=Database!$D$9),TRUE,FALSE)</f>
        <v>0</v>
      </c>
    </row>
    <row r="521" spans="1:9" x14ac:dyDescent="0.25">
      <c r="A521" t="s">
        <v>95</v>
      </c>
      <c r="B521" s="4">
        <v>43882</v>
      </c>
      <c r="C521" t="s">
        <v>20</v>
      </c>
      <c r="D521" t="s">
        <v>19</v>
      </c>
      <c r="F521">
        <v>3</v>
      </c>
      <c r="G521" s="10" t="s">
        <v>50</v>
      </c>
      <c r="H521"/>
      <c r="I521" t="b">
        <f>IF(AND(TableData[[#This Row],[Month]]&gt;=Database!$C$9,TableData[[#This Row],[Month]]&lt;=Database!$D$9),TRUE,FALSE)</f>
        <v>0</v>
      </c>
    </row>
    <row r="522" spans="1:9" x14ac:dyDescent="0.25">
      <c r="A522" t="s">
        <v>96</v>
      </c>
      <c r="B522" s="4">
        <v>43883</v>
      </c>
      <c r="C522" t="s">
        <v>23</v>
      </c>
      <c r="D522" t="s">
        <v>22</v>
      </c>
      <c r="G522" s="10" t="s">
        <v>50</v>
      </c>
      <c r="H522"/>
      <c r="I522" t="b">
        <f>IF(AND(TableData[[#This Row],[Month]]&gt;=Database!$C$9,TableData[[#This Row],[Month]]&lt;=Database!$D$9),TRUE,FALSE)</f>
        <v>0</v>
      </c>
    </row>
    <row r="523" spans="1:9" x14ac:dyDescent="0.25">
      <c r="A523" t="s">
        <v>97</v>
      </c>
      <c r="B523" s="4">
        <v>43884</v>
      </c>
      <c r="C523" t="s">
        <v>26</v>
      </c>
      <c r="D523" t="s">
        <v>19</v>
      </c>
      <c r="E523">
        <v>29</v>
      </c>
      <c r="F523">
        <v>4</v>
      </c>
      <c r="G523" s="10" t="s">
        <v>42</v>
      </c>
      <c r="H523">
        <v>1</v>
      </c>
      <c r="I523" t="b">
        <f>IF(AND(TableData[[#This Row],[Month]]&gt;=Database!$C$9,TableData[[#This Row],[Month]]&lt;=Database!$D$9),TRUE,FALSE)</f>
        <v>0</v>
      </c>
    </row>
    <row r="524" spans="1:9" x14ac:dyDescent="0.25">
      <c r="A524" t="s">
        <v>98</v>
      </c>
      <c r="B524" s="4">
        <v>43885</v>
      </c>
      <c r="C524" t="s">
        <v>27</v>
      </c>
      <c r="D524" t="s">
        <v>22</v>
      </c>
      <c r="E524">
        <v>44</v>
      </c>
      <c r="F524">
        <v>10</v>
      </c>
      <c r="G524" s="10" t="s">
        <v>42</v>
      </c>
      <c r="H524">
        <v>1</v>
      </c>
      <c r="I524" t="b">
        <f>IF(AND(TableData[[#This Row],[Month]]&gt;=Database!$C$9,TableData[[#This Row],[Month]]&lt;=Database!$D$9),TRUE,FALSE)</f>
        <v>0</v>
      </c>
    </row>
    <row r="525" spans="1:9" x14ac:dyDescent="0.25">
      <c r="A525" t="s">
        <v>99</v>
      </c>
      <c r="B525" s="4">
        <v>43886</v>
      </c>
      <c r="C525" t="s">
        <v>16</v>
      </c>
      <c r="D525" t="s">
        <v>15</v>
      </c>
      <c r="E525">
        <v>43</v>
      </c>
      <c r="F525">
        <v>9</v>
      </c>
      <c r="G525" s="10" t="s">
        <v>42</v>
      </c>
      <c r="H525">
        <v>0</v>
      </c>
      <c r="I525" t="b">
        <f>IF(AND(TableData[[#This Row],[Month]]&gt;=Database!$C$9,TableData[[#This Row],[Month]]&lt;=Database!$D$9),TRUE,FALSE)</f>
        <v>0</v>
      </c>
    </row>
    <row r="526" spans="1:9" x14ac:dyDescent="0.25">
      <c r="A526" t="s">
        <v>100</v>
      </c>
      <c r="B526" s="4">
        <v>43887</v>
      </c>
      <c r="C526" t="s">
        <v>20</v>
      </c>
      <c r="D526" t="s">
        <v>19</v>
      </c>
      <c r="E526">
        <v>62</v>
      </c>
      <c r="F526">
        <v>2</v>
      </c>
      <c r="G526" s="10" t="s">
        <v>42</v>
      </c>
      <c r="H526">
        <v>1</v>
      </c>
      <c r="I526" t="b">
        <f>IF(AND(TableData[[#This Row],[Month]]&gt;=Database!$C$9,TableData[[#This Row],[Month]]&lt;=Database!$D$9),TRUE,FALSE)</f>
        <v>0</v>
      </c>
    </row>
    <row r="527" spans="1:9" x14ac:dyDescent="0.25">
      <c r="A527" t="s">
        <v>101</v>
      </c>
      <c r="B527" s="4">
        <v>43888</v>
      </c>
      <c r="C527" t="s">
        <v>23</v>
      </c>
      <c r="D527" t="s">
        <v>22</v>
      </c>
      <c r="E527">
        <v>49</v>
      </c>
      <c r="F527">
        <v>13</v>
      </c>
      <c r="G527" s="10" t="s">
        <v>42</v>
      </c>
      <c r="H527">
        <v>1</v>
      </c>
      <c r="I527" t="b">
        <f>IF(AND(TableData[[#This Row],[Month]]&gt;=Database!$C$9,TableData[[#This Row],[Month]]&lt;=Database!$D$9),TRUE,FALSE)</f>
        <v>0</v>
      </c>
    </row>
    <row r="528" spans="1:9" x14ac:dyDescent="0.25">
      <c r="A528" t="s">
        <v>102</v>
      </c>
      <c r="B528" s="4">
        <v>43889</v>
      </c>
      <c r="C528" t="s">
        <v>26</v>
      </c>
      <c r="D528" t="s">
        <v>19</v>
      </c>
      <c r="E528">
        <v>29</v>
      </c>
      <c r="F528">
        <v>15</v>
      </c>
      <c r="G528" s="10" t="s">
        <v>47</v>
      </c>
      <c r="H528">
        <v>1</v>
      </c>
      <c r="I528" t="b">
        <f>IF(AND(TableData[[#This Row],[Month]]&gt;=Database!$C$9,TableData[[#This Row],[Month]]&lt;=Database!$D$9),TRUE,FALSE)</f>
        <v>0</v>
      </c>
    </row>
    <row r="529" spans="1:9" x14ac:dyDescent="0.25">
      <c r="A529" t="s">
        <v>103</v>
      </c>
      <c r="B529" s="4">
        <v>43890</v>
      </c>
      <c r="C529" t="s">
        <v>27</v>
      </c>
      <c r="D529" t="s">
        <v>22</v>
      </c>
      <c r="E529">
        <v>29</v>
      </c>
      <c r="F529">
        <v>18</v>
      </c>
      <c r="G529" s="10" t="s">
        <v>42</v>
      </c>
      <c r="H529">
        <v>1</v>
      </c>
      <c r="I529" t="b">
        <f>IF(AND(TableData[[#This Row],[Month]]&gt;=Database!$C$9,TableData[[#This Row],[Month]]&lt;=Database!$D$9),TRUE,FALSE)</f>
        <v>0</v>
      </c>
    </row>
    <row r="530" spans="1:9" x14ac:dyDescent="0.25">
      <c r="A530" t="s">
        <v>104</v>
      </c>
      <c r="B530" s="4">
        <v>43891</v>
      </c>
      <c r="C530" t="s">
        <v>16</v>
      </c>
      <c r="D530" t="s">
        <v>15</v>
      </c>
      <c r="F530">
        <v>10</v>
      </c>
      <c r="G530" s="10" t="s">
        <v>50</v>
      </c>
      <c r="H530"/>
      <c r="I530" t="b">
        <f>IF(AND(TableData[[#This Row],[Month]]&gt;=Database!$C$9,TableData[[#This Row],[Month]]&lt;=Database!$D$9),TRUE,FALSE)</f>
        <v>0</v>
      </c>
    </row>
    <row r="531" spans="1:9" x14ac:dyDescent="0.25">
      <c r="A531" t="s">
        <v>105</v>
      </c>
      <c r="B531" s="4">
        <v>43892</v>
      </c>
      <c r="C531" t="s">
        <v>20</v>
      </c>
      <c r="D531" t="s">
        <v>19</v>
      </c>
      <c r="F531">
        <v>39</v>
      </c>
      <c r="G531" s="10" t="s">
        <v>50</v>
      </c>
      <c r="H531"/>
      <c r="I531" t="b">
        <f>IF(AND(TableData[[#This Row],[Month]]&gt;=Database!$C$9,TableData[[#This Row],[Month]]&lt;=Database!$D$9),TRUE,FALSE)</f>
        <v>0</v>
      </c>
    </row>
    <row r="532" spans="1:9" x14ac:dyDescent="0.25">
      <c r="A532" t="s">
        <v>106</v>
      </c>
      <c r="B532" s="4">
        <v>43893</v>
      </c>
      <c r="C532" t="s">
        <v>23</v>
      </c>
      <c r="D532" t="s">
        <v>22</v>
      </c>
      <c r="E532">
        <v>17</v>
      </c>
      <c r="F532">
        <v>4</v>
      </c>
      <c r="G532" s="10" t="s">
        <v>42</v>
      </c>
      <c r="H532">
        <v>1</v>
      </c>
      <c r="I532" t="b">
        <f>IF(AND(TableData[[#This Row],[Month]]&gt;=Database!$C$9,TableData[[#This Row],[Month]]&lt;=Database!$D$9),TRUE,FALSE)</f>
        <v>0</v>
      </c>
    </row>
    <row r="533" spans="1:9" x14ac:dyDescent="0.25">
      <c r="A533" t="s">
        <v>107</v>
      </c>
      <c r="B533" s="4">
        <v>43894</v>
      </c>
      <c r="C533" t="s">
        <v>26</v>
      </c>
      <c r="D533" t="s">
        <v>19</v>
      </c>
      <c r="E533">
        <v>14</v>
      </c>
      <c r="F533">
        <v>5</v>
      </c>
      <c r="G533" s="10" t="s">
        <v>42</v>
      </c>
      <c r="H533">
        <v>1</v>
      </c>
      <c r="I533" t="b">
        <f>IF(AND(TableData[[#This Row],[Month]]&gt;=Database!$C$9,TableData[[#This Row],[Month]]&lt;=Database!$D$9),TRUE,FALSE)</f>
        <v>0</v>
      </c>
    </row>
    <row r="534" spans="1:9" x14ac:dyDescent="0.25">
      <c r="A534" t="s">
        <v>108</v>
      </c>
      <c r="B534" s="4">
        <v>43895</v>
      </c>
      <c r="C534" t="s">
        <v>27</v>
      </c>
      <c r="D534" t="s">
        <v>22</v>
      </c>
      <c r="E534">
        <v>22</v>
      </c>
      <c r="F534">
        <v>0</v>
      </c>
      <c r="G534" s="10" t="s">
        <v>42</v>
      </c>
      <c r="H534">
        <v>1</v>
      </c>
      <c r="I534" t="b">
        <f>IF(AND(TableData[[#This Row],[Month]]&gt;=Database!$C$9,TableData[[#This Row],[Month]]&lt;=Database!$D$9),TRUE,FALSE)</f>
        <v>0</v>
      </c>
    </row>
    <row r="535" spans="1:9" x14ac:dyDescent="0.25">
      <c r="A535" t="s">
        <v>109</v>
      </c>
      <c r="B535" s="4">
        <v>43896</v>
      </c>
      <c r="C535" t="s">
        <v>16</v>
      </c>
      <c r="D535" t="s">
        <v>15</v>
      </c>
      <c r="E535">
        <v>24</v>
      </c>
      <c r="F535">
        <v>50</v>
      </c>
      <c r="G535" s="10" t="s">
        <v>42</v>
      </c>
      <c r="H535">
        <v>1</v>
      </c>
      <c r="I535" t="b">
        <f>IF(AND(TableData[[#This Row],[Month]]&gt;=Database!$C$9,TableData[[#This Row],[Month]]&lt;=Database!$D$9),TRUE,FALSE)</f>
        <v>0</v>
      </c>
    </row>
    <row r="536" spans="1:9" x14ac:dyDescent="0.25">
      <c r="A536" t="s">
        <v>110</v>
      </c>
      <c r="B536" s="4">
        <v>43897</v>
      </c>
      <c r="C536" t="s">
        <v>20</v>
      </c>
      <c r="D536" t="s">
        <v>19</v>
      </c>
      <c r="E536">
        <v>14</v>
      </c>
      <c r="F536">
        <v>4</v>
      </c>
      <c r="G536" s="10" t="s">
        <v>42</v>
      </c>
      <c r="H536">
        <v>1</v>
      </c>
      <c r="I536" t="b">
        <f>IF(AND(TableData[[#This Row],[Month]]&gt;=Database!$C$9,TableData[[#This Row],[Month]]&lt;=Database!$D$9),TRUE,FALSE)</f>
        <v>0</v>
      </c>
    </row>
    <row r="537" spans="1:9" x14ac:dyDescent="0.25">
      <c r="A537" t="s">
        <v>111</v>
      </c>
      <c r="B537" s="4">
        <v>43898</v>
      </c>
      <c r="C537" t="s">
        <v>23</v>
      </c>
      <c r="D537" t="s">
        <v>22</v>
      </c>
      <c r="E537">
        <v>12</v>
      </c>
      <c r="F537">
        <v>2</v>
      </c>
      <c r="G537" s="10" t="s">
        <v>42</v>
      </c>
      <c r="H537">
        <v>1</v>
      </c>
      <c r="I537" t="b">
        <f>IF(AND(TableData[[#This Row],[Month]]&gt;=Database!$C$9,TableData[[#This Row],[Month]]&lt;=Database!$D$9),TRUE,FALSE)</f>
        <v>0</v>
      </c>
    </row>
    <row r="538" spans="1:9" x14ac:dyDescent="0.25">
      <c r="A538" t="s">
        <v>112</v>
      </c>
      <c r="B538" s="4">
        <v>43899</v>
      </c>
      <c r="C538" t="s">
        <v>26</v>
      </c>
      <c r="D538" t="s">
        <v>19</v>
      </c>
      <c r="F538">
        <v>70</v>
      </c>
      <c r="G538" s="10" t="s">
        <v>50</v>
      </c>
      <c r="H538"/>
      <c r="I538" t="b">
        <f>IF(AND(TableData[[#This Row],[Month]]&gt;=Database!$C$9,TableData[[#This Row],[Month]]&lt;=Database!$D$9),TRUE,FALSE)</f>
        <v>0</v>
      </c>
    </row>
    <row r="539" spans="1:9" x14ac:dyDescent="0.25">
      <c r="A539" t="s">
        <v>113</v>
      </c>
      <c r="B539" s="4">
        <v>43900</v>
      </c>
      <c r="C539" t="s">
        <v>27</v>
      </c>
      <c r="D539" t="s">
        <v>22</v>
      </c>
      <c r="F539">
        <v>50</v>
      </c>
      <c r="G539" s="10" t="s">
        <v>50</v>
      </c>
      <c r="H539"/>
      <c r="I539" t="b">
        <f>IF(AND(TableData[[#This Row],[Month]]&gt;=Database!$C$9,TableData[[#This Row],[Month]]&lt;=Database!$D$9),TRUE,FALSE)</f>
        <v>0</v>
      </c>
    </row>
    <row r="540" spans="1:9" x14ac:dyDescent="0.25">
      <c r="A540" t="s">
        <v>114</v>
      </c>
      <c r="B540" s="4">
        <v>43901</v>
      </c>
      <c r="C540" t="s">
        <v>16</v>
      </c>
      <c r="D540" t="s">
        <v>15</v>
      </c>
      <c r="F540">
        <v>12</v>
      </c>
      <c r="G540" s="10" t="s">
        <v>50</v>
      </c>
      <c r="H540"/>
      <c r="I540" t="b">
        <f>IF(AND(TableData[[#This Row],[Month]]&gt;=Database!$C$9,TableData[[#This Row],[Month]]&lt;=Database!$D$9),TRUE,FALSE)</f>
        <v>0</v>
      </c>
    </row>
    <row r="541" spans="1:9" x14ac:dyDescent="0.25">
      <c r="A541" t="s">
        <v>115</v>
      </c>
      <c r="B541" s="4">
        <v>43902</v>
      </c>
      <c r="C541" t="s">
        <v>20</v>
      </c>
      <c r="D541" t="s">
        <v>19</v>
      </c>
      <c r="E541">
        <v>15</v>
      </c>
      <c r="F541">
        <v>1</v>
      </c>
      <c r="G541" s="10" t="s">
        <v>42</v>
      </c>
      <c r="H541">
        <v>1</v>
      </c>
      <c r="I541" t="b">
        <f>IF(AND(TableData[[#This Row],[Month]]&gt;=Database!$C$9,TableData[[#This Row],[Month]]&lt;=Database!$D$9),TRUE,FALSE)</f>
        <v>0</v>
      </c>
    </row>
    <row r="542" spans="1:9" x14ac:dyDescent="0.25">
      <c r="A542" t="s">
        <v>116</v>
      </c>
      <c r="B542" s="4">
        <v>43903</v>
      </c>
      <c r="C542" t="s">
        <v>23</v>
      </c>
      <c r="D542" t="s">
        <v>22</v>
      </c>
      <c r="E542">
        <v>21</v>
      </c>
      <c r="F542">
        <v>2</v>
      </c>
      <c r="G542" s="10" t="s">
        <v>42</v>
      </c>
      <c r="H542">
        <v>1</v>
      </c>
      <c r="I542" t="b">
        <f>IF(AND(TableData[[#This Row],[Month]]&gt;=Database!$C$9,TableData[[#This Row],[Month]]&lt;=Database!$D$9),TRUE,FALSE)</f>
        <v>0</v>
      </c>
    </row>
    <row r="543" spans="1:9" x14ac:dyDescent="0.25">
      <c r="A543" t="s">
        <v>117</v>
      </c>
      <c r="B543" s="4">
        <v>43904</v>
      </c>
      <c r="C543" t="s">
        <v>26</v>
      </c>
      <c r="D543" t="s">
        <v>19</v>
      </c>
      <c r="E543">
        <v>20</v>
      </c>
      <c r="F543">
        <v>3</v>
      </c>
      <c r="G543" s="10" t="s">
        <v>42</v>
      </c>
      <c r="H543">
        <v>1</v>
      </c>
      <c r="I543" t="b">
        <f>IF(AND(TableData[[#This Row],[Month]]&gt;=Database!$C$9,TableData[[#This Row],[Month]]&lt;=Database!$D$9),TRUE,FALSE)</f>
        <v>0</v>
      </c>
    </row>
    <row r="544" spans="1:9" x14ac:dyDescent="0.25">
      <c r="A544" t="s">
        <v>118</v>
      </c>
      <c r="B544" s="4">
        <v>43905</v>
      </c>
      <c r="C544" t="s">
        <v>27</v>
      </c>
      <c r="D544" t="s">
        <v>22</v>
      </c>
      <c r="E544">
        <v>28</v>
      </c>
      <c r="G544" s="10" t="s">
        <v>42</v>
      </c>
      <c r="H544">
        <v>0</v>
      </c>
      <c r="I544" t="b">
        <f>IF(AND(TableData[[#This Row],[Month]]&gt;=Database!$C$9,TableData[[#This Row],[Month]]&lt;=Database!$D$9),TRUE,FALSE)</f>
        <v>0</v>
      </c>
    </row>
    <row r="545" spans="1:9" x14ac:dyDescent="0.25">
      <c r="A545" t="s">
        <v>119</v>
      </c>
      <c r="B545" s="4">
        <v>43906</v>
      </c>
      <c r="C545" t="s">
        <v>16</v>
      </c>
      <c r="D545" t="s">
        <v>15</v>
      </c>
      <c r="E545">
        <v>18</v>
      </c>
      <c r="F545">
        <v>4</v>
      </c>
      <c r="G545" s="10" t="s">
        <v>42</v>
      </c>
      <c r="H545">
        <v>0</v>
      </c>
      <c r="I545" t="b">
        <f>IF(AND(TableData[[#This Row],[Month]]&gt;=Database!$C$9,TableData[[#This Row],[Month]]&lt;=Database!$D$9),TRUE,FALSE)</f>
        <v>0</v>
      </c>
    </row>
    <row r="546" spans="1:9" x14ac:dyDescent="0.25">
      <c r="A546" t="s">
        <v>120</v>
      </c>
      <c r="B546" s="4">
        <v>43907</v>
      </c>
      <c r="C546" t="s">
        <v>20</v>
      </c>
      <c r="D546" t="s">
        <v>19</v>
      </c>
      <c r="E546">
        <v>14</v>
      </c>
      <c r="F546">
        <v>10</v>
      </c>
      <c r="G546" s="10" t="s">
        <v>47</v>
      </c>
      <c r="H546">
        <v>0</v>
      </c>
      <c r="I546" t="b">
        <f>IF(AND(TableData[[#This Row],[Month]]&gt;=Database!$C$9,TableData[[#This Row],[Month]]&lt;=Database!$D$9),TRUE,FALSE)</f>
        <v>0</v>
      </c>
    </row>
    <row r="547" spans="1:9" x14ac:dyDescent="0.25">
      <c r="A547" t="s">
        <v>121</v>
      </c>
      <c r="B547" s="4">
        <v>43908</v>
      </c>
      <c r="C547" t="s">
        <v>23</v>
      </c>
      <c r="D547" t="s">
        <v>22</v>
      </c>
      <c r="E547">
        <v>13</v>
      </c>
      <c r="F547">
        <v>9</v>
      </c>
      <c r="G547" s="10" t="s">
        <v>42</v>
      </c>
      <c r="H547">
        <v>1</v>
      </c>
      <c r="I547" t="b">
        <f>IF(AND(TableData[[#This Row],[Month]]&gt;=Database!$C$9,TableData[[#This Row],[Month]]&lt;=Database!$D$9),TRUE,FALSE)</f>
        <v>0</v>
      </c>
    </row>
    <row r="548" spans="1:9" x14ac:dyDescent="0.25">
      <c r="A548" t="s">
        <v>122</v>
      </c>
      <c r="B548" s="4">
        <v>43909</v>
      </c>
      <c r="C548" t="s">
        <v>26</v>
      </c>
      <c r="D548" t="s">
        <v>19</v>
      </c>
      <c r="F548">
        <v>2</v>
      </c>
      <c r="G548" s="10" t="s">
        <v>50</v>
      </c>
      <c r="H548"/>
      <c r="I548" t="b">
        <f>IF(AND(TableData[[#This Row],[Month]]&gt;=Database!$C$9,TableData[[#This Row],[Month]]&lt;=Database!$D$9),TRUE,FALSE)</f>
        <v>0</v>
      </c>
    </row>
    <row r="549" spans="1:9" x14ac:dyDescent="0.25">
      <c r="A549" t="s">
        <v>123</v>
      </c>
      <c r="B549" s="4">
        <v>43910</v>
      </c>
      <c r="C549" t="s">
        <v>27</v>
      </c>
      <c r="D549" t="s">
        <v>22</v>
      </c>
      <c r="F549">
        <v>13</v>
      </c>
      <c r="G549" s="10" t="s">
        <v>50</v>
      </c>
      <c r="H549"/>
      <c r="I549" t="b">
        <f>IF(AND(TableData[[#This Row],[Month]]&gt;=Database!$C$9,TableData[[#This Row],[Month]]&lt;=Database!$D$9),TRUE,FALSE)</f>
        <v>0</v>
      </c>
    </row>
    <row r="550" spans="1:9" x14ac:dyDescent="0.25">
      <c r="A550" t="s">
        <v>124</v>
      </c>
      <c r="B550" s="4">
        <v>43911</v>
      </c>
      <c r="C550" t="s">
        <v>16</v>
      </c>
      <c r="D550" t="s">
        <v>15</v>
      </c>
      <c r="E550">
        <v>11</v>
      </c>
      <c r="F550">
        <v>15</v>
      </c>
      <c r="G550" s="10" t="s">
        <v>42</v>
      </c>
      <c r="H550">
        <v>1</v>
      </c>
      <c r="I550" t="b">
        <f>IF(AND(TableData[[#This Row],[Month]]&gt;=Database!$C$9,TableData[[#This Row],[Month]]&lt;=Database!$D$9),TRUE,FALSE)</f>
        <v>0</v>
      </c>
    </row>
    <row r="551" spans="1:9" x14ac:dyDescent="0.25">
      <c r="A551" t="s">
        <v>125</v>
      </c>
      <c r="B551" s="4">
        <v>43912</v>
      </c>
      <c r="C551" t="s">
        <v>20</v>
      </c>
      <c r="D551" t="s">
        <v>19</v>
      </c>
      <c r="E551">
        <v>11</v>
      </c>
      <c r="F551">
        <v>18</v>
      </c>
      <c r="G551" s="10" t="s">
        <v>42</v>
      </c>
      <c r="H551">
        <v>1</v>
      </c>
      <c r="I551" t="b">
        <f>IF(AND(TableData[[#This Row],[Month]]&gt;=Database!$C$9,TableData[[#This Row],[Month]]&lt;=Database!$D$9),TRUE,FALSE)</f>
        <v>0</v>
      </c>
    </row>
    <row r="552" spans="1:9" x14ac:dyDescent="0.25">
      <c r="A552" t="s">
        <v>126</v>
      </c>
      <c r="B552" s="4">
        <v>43913</v>
      </c>
      <c r="C552" t="s">
        <v>23</v>
      </c>
      <c r="D552" t="s">
        <v>22</v>
      </c>
      <c r="E552">
        <v>10</v>
      </c>
      <c r="F552">
        <v>10</v>
      </c>
      <c r="G552" s="10" t="s">
        <v>42</v>
      </c>
      <c r="H552">
        <v>0</v>
      </c>
      <c r="I552" t="b">
        <f>IF(AND(TableData[[#This Row],[Month]]&gt;=Database!$C$9,TableData[[#This Row],[Month]]&lt;=Database!$D$9),TRUE,FALSE)</f>
        <v>0</v>
      </c>
    </row>
    <row r="553" spans="1:9" x14ac:dyDescent="0.25">
      <c r="A553" t="s">
        <v>127</v>
      </c>
      <c r="B553" s="4">
        <v>43914</v>
      </c>
      <c r="C553" t="s">
        <v>26</v>
      </c>
      <c r="D553" t="s">
        <v>19</v>
      </c>
      <c r="E553">
        <v>16</v>
      </c>
      <c r="F553">
        <v>39</v>
      </c>
      <c r="G553" s="10" t="s">
        <v>42</v>
      </c>
      <c r="H553">
        <v>1</v>
      </c>
      <c r="I553" t="b">
        <f>IF(AND(TableData[[#This Row],[Month]]&gt;=Database!$C$9,TableData[[#This Row],[Month]]&lt;=Database!$D$9),TRUE,FALSE)</f>
        <v>0</v>
      </c>
    </row>
    <row r="554" spans="1:9" x14ac:dyDescent="0.25">
      <c r="A554" t="s">
        <v>128</v>
      </c>
      <c r="B554" s="4">
        <v>43915</v>
      </c>
      <c r="C554" t="s">
        <v>27</v>
      </c>
      <c r="D554" t="s">
        <v>22</v>
      </c>
      <c r="E554">
        <v>29</v>
      </c>
      <c r="F554">
        <v>4</v>
      </c>
      <c r="G554" s="10" t="s">
        <v>42</v>
      </c>
      <c r="H554">
        <v>1</v>
      </c>
      <c r="I554" t="b">
        <f>IF(AND(TableData[[#This Row],[Month]]&gt;=Database!$C$9,TableData[[#This Row],[Month]]&lt;=Database!$D$9),TRUE,FALSE)</f>
        <v>0</v>
      </c>
    </row>
    <row r="555" spans="1:9" x14ac:dyDescent="0.25">
      <c r="A555" t="s">
        <v>129</v>
      </c>
      <c r="B555" s="4">
        <v>43916</v>
      </c>
      <c r="C555" t="s">
        <v>16</v>
      </c>
      <c r="D555" t="s">
        <v>15</v>
      </c>
      <c r="E555">
        <v>31</v>
      </c>
      <c r="F555">
        <v>5</v>
      </c>
      <c r="G555" s="10" t="s">
        <v>42</v>
      </c>
      <c r="H555">
        <v>1</v>
      </c>
      <c r="I555" t="b">
        <f>IF(AND(TableData[[#This Row],[Month]]&gt;=Database!$C$9,TableData[[#This Row],[Month]]&lt;=Database!$D$9),TRUE,FALSE)</f>
        <v>0</v>
      </c>
    </row>
    <row r="556" spans="1:9" x14ac:dyDescent="0.25">
      <c r="A556" t="s">
        <v>130</v>
      </c>
      <c r="B556" s="4">
        <v>43917</v>
      </c>
      <c r="C556" t="s">
        <v>20</v>
      </c>
      <c r="D556" t="s">
        <v>19</v>
      </c>
      <c r="F556">
        <v>0</v>
      </c>
      <c r="G556" s="10" t="s">
        <v>50</v>
      </c>
      <c r="H556"/>
      <c r="I556" t="b">
        <f>IF(AND(TableData[[#This Row],[Month]]&gt;=Database!$C$9,TableData[[#This Row],[Month]]&lt;=Database!$D$9),TRUE,FALSE)</f>
        <v>0</v>
      </c>
    </row>
    <row r="557" spans="1:9" x14ac:dyDescent="0.25">
      <c r="A557" t="s">
        <v>131</v>
      </c>
      <c r="B557" s="4">
        <v>43918</v>
      </c>
      <c r="C557" t="s">
        <v>23</v>
      </c>
      <c r="D557" t="s">
        <v>22</v>
      </c>
      <c r="F557">
        <v>50</v>
      </c>
      <c r="G557" s="10" t="s">
        <v>50</v>
      </c>
      <c r="H557"/>
      <c r="I557" t="b">
        <f>IF(AND(TableData[[#This Row],[Month]]&gt;=Database!$C$9,TableData[[#This Row],[Month]]&lt;=Database!$D$9),TRUE,FALSE)</f>
        <v>0</v>
      </c>
    </row>
    <row r="558" spans="1:9" x14ac:dyDescent="0.25">
      <c r="A558" t="s">
        <v>132</v>
      </c>
      <c r="B558" s="4">
        <v>43919</v>
      </c>
      <c r="C558" t="s">
        <v>26</v>
      </c>
      <c r="D558" t="s">
        <v>19</v>
      </c>
      <c r="F558">
        <v>4</v>
      </c>
      <c r="G558" s="10" t="s">
        <v>50</v>
      </c>
      <c r="H558"/>
      <c r="I558" t="b">
        <f>IF(AND(TableData[[#This Row],[Month]]&gt;=Database!$C$9,TableData[[#This Row],[Month]]&lt;=Database!$D$9),TRUE,FALSE)</f>
        <v>0</v>
      </c>
    </row>
    <row r="559" spans="1:9" x14ac:dyDescent="0.25">
      <c r="A559" t="s">
        <v>133</v>
      </c>
      <c r="B559" s="4">
        <v>43920</v>
      </c>
      <c r="C559" t="s">
        <v>27</v>
      </c>
      <c r="D559" t="s">
        <v>22</v>
      </c>
      <c r="E559">
        <v>28</v>
      </c>
      <c r="F559">
        <v>2</v>
      </c>
      <c r="G559" s="10" t="s">
        <v>42</v>
      </c>
      <c r="H559">
        <v>1</v>
      </c>
      <c r="I559" t="b">
        <f>IF(AND(TableData[[#This Row],[Month]]&gt;=Database!$C$9,TableData[[#This Row],[Month]]&lt;=Database!$D$9),TRUE,FALSE)</f>
        <v>0</v>
      </c>
    </row>
    <row r="560" spans="1:9" x14ac:dyDescent="0.25">
      <c r="A560" t="s">
        <v>134</v>
      </c>
      <c r="B560" s="4">
        <v>43921</v>
      </c>
      <c r="C560" t="s">
        <v>16</v>
      </c>
      <c r="D560" t="s">
        <v>15</v>
      </c>
      <c r="E560">
        <v>32</v>
      </c>
      <c r="F560">
        <v>70</v>
      </c>
      <c r="G560" s="10" t="s">
        <v>42</v>
      </c>
      <c r="H560">
        <v>1</v>
      </c>
      <c r="I560" t="b">
        <f>IF(AND(TableData[[#This Row],[Month]]&gt;=Database!$C$9,TableData[[#This Row],[Month]]&lt;=Database!$D$9),TRUE,FALSE)</f>
        <v>0</v>
      </c>
    </row>
    <row r="561" spans="1:9" x14ac:dyDescent="0.25">
      <c r="A561" t="s">
        <v>135</v>
      </c>
      <c r="B561" s="4">
        <v>43922</v>
      </c>
      <c r="C561" t="s">
        <v>20</v>
      </c>
      <c r="D561" t="s">
        <v>19</v>
      </c>
      <c r="E561">
        <v>16</v>
      </c>
      <c r="F561">
        <v>50</v>
      </c>
      <c r="G561" s="10" t="s">
        <v>42</v>
      </c>
      <c r="H561">
        <v>1</v>
      </c>
      <c r="I561" t="b">
        <f>IF(AND(TableData[[#This Row],[Month]]&gt;=Database!$C$9,TableData[[#This Row],[Month]]&lt;=Database!$D$9),TRUE,FALSE)</f>
        <v>0</v>
      </c>
    </row>
    <row r="562" spans="1:9" x14ac:dyDescent="0.25">
      <c r="A562" t="s">
        <v>136</v>
      </c>
      <c r="B562" s="4">
        <v>43923</v>
      </c>
      <c r="C562" t="s">
        <v>23</v>
      </c>
      <c r="D562" t="s">
        <v>22</v>
      </c>
      <c r="E562">
        <v>14</v>
      </c>
      <c r="F562">
        <v>12</v>
      </c>
      <c r="G562" s="10" t="s">
        <v>42</v>
      </c>
      <c r="H562">
        <v>1</v>
      </c>
      <c r="I562" t="b">
        <f>IF(AND(TableData[[#This Row],[Month]]&gt;=Database!$C$9,TableData[[#This Row],[Month]]&lt;=Database!$D$9),TRUE,FALSE)</f>
        <v>0</v>
      </c>
    </row>
    <row r="563" spans="1:9" x14ac:dyDescent="0.25">
      <c r="A563" t="s">
        <v>137</v>
      </c>
      <c r="B563" s="4">
        <v>43924</v>
      </c>
      <c r="C563" t="s">
        <v>26</v>
      </c>
      <c r="D563" t="s">
        <v>19</v>
      </c>
      <c r="E563">
        <v>11</v>
      </c>
      <c r="F563">
        <v>1</v>
      </c>
      <c r="G563" s="10" t="s">
        <v>42</v>
      </c>
      <c r="H563">
        <v>1</v>
      </c>
      <c r="I563" t="b">
        <f>IF(AND(TableData[[#This Row],[Month]]&gt;=Database!$C$9,TableData[[#This Row],[Month]]&lt;=Database!$D$9),TRUE,FALSE)</f>
        <v>0</v>
      </c>
    </row>
    <row r="564" spans="1:9" x14ac:dyDescent="0.25">
      <c r="A564" t="s">
        <v>138</v>
      </c>
      <c r="B564" s="4">
        <v>43925</v>
      </c>
      <c r="C564" t="s">
        <v>27</v>
      </c>
      <c r="D564" t="s">
        <v>22</v>
      </c>
      <c r="E564">
        <v>16</v>
      </c>
      <c r="F564">
        <v>2</v>
      </c>
      <c r="G564" s="10" t="s">
        <v>47</v>
      </c>
      <c r="H564">
        <v>1</v>
      </c>
      <c r="I564" t="b">
        <f>IF(AND(TableData[[#This Row],[Month]]&gt;=Database!$C$9,TableData[[#This Row],[Month]]&lt;=Database!$D$9),TRUE,FALSE)</f>
        <v>0</v>
      </c>
    </row>
    <row r="565" spans="1:9" x14ac:dyDescent="0.25">
      <c r="A565" t="s">
        <v>139</v>
      </c>
      <c r="B565" s="4">
        <v>43926</v>
      </c>
      <c r="C565" t="s">
        <v>16</v>
      </c>
      <c r="D565" t="s">
        <v>15</v>
      </c>
      <c r="E565">
        <v>34</v>
      </c>
      <c r="F565">
        <v>3</v>
      </c>
      <c r="G565" s="10" t="s">
        <v>42</v>
      </c>
      <c r="H565">
        <v>1</v>
      </c>
      <c r="I565" t="b">
        <f>IF(AND(TableData[[#This Row],[Month]]&gt;=Database!$C$9,TableData[[#This Row],[Month]]&lt;=Database!$D$9),TRUE,FALSE)</f>
        <v>0</v>
      </c>
    </row>
    <row r="566" spans="1:9" x14ac:dyDescent="0.25">
      <c r="A566" t="s">
        <v>140</v>
      </c>
      <c r="B566" s="4">
        <v>43927</v>
      </c>
      <c r="C566" t="s">
        <v>20</v>
      </c>
      <c r="D566" t="s">
        <v>19</v>
      </c>
      <c r="G566" s="10" t="s">
        <v>50</v>
      </c>
      <c r="H566"/>
      <c r="I566" t="b">
        <f>IF(AND(TableData[[#This Row],[Month]]&gt;=Database!$C$9,TableData[[#This Row],[Month]]&lt;=Database!$D$9),TRUE,FALSE)</f>
        <v>0</v>
      </c>
    </row>
    <row r="567" spans="1:9" x14ac:dyDescent="0.25">
      <c r="A567" t="s">
        <v>141</v>
      </c>
      <c r="B567" s="4">
        <v>43928</v>
      </c>
      <c r="C567" t="s">
        <v>23</v>
      </c>
      <c r="D567" t="s">
        <v>22</v>
      </c>
      <c r="F567">
        <v>4</v>
      </c>
      <c r="G567" s="10" t="s">
        <v>50</v>
      </c>
      <c r="H567"/>
      <c r="I567" t="b">
        <f>IF(AND(TableData[[#This Row],[Month]]&gt;=Database!$C$9,TableData[[#This Row],[Month]]&lt;=Database!$D$9),TRUE,FALSE)</f>
        <v>0</v>
      </c>
    </row>
    <row r="568" spans="1:9" x14ac:dyDescent="0.25">
      <c r="A568" t="s">
        <v>142</v>
      </c>
      <c r="B568" s="4">
        <v>43929</v>
      </c>
      <c r="C568" t="s">
        <v>26</v>
      </c>
      <c r="D568" t="s">
        <v>19</v>
      </c>
      <c r="E568">
        <v>31</v>
      </c>
      <c r="F568">
        <v>10</v>
      </c>
      <c r="G568" s="10" t="s">
        <v>42</v>
      </c>
      <c r="H568">
        <v>1</v>
      </c>
      <c r="I568" t="b">
        <f>IF(AND(TableData[[#This Row],[Month]]&gt;=Database!$C$9,TableData[[#This Row],[Month]]&lt;=Database!$D$9),TRUE,FALSE)</f>
        <v>0</v>
      </c>
    </row>
    <row r="569" spans="1:9" x14ac:dyDescent="0.25">
      <c r="A569" t="s">
        <v>143</v>
      </c>
      <c r="B569" s="4">
        <v>43930</v>
      </c>
      <c r="C569" t="s">
        <v>27</v>
      </c>
      <c r="D569" t="s">
        <v>22</v>
      </c>
      <c r="E569">
        <v>27</v>
      </c>
      <c r="F569">
        <v>9</v>
      </c>
      <c r="G569" s="10" t="s">
        <v>42</v>
      </c>
      <c r="H569">
        <v>1</v>
      </c>
      <c r="I569" t="b">
        <f>IF(AND(TableData[[#This Row],[Month]]&gt;=Database!$C$9,TableData[[#This Row],[Month]]&lt;=Database!$D$9),TRUE,FALSE)</f>
        <v>0</v>
      </c>
    </row>
    <row r="570" spans="1:9" x14ac:dyDescent="0.25">
      <c r="A570" t="s">
        <v>144</v>
      </c>
      <c r="B570" s="4">
        <v>43931</v>
      </c>
      <c r="C570" t="s">
        <v>16</v>
      </c>
      <c r="D570" t="s">
        <v>15</v>
      </c>
      <c r="E570">
        <v>16</v>
      </c>
      <c r="F570">
        <v>2</v>
      </c>
      <c r="G570" s="10" t="s">
        <v>42</v>
      </c>
      <c r="H570">
        <v>1</v>
      </c>
      <c r="I570" t="b">
        <f>IF(AND(TableData[[#This Row],[Month]]&gt;=Database!$C$9,TableData[[#This Row],[Month]]&lt;=Database!$D$9),TRUE,FALSE)</f>
        <v>0</v>
      </c>
    </row>
    <row r="571" spans="1:9" x14ac:dyDescent="0.25">
      <c r="A571" t="s">
        <v>145</v>
      </c>
      <c r="B571" s="4">
        <v>43932</v>
      </c>
      <c r="C571" t="s">
        <v>20</v>
      </c>
      <c r="D571" t="s">
        <v>19</v>
      </c>
      <c r="E571">
        <v>25</v>
      </c>
      <c r="F571">
        <v>13</v>
      </c>
      <c r="G571" s="10" t="s">
        <v>42</v>
      </c>
      <c r="H571">
        <v>0</v>
      </c>
      <c r="I571" t="b">
        <f>IF(AND(TableData[[#This Row],[Month]]&gt;=Database!$C$9,TableData[[#This Row],[Month]]&lt;=Database!$D$9),TRUE,FALSE)</f>
        <v>0</v>
      </c>
    </row>
    <row r="572" spans="1:9" x14ac:dyDescent="0.25">
      <c r="A572" t="s">
        <v>146</v>
      </c>
      <c r="B572" s="4">
        <v>43933</v>
      </c>
      <c r="C572" t="s">
        <v>23</v>
      </c>
      <c r="D572" t="s">
        <v>22</v>
      </c>
      <c r="E572">
        <v>31</v>
      </c>
      <c r="F572">
        <v>15</v>
      </c>
      <c r="G572" s="10" t="s">
        <v>42</v>
      </c>
      <c r="H572">
        <v>0</v>
      </c>
      <c r="I572" t="b">
        <f>IF(AND(TableData[[#This Row],[Month]]&gt;=Database!$C$9,TableData[[#This Row],[Month]]&lt;=Database!$D$9),TRUE,FALSE)</f>
        <v>0</v>
      </c>
    </row>
    <row r="573" spans="1:9" x14ac:dyDescent="0.25">
      <c r="A573" t="s">
        <v>147</v>
      </c>
      <c r="B573" s="4">
        <v>43934</v>
      </c>
      <c r="C573" t="s">
        <v>26</v>
      </c>
      <c r="D573" t="s">
        <v>19</v>
      </c>
      <c r="E573">
        <v>15</v>
      </c>
      <c r="F573">
        <v>18</v>
      </c>
      <c r="G573" s="10" t="s">
        <v>42</v>
      </c>
      <c r="H573">
        <v>1</v>
      </c>
      <c r="I573" t="b">
        <f>IF(AND(TableData[[#This Row],[Month]]&gt;=Database!$C$9,TableData[[#This Row],[Month]]&lt;=Database!$D$9),TRUE,FALSE)</f>
        <v>0</v>
      </c>
    </row>
    <row r="574" spans="1:9" x14ac:dyDescent="0.25">
      <c r="A574" t="s">
        <v>148</v>
      </c>
      <c r="B574" s="4">
        <v>43935</v>
      </c>
      <c r="C574" t="s">
        <v>27</v>
      </c>
      <c r="D574" t="s">
        <v>22</v>
      </c>
      <c r="F574">
        <v>10</v>
      </c>
      <c r="G574" s="10" t="s">
        <v>50</v>
      </c>
      <c r="H574"/>
      <c r="I574" t="b">
        <f>IF(AND(TableData[[#This Row],[Month]]&gt;=Database!$C$9,TableData[[#This Row],[Month]]&lt;=Database!$D$9),TRUE,FALSE)</f>
        <v>0</v>
      </c>
    </row>
    <row r="575" spans="1:9" x14ac:dyDescent="0.25">
      <c r="A575" t="s">
        <v>149</v>
      </c>
      <c r="B575" s="4">
        <v>43936</v>
      </c>
      <c r="C575" t="s">
        <v>16</v>
      </c>
      <c r="D575" t="s">
        <v>15</v>
      </c>
      <c r="F575">
        <v>39</v>
      </c>
      <c r="G575" s="10" t="s">
        <v>50</v>
      </c>
      <c r="H575"/>
      <c r="I575" t="b">
        <f>IF(AND(TableData[[#This Row],[Month]]&gt;=Database!$C$9,TableData[[#This Row],[Month]]&lt;=Database!$D$9),TRUE,FALSE)</f>
        <v>0</v>
      </c>
    </row>
    <row r="576" spans="1:9" x14ac:dyDescent="0.25">
      <c r="A576" t="s">
        <v>75</v>
      </c>
      <c r="B576" s="4">
        <v>43862</v>
      </c>
      <c r="C576" t="s">
        <v>20</v>
      </c>
      <c r="D576" t="s">
        <v>19</v>
      </c>
      <c r="E576">
        <v>15</v>
      </c>
      <c r="F576">
        <v>4</v>
      </c>
      <c r="G576" s="10" t="s">
        <v>42</v>
      </c>
      <c r="H576">
        <v>1</v>
      </c>
      <c r="I576" t="b">
        <f>IF(AND(TableData[[#This Row],[Month]]&gt;=Database!$C$9,TableData[[#This Row],[Month]]&lt;=Database!$D$9),TRUE,FALSE)</f>
        <v>0</v>
      </c>
    </row>
    <row r="577" spans="1:9" x14ac:dyDescent="0.25">
      <c r="A577" t="s">
        <v>76</v>
      </c>
      <c r="B577" s="4">
        <v>43863</v>
      </c>
      <c r="C577" t="s">
        <v>23</v>
      </c>
      <c r="D577" t="s">
        <v>22</v>
      </c>
      <c r="F577">
        <v>5</v>
      </c>
      <c r="G577" s="10" t="s">
        <v>50</v>
      </c>
      <c r="H577"/>
      <c r="I577" t="b">
        <f>IF(AND(TableData[[#This Row],[Month]]&gt;=Database!$C$9,TableData[[#This Row],[Month]]&lt;=Database!$D$9),TRUE,FALSE)</f>
        <v>0</v>
      </c>
    </row>
    <row r="578" spans="1:9" x14ac:dyDescent="0.25">
      <c r="A578" t="s">
        <v>77</v>
      </c>
      <c r="B578" s="4">
        <v>43864</v>
      </c>
      <c r="C578" t="s">
        <v>26</v>
      </c>
      <c r="D578" t="s">
        <v>19</v>
      </c>
      <c r="F578">
        <v>0</v>
      </c>
      <c r="G578" s="10" t="s">
        <v>50</v>
      </c>
      <c r="H578"/>
      <c r="I578" t="b">
        <f>IF(AND(TableData[[#This Row],[Month]]&gt;=Database!$C$9,TableData[[#This Row],[Month]]&lt;=Database!$D$9),TRUE,FALSE)</f>
        <v>0</v>
      </c>
    </row>
    <row r="579" spans="1:9" x14ac:dyDescent="0.25">
      <c r="A579" t="s">
        <v>78</v>
      </c>
      <c r="B579" s="4">
        <v>43865</v>
      </c>
      <c r="C579" t="s">
        <v>27</v>
      </c>
      <c r="D579" t="s">
        <v>22</v>
      </c>
      <c r="F579">
        <v>50</v>
      </c>
      <c r="G579" s="10" t="s">
        <v>50</v>
      </c>
      <c r="H579"/>
      <c r="I579" t="b">
        <f>IF(AND(TableData[[#This Row],[Month]]&gt;=Database!$C$9,TableData[[#This Row],[Month]]&lt;=Database!$D$9),TRUE,FALSE)</f>
        <v>0</v>
      </c>
    </row>
    <row r="580" spans="1:9" x14ac:dyDescent="0.25">
      <c r="A580" t="s">
        <v>79</v>
      </c>
      <c r="B580" s="4">
        <v>43866</v>
      </c>
      <c r="C580" t="s">
        <v>16</v>
      </c>
      <c r="D580" t="s">
        <v>15</v>
      </c>
      <c r="E580">
        <v>28</v>
      </c>
      <c r="F580">
        <v>4</v>
      </c>
      <c r="G580" s="10" t="s">
        <v>42</v>
      </c>
      <c r="H580">
        <v>1</v>
      </c>
      <c r="I580" t="b">
        <f>IF(AND(TableData[[#This Row],[Month]]&gt;=Database!$C$9,TableData[[#This Row],[Month]]&lt;=Database!$D$9),TRUE,FALSE)</f>
        <v>0</v>
      </c>
    </row>
    <row r="581" spans="1:9" x14ac:dyDescent="0.25">
      <c r="A581" t="s">
        <v>80</v>
      </c>
      <c r="B581" s="4">
        <v>43867</v>
      </c>
      <c r="C581" t="s">
        <v>20</v>
      </c>
      <c r="D581" t="s">
        <v>19</v>
      </c>
      <c r="E581">
        <v>10</v>
      </c>
      <c r="F581">
        <v>2</v>
      </c>
      <c r="G581" s="10" t="s">
        <v>42</v>
      </c>
      <c r="H581">
        <v>1</v>
      </c>
      <c r="I581" t="b">
        <f>IF(AND(TableData[[#This Row],[Month]]&gt;=Database!$C$9,TableData[[#This Row],[Month]]&lt;=Database!$D$9),TRUE,FALSE)</f>
        <v>0</v>
      </c>
    </row>
    <row r="582" spans="1:9" x14ac:dyDescent="0.25">
      <c r="A582" t="s">
        <v>81</v>
      </c>
      <c r="B582" s="4">
        <v>43868</v>
      </c>
      <c r="C582" t="s">
        <v>23</v>
      </c>
      <c r="D582" t="s">
        <v>22</v>
      </c>
      <c r="E582">
        <v>10</v>
      </c>
      <c r="F582">
        <v>70</v>
      </c>
      <c r="G582" s="10" t="s">
        <v>42</v>
      </c>
      <c r="H582">
        <v>1</v>
      </c>
      <c r="I582" t="b">
        <f>IF(AND(TableData[[#This Row],[Month]]&gt;=Database!$C$9,TableData[[#This Row],[Month]]&lt;=Database!$D$9),TRUE,FALSE)</f>
        <v>0</v>
      </c>
    </row>
    <row r="583" spans="1:9" x14ac:dyDescent="0.25">
      <c r="A583" t="s">
        <v>82</v>
      </c>
      <c r="B583" s="4">
        <v>43869</v>
      </c>
      <c r="C583" t="s">
        <v>26</v>
      </c>
      <c r="D583" t="s">
        <v>19</v>
      </c>
      <c r="E583">
        <v>7</v>
      </c>
      <c r="F583">
        <v>50</v>
      </c>
      <c r="G583" s="10" t="s">
        <v>42</v>
      </c>
      <c r="H583">
        <v>1</v>
      </c>
      <c r="I583" t="b">
        <f>IF(AND(TableData[[#This Row],[Month]]&gt;=Database!$C$9,TableData[[#This Row],[Month]]&lt;=Database!$D$9),TRUE,FALSE)</f>
        <v>0</v>
      </c>
    </row>
    <row r="584" spans="1:9" x14ac:dyDescent="0.25">
      <c r="A584" t="s">
        <v>83</v>
      </c>
      <c r="B584" s="4">
        <v>43870</v>
      </c>
      <c r="C584" t="s">
        <v>27</v>
      </c>
      <c r="D584" t="s">
        <v>22</v>
      </c>
      <c r="E584">
        <v>9</v>
      </c>
      <c r="F584">
        <v>12</v>
      </c>
      <c r="G584" s="10" t="s">
        <v>42</v>
      </c>
      <c r="H584">
        <v>1</v>
      </c>
      <c r="I584" t="b">
        <f>IF(AND(TableData[[#This Row],[Month]]&gt;=Database!$C$9,TableData[[#This Row],[Month]]&lt;=Database!$D$9),TRUE,FALSE)</f>
        <v>0</v>
      </c>
    </row>
    <row r="585" spans="1:9" x14ac:dyDescent="0.25">
      <c r="A585" t="s">
        <v>84</v>
      </c>
      <c r="B585" s="4">
        <v>43871</v>
      </c>
      <c r="C585" t="s">
        <v>16</v>
      </c>
      <c r="D585" t="s">
        <v>15</v>
      </c>
      <c r="E585">
        <v>8</v>
      </c>
      <c r="F585">
        <v>1</v>
      </c>
      <c r="G585" s="10" t="s">
        <v>47</v>
      </c>
      <c r="H585">
        <v>1</v>
      </c>
      <c r="I585" t="b">
        <f>IF(AND(TableData[[#This Row],[Month]]&gt;=Database!$C$9,TableData[[#This Row],[Month]]&lt;=Database!$D$9),TRUE,FALSE)</f>
        <v>0</v>
      </c>
    </row>
    <row r="586" spans="1:9" x14ac:dyDescent="0.25">
      <c r="A586" t="s">
        <v>85</v>
      </c>
      <c r="B586" s="4">
        <v>43872</v>
      </c>
      <c r="C586" t="s">
        <v>20</v>
      </c>
      <c r="D586" t="s">
        <v>19</v>
      </c>
      <c r="E586">
        <v>8</v>
      </c>
      <c r="F586">
        <v>2</v>
      </c>
      <c r="G586" s="10" t="s">
        <v>42</v>
      </c>
      <c r="H586">
        <v>1</v>
      </c>
      <c r="I586" t="b">
        <f>IF(AND(TableData[[#This Row],[Month]]&gt;=Database!$C$9,TableData[[#This Row],[Month]]&lt;=Database!$D$9),TRUE,FALSE)</f>
        <v>0</v>
      </c>
    </row>
    <row r="587" spans="1:9" x14ac:dyDescent="0.25">
      <c r="A587" t="s">
        <v>86</v>
      </c>
      <c r="B587" s="4">
        <v>43873</v>
      </c>
      <c r="C587" t="s">
        <v>23</v>
      </c>
      <c r="D587" t="s">
        <v>22</v>
      </c>
      <c r="F587">
        <v>3</v>
      </c>
      <c r="G587" s="10" t="s">
        <v>50</v>
      </c>
      <c r="H587"/>
      <c r="I587" t="b">
        <f>IF(AND(TableData[[#This Row],[Month]]&gt;=Database!$C$9,TableData[[#This Row],[Month]]&lt;=Database!$D$9),TRUE,FALSE)</f>
        <v>0</v>
      </c>
    </row>
    <row r="588" spans="1:9" x14ac:dyDescent="0.25">
      <c r="A588" t="s">
        <v>87</v>
      </c>
      <c r="B588" s="4">
        <v>43874</v>
      </c>
      <c r="C588" t="s">
        <v>26</v>
      </c>
      <c r="D588" t="s">
        <v>19</v>
      </c>
      <c r="G588" s="10" t="s">
        <v>50</v>
      </c>
      <c r="H588"/>
      <c r="I588" t="b">
        <f>IF(AND(TableData[[#This Row],[Month]]&gt;=Database!$C$9,TableData[[#This Row],[Month]]&lt;=Database!$D$9),TRUE,FALSE)</f>
        <v>0</v>
      </c>
    </row>
    <row r="589" spans="1:9" x14ac:dyDescent="0.25">
      <c r="A589" t="s">
        <v>88</v>
      </c>
      <c r="B589" s="4">
        <v>43875</v>
      </c>
      <c r="C589" t="s">
        <v>27</v>
      </c>
      <c r="D589" t="s">
        <v>22</v>
      </c>
      <c r="E589">
        <v>13</v>
      </c>
      <c r="F589">
        <v>4</v>
      </c>
      <c r="G589" s="10" t="s">
        <v>42</v>
      </c>
      <c r="H589">
        <v>1</v>
      </c>
      <c r="I589" t="b">
        <f>IF(AND(TableData[[#This Row],[Month]]&gt;=Database!$C$9,TableData[[#This Row],[Month]]&lt;=Database!$D$9),TRUE,FALSE)</f>
        <v>0</v>
      </c>
    </row>
    <row r="590" spans="1:9" x14ac:dyDescent="0.25">
      <c r="A590" t="s">
        <v>89</v>
      </c>
      <c r="B590" s="4">
        <v>43876</v>
      </c>
      <c r="C590" t="s">
        <v>16</v>
      </c>
      <c r="D590" t="s">
        <v>15</v>
      </c>
      <c r="E590">
        <v>14</v>
      </c>
      <c r="F590">
        <v>10</v>
      </c>
      <c r="G590" s="10" t="s">
        <v>42</v>
      </c>
      <c r="H590">
        <v>1</v>
      </c>
      <c r="I590" t="b">
        <f>IF(AND(TableData[[#This Row],[Month]]&gt;=Database!$C$9,TableData[[#This Row],[Month]]&lt;=Database!$D$9),TRUE,FALSE)</f>
        <v>0</v>
      </c>
    </row>
    <row r="591" spans="1:9" x14ac:dyDescent="0.25">
      <c r="A591" t="s">
        <v>90</v>
      </c>
      <c r="B591" s="4">
        <v>43877</v>
      </c>
      <c r="C591" t="s">
        <v>20</v>
      </c>
      <c r="D591" t="s">
        <v>19</v>
      </c>
      <c r="E591">
        <v>10</v>
      </c>
      <c r="F591">
        <v>9</v>
      </c>
      <c r="G591" s="10" t="s">
        <v>42</v>
      </c>
      <c r="H591">
        <v>1</v>
      </c>
      <c r="I591" t="b">
        <f>IF(AND(TableData[[#This Row],[Month]]&gt;=Database!$C$9,TableData[[#This Row],[Month]]&lt;=Database!$D$9),TRUE,FALSE)</f>
        <v>0</v>
      </c>
    </row>
    <row r="592" spans="1:9" x14ac:dyDescent="0.25">
      <c r="A592" t="s">
        <v>91</v>
      </c>
      <c r="B592" s="4">
        <v>43878</v>
      </c>
      <c r="C592" t="s">
        <v>23</v>
      </c>
      <c r="D592" t="s">
        <v>22</v>
      </c>
      <c r="E592">
        <v>10</v>
      </c>
      <c r="F592">
        <v>2</v>
      </c>
      <c r="G592" s="10" t="s">
        <v>42</v>
      </c>
      <c r="H592">
        <v>0</v>
      </c>
      <c r="I592" t="b">
        <f>IF(AND(TableData[[#This Row],[Month]]&gt;=Database!$C$9,TableData[[#This Row],[Month]]&lt;=Database!$D$9),TRUE,FALSE)</f>
        <v>0</v>
      </c>
    </row>
    <row r="593" spans="1:9" x14ac:dyDescent="0.25">
      <c r="A593" t="s">
        <v>92</v>
      </c>
      <c r="B593" s="4">
        <v>43879</v>
      </c>
      <c r="C593" t="s">
        <v>26</v>
      </c>
      <c r="D593" t="s">
        <v>19</v>
      </c>
      <c r="E593">
        <v>9</v>
      </c>
      <c r="F593">
        <v>13</v>
      </c>
      <c r="G593" s="10" t="s">
        <v>42</v>
      </c>
      <c r="H593">
        <v>1</v>
      </c>
      <c r="I593" t="b">
        <f>IF(AND(TableData[[#This Row],[Month]]&gt;=Database!$C$9,TableData[[#This Row],[Month]]&lt;=Database!$D$9),TRUE,FALSE)</f>
        <v>0</v>
      </c>
    </row>
    <row r="594" spans="1:9" x14ac:dyDescent="0.25">
      <c r="A594" t="s">
        <v>93</v>
      </c>
      <c r="B594" s="4">
        <v>43880</v>
      </c>
      <c r="C594" t="s">
        <v>27</v>
      </c>
      <c r="D594" t="s">
        <v>22</v>
      </c>
      <c r="E594">
        <v>12</v>
      </c>
      <c r="F594">
        <v>15</v>
      </c>
      <c r="G594" s="10" t="s">
        <v>42</v>
      </c>
      <c r="H594">
        <v>0</v>
      </c>
      <c r="I594" t="b">
        <f>IF(AND(TableData[[#This Row],[Month]]&gt;=Database!$C$9,TableData[[#This Row],[Month]]&lt;=Database!$D$9),TRUE,FALSE)</f>
        <v>0</v>
      </c>
    </row>
    <row r="595" spans="1:9" x14ac:dyDescent="0.25">
      <c r="A595" t="s">
        <v>94</v>
      </c>
      <c r="B595" s="4">
        <v>43881</v>
      </c>
      <c r="C595" t="s">
        <v>16</v>
      </c>
      <c r="D595" t="s">
        <v>15</v>
      </c>
      <c r="F595">
        <v>18</v>
      </c>
      <c r="G595" s="10" t="s">
        <v>50</v>
      </c>
      <c r="H595"/>
      <c r="I595" t="b">
        <f>IF(AND(TableData[[#This Row],[Month]]&gt;=Database!$C$9,TableData[[#This Row],[Month]]&lt;=Database!$D$9),TRUE,FALSE)</f>
        <v>0</v>
      </c>
    </row>
    <row r="596" spans="1:9" x14ac:dyDescent="0.25">
      <c r="A596" t="s">
        <v>95</v>
      </c>
      <c r="B596" s="4">
        <v>43882</v>
      </c>
      <c r="C596" t="s">
        <v>20</v>
      </c>
      <c r="D596" t="s">
        <v>19</v>
      </c>
      <c r="F596">
        <v>10</v>
      </c>
      <c r="G596" s="10" t="s">
        <v>50</v>
      </c>
      <c r="H596"/>
      <c r="I596" t="b">
        <f>IF(AND(TableData[[#This Row],[Month]]&gt;=Database!$C$9,TableData[[#This Row],[Month]]&lt;=Database!$D$9),TRUE,FALSE)</f>
        <v>0</v>
      </c>
    </row>
    <row r="597" spans="1:9" x14ac:dyDescent="0.25">
      <c r="A597" t="s">
        <v>96</v>
      </c>
      <c r="B597" s="4">
        <v>43883</v>
      </c>
      <c r="C597" t="s">
        <v>23</v>
      </c>
      <c r="D597" t="s">
        <v>22</v>
      </c>
      <c r="F597">
        <v>39</v>
      </c>
      <c r="G597" s="10" t="s">
        <v>50</v>
      </c>
      <c r="H597"/>
      <c r="I597" t="b">
        <f>IF(AND(TableData[[#This Row],[Month]]&gt;=Database!$C$9,TableData[[#This Row],[Month]]&lt;=Database!$D$9),TRUE,FALSE)</f>
        <v>0</v>
      </c>
    </row>
    <row r="598" spans="1:9" x14ac:dyDescent="0.25">
      <c r="A598" t="s">
        <v>97</v>
      </c>
      <c r="B598" s="4">
        <v>43884</v>
      </c>
      <c r="C598" t="s">
        <v>26</v>
      </c>
      <c r="D598" t="s">
        <v>19</v>
      </c>
      <c r="E598">
        <v>12</v>
      </c>
      <c r="F598">
        <v>4</v>
      </c>
      <c r="G598" s="10" t="s">
        <v>42</v>
      </c>
      <c r="H598">
        <v>1</v>
      </c>
      <c r="I598" t="b">
        <f>IF(AND(TableData[[#This Row],[Month]]&gt;=Database!$C$9,TableData[[#This Row],[Month]]&lt;=Database!$D$9),TRUE,FALSE)</f>
        <v>0</v>
      </c>
    </row>
    <row r="599" spans="1:9" x14ac:dyDescent="0.25">
      <c r="A599" t="s">
        <v>98</v>
      </c>
      <c r="B599" s="4">
        <v>43885</v>
      </c>
      <c r="C599" t="s">
        <v>27</v>
      </c>
      <c r="D599" t="s">
        <v>22</v>
      </c>
      <c r="E599">
        <v>13</v>
      </c>
      <c r="F599">
        <v>5</v>
      </c>
      <c r="G599" s="10" t="s">
        <v>42</v>
      </c>
      <c r="H599">
        <v>1</v>
      </c>
      <c r="I599" t="b">
        <f>IF(AND(TableData[[#This Row],[Month]]&gt;=Database!$C$9,TableData[[#This Row],[Month]]&lt;=Database!$D$9),TRUE,FALSE)</f>
        <v>0</v>
      </c>
    </row>
    <row r="600" spans="1:9" x14ac:dyDescent="0.25">
      <c r="A600" t="s">
        <v>99</v>
      </c>
      <c r="B600" s="4">
        <v>43886</v>
      </c>
      <c r="C600" t="s">
        <v>16</v>
      </c>
      <c r="D600" t="s">
        <v>15</v>
      </c>
      <c r="E600">
        <v>16</v>
      </c>
      <c r="F600">
        <v>0</v>
      </c>
      <c r="G600" s="10" t="s">
        <v>42</v>
      </c>
      <c r="H600">
        <v>0</v>
      </c>
      <c r="I600" t="b">
        <f>IF(AND(TableData[[#This Row],[Month]]&gt;=Database!$C$9,TableData[[#This Row],[Month]]&lt;=Database!$D$9),TRUE,FALSE)</f>
        <v>0</v>
      </c>
    </row>
    <row r="601" spans="1:9" x14ac:dyDescent="0.25">
      <c r="A601" t="s">
        <v>100</v>
      </c>
      <c r="B601" s="4">
        <v>43887</v>
      </c>
      <c r="C601" t="s">
        <v>20</v>
      </c>
      <c r="D601" t="s">
        <v>19</v>
      </c>
      <c r="E601">
        <v>13</v>
      </c>
      <c r="F601">
        <v>50</v>
      </c>
      <c r="G601" s="10" t="s">
        <v>42</v>
      </c>
      <c r="H601">
        <v>1</v>
      </c>
      <c r="I601" t="b">
        <f>IF(AND(TableData[[#This Row],[Month]]&gt;=Database!$C$9,TableData[[#This Row],[Month]]&lt;=Database!$D$9),TRUE,FALSE)</f>
        <v>0</v>
      </c>
    </row>
    <row r="602" spans="1:9" x14ac:dyDescent="0.25">
      <c r="A602" t="s">
        <v>101</v>
      </c>
      <c r="B602" s="4">
        <v>43888</v>
      </c>
      <c r="C602" t="s">
        <v>23</v>
      </c>
      <c r="D602" t="s">
        <v>22</v>
      </c>
      <c r="E602">
        <v>49</v>
      </c>
      <c r="F602">
        <v>4</v>
      </c>
      <c r="G602" s="10" t="s">
        <v>42</v>
      </c>
      <c r="H602">
        <v>1</v>
      </c>
      <c r="I602" t="b">
        <f>IF(AND(TableData[[#This Row],[Month]]&gt;=Database!$C$9,TableData[[#This Row],[Month]]&lt;=Database!$D$9),TRUE,FALSE)</f>
        <v>0</v>
      </c>
    </row>
    <row r="603" spans="1:9" x14ac:dyDescent="0.25">
      <c r="A603" t="s">
        <v>102</v>
      </c>
      <c r="B603" s="4">
        <v>43889</v>
      </c>
      <c r="C603" t="s">
        <v>26</v>
      </c>
      <c r="D603" t="s">
        <v>19</v>
      </c>
      <c r="E603">
        <v>20</v>
      </c>
      <c r="F603">
        <v>2</v>
      </c>
      <c r="G603" s="10" t="s">
        <v>47</v>
      </c>
      <c r="H603">
        <v>1</v>
      </c>
      <c r="I603" t="b">
        <f>IF(AND(TableData[[#This Row],[Month]]&gt;=Database!$C$9,TableData[[#This Row],[Month]]&lt;=Database!$D$9),TRUE,FALSE)</f>
        <v>0</v>
      </c>
    </row>
    <row r="604" spans="1:9" x14ac:dyDescent="0.25">
      <c r="A604" t="s">
        <v>103</v>
      </c>
      <c r="B604" s="4">
        <v>43890</v>
      </c>
      <c r="C604" t="s">
        <v>27</v>
      </c>
      <c r="D604" t="s">
        <v>22</v>
      </c>
      <c r="E604">
        <v>18</v>
      </c>
      <c r="F604">
        <v>70</v>
      </c>
      <c r="G604" s="10" t="s">
        <v>42</v>
      </c>
      <c r="H604">
        <v>1</v>
      </c>
      <c r="I604" t="b">
        <f>IF(AND(TableData[[#This Row],[Month]]&gt;=Database!$C$9,TableData[[#This Row],[Month]]&lt;=Database!$D$9),TRUE,FALSE)</f>
        <v>0</v>
      </c>
    </row>
    <row r="605" spans="1:9" x14ac:dyDescent="0.25">
      <c r="A605" t="s">
        <v>104</v>
      </c>
      <c r="B605" s="4">
        <v>43891</v>
      </c>
      <c r="C605" t="s">
        <v>16</v>
      </c>
      <c r="D605" t="s">
        <v>15</v>
      </c>
      <c r="F605">
        <v>50</v>
      </c>
      <c r="G605" s="10" t="s">
        <v>50</v>
      </c>
      <c r="H605"/>
      <c r="I605" t="b">
        <f>IF(AND(TableData[[#This Row],[Month]]&gt;=Database!$C$9,TableData[[#This Row],[Month]]&lt;=Database!$D$9),TRUE,FALSE)</f>
        <v>0</v>
      </c>
    </row>
    <row r="606" spans="1:9" x14ac:dyDescent="0.25">
      <c r="A606" t="s">
        <v>105</v>
      </c>
      <c r="B606" s="4">
        <v>43892</v>
      </c>
      <c r="C606" t="s">
        <v>20</v>
      </c>
      <c r="D606" t="s">
        <v>19</v>
      </c>
      <c r="F606">
        <v>12</v>
      </c>
      <c r="G606" s="10" t="s">
        <v>50</v>
      </c>
      <c r="H606"/>
      <c r="I606" t="b">
        <f>IF(AND(TableData[[#This Row],[Month]]&gt;=Database!$C$9,TableData[[#This Row],[Month]]&lt;=Database!$D$9),TRUE,FALSE)</f>
        <v>0</v>
      </c>
    </row>
    <row r="607" spans="1:9" x14ac:dyDescent="0.25">
      <c r="A607" t="s">
        <v>106</v>
      </c>
      <c r="B607" s="4">
        <v>43893</v>
      </c>
      <c r="C607" t="s">
        <v>23</v>
      </c>
      <c r="D607" t="s">
        <v>22</v>
      </c>
      <c r="E607">
        <v>20</v>
      </c>
      <c r="F607">
        <v>1</v>
      </c>
      <c r="G607" s="10" t="s">
        <v>42</v>
      </c>
      <c r="H607">
        <v>1</v>
      </c>
      <c r="I607" t="b">
        <f>IF(AND(TableData[[#This Row],[Month]]&gt;=Database!$C$9,TableData[[#This Row],[Month]]&lt;=Database!$D$9),TRUE,FALSE)</f>
        <v>0</v>
      </c>
    </row>
    <row r="608" spans="1:9" x14ac:dyDescent="0.25">
      <c r="A608" t="s">
        <v>107</v>
      </c>
      <c r="B608" s="4">
        <v>43894</v>
      </c>
      <c r="C608" t="s">
        <v>26</v>
      </c>
      <c r="D608" t="s">
        <v>19</v>
      </c>
      <c r="E608">
        <v>20</v>
      </c>
      <c r="F608">
        <v>2</v>
      </c>
      <c r="G608" s="10" t="s">
        <v>42</v>
      </c>
      <c r="H608">
        <v>1</v>
      </c>
      <c r="I608" t="b">
        <f>IF(AND(TableData[[#This Row],[Month]]&gt;=Database!$C$9,TableData[[#This Row],[Month]]&lt;=Database!$D$9),TRUE,FALSE)</f>
        <v>0</v>
      </c>
    </row>
    <row r="609" spans="1:9" x14ac:dyDescent="0.25">
      <c r="A609" t="s">
        <v>108</v>
      </c>
      <c r="B609" s="4">
        <v>43895</v>
      </c>
      <c r="C609" t="s">
        <v>27</v>
      </c>
      <c r="D609" t="s">
        <v>22</v>
      </c>
      <c r="E609">
        <v>20</v>
      </c>
      <c r="F609">
        <v>3</v>
      </c>
      <c r="G609" s="10" t="s">
        <v>42</v>
      </c>
      <c r="H609">
        <v>1</v>
      </c>
      <c r="I609" t="b">
        <f>IF(AND(TableData[[#This Row],[Month]]&gt;=Database!$C$9,TableData[[#This Row],[Month]]&lt;=Database!$D$9),TRUE,FALSE)</f>
        <v>0</v>
      </c>
    </row>
    <row r="610" spans="1:9" x14ac:dyDescent="0.25">
      <c r="A610" t="s">
        <v>109</v>
      </c>
      <c r="B610" s="4">
        <v>43896</v>
      </c>
      <c r="C610" t="s">
        <v>16</v>
      </c>
      <c r="D610" t="s">
        <v>15</v>
      </c>
      <c r="E610">
        <v>20</v>
      </c>
      <c r="G610" s="10" t="s">
        <v>42</v>
      </c>
      <c r="H610">
        <v>1</v>
      </c>
      <c r="I610" t="b">
        <f>IF(AND(TableData[[#This Row],[Month]]&gt;=Database!$C$9,TableData[[#This Row],[Month]]&lt;=Database!$D$9),TRUE,FALSE)</f>
        <v>0</v>
      </c>
    </row>
    <row r="611" spans="1:9" x14ac:dyDescent="0.25">
      <c r="A611" t="s">
        <v>110</v>
      </c>
      <c r="B611" s="4">
        <v>43897</v>
      </c>
      <c r="C611" t="s">
        <v>20</v>
      </c>
      <c r="D611" t="s">
        <v>19</v>
      </c>
      <c r="E611">
        <v>37</v>
      </c>
      <c r="F611">
        <v>4</v>
      </c>
      <c r="G611" s="10" t="s">
        <v>42</v>
      </c>
      <c r="H611">
        <v>1</v>
      </c>
      <c r="I611" t="b">
        <f>IF(AND(TableData[[#This Row],[Month]]&gt;=Database!$C$9,TableData[[#This Row],[Month]]&lt;=Database!$D$9),TRUE,FALSE)</f>
        <v>0</v>
      </c>
    </row>
    <row r="612" spans="1:9" x14ac:dyDescent="0.25">
      <c r="A612" t="s">
        <v>111</v>
      </c>
      <c r="B612" s="4">
        <v>43898</v>
      </c>
      <c r="C612" t="s">
        <v>23</v>
      </c>
      <c r="D612" t="s">
        <v>22</v>
      </c>
      <c r="E612">
        <v>106</v>
      </c>
      <c r="F612">
        <v>10</v>
      </c>
      <c r="G612" s="10" t="s">
        <v>42</v>
      </c>
      <c r="H612">
        <v>1</v>
      </c>
      <c r="I612" t="b">
        <f>IF(AND(TableData[[#This Row],[Month]]&gt;=Database!$C$9,TableData[[#This Row],[Month]]&lt;=Database!$D$9),TRUE,FALSE)</f>
        <v>0</v>
      </c>
    </row>
    <row r="613" spans="1:9" x14ac:dyDescent="0.25">
      <c r="A613" t="s">
        <v>112</v>
      </c>
      <c r="B613" s="4">
        <v>43899</v>
      </c>
      <c r="C613" t="s">
        <v>26</v>
      </c>
      <c r="D613" t="s">
        <v>19</v>
      </c>
      <c r="F613">
        <v>9</v>
      </c>
      <c r="G613" s="10" t="s">
        <v>50</v>
      </c>
      <c r="H613"/>
      <c r="I613" t="b">
        <f>IF(AND(TableData[[#This Row],[Month]]&gt;=Database!$C$9,TableData[[#This Row],[Month]]&lt;=Database!$D$9),TRUE,FALSE)</f>
        <v>0</v>
      </c>
    </row>
    <row r="614" spans="1:9" x14ac:dyDescent="0.25">
      <c r="A614" t="s">
        <v>113</v>
      </c>
      <c r="B614" s="4">
        <v>43900</v>
      </c>
      <c r="C614" t="s">
        <v>27</v>
      </c>
      <c r="D614" t="s">
        <v>22</v>
      </c>
      <c r="F614">
        <v>2</v>
      </c>
      <c r="G614" s="10" t="s">
        <v>50</v>
      </c>
      <c r="H614"/>
      <c r="I614" t="b">
        <f>IF(AND(TableData[[#This Row],[Month]]&gt;=Database!$C$9,TableData[[#This Row],[Month]]&lt;=Database!$D$9),TRUE,FALSE)</f>
        <v>0</v>
      </c>
    </row>
    <row r="615" spans="1:9" x14ac:dyDescent="0.25">
      <c r="A615" t="s">
        <v>114</v>
      </c>
      <c r="B615" s="4">
        <v>43901</v>
      </c>
      <c r="C615" t="s">
        <v>16</v>
      </c>
      <c r="D615" t="s">
        <v>15</v>
      </c>
      <c r="F615">
        <v>13</v>
      </c>
      <c r="G615" s="10" t="s">
        <v>50</v>
      </c>
      <c r="H615"/>
      <c r="I615" t="b">
        <f>IF(AND(TableData[[#This Row],[Month]]&gt;=Database!$C$9,TableData[[#This Row],[Month]]&lt;=Database!$D$9),TRUE,FALSE)</f>
        <v>0</v>
      </c>
    </row>
    <row r="616" spans="1:9" x14ac:dyDescent="0.25">
      <c r="A616" t="s">
        <v>115</v>
      </c>
      <c r="B616" s="4">
        <v>43902</v>
      </c>
      <c r="C616" t="s">
        <v>20</v>
      </c>
      <c r="D616" t="s">
        <v>19</v>
      </c>
      <c r="E616">
        <v>28</v>
      </c>
      <c r="F616">
        <v>15</v>
      </c>
      <c r="G616" s="10" t="s">
        <v>42</v>
      </c>
      <c r="H616">
        <v>1</v>
      </c>
      <c r="I616" t="b">
        <f>IF(AND(TableData[[#This Row],[Month]]&gt;=Database!$C$9,TableData[[#This Row],[Month]]&lt;=Database!$D$9),TRUE,FALSE)</f>
        <v>0</v>
      </c>
    </row>
    <row r="617" spans="1:9" x14ac:dyDescent="0.25">
      <c r="A617" t="s">
        <v>116</v>
      </c>
      <c r="B617" s="4">
        <v>43903</v>
      </c>
      <c r="C617" t="s">
        <v>23</v>
      </c>
      <c r="D617" t="s">
        <v>22</v>
      </c>
      <c r="E617">
        <v>23</v>
      </c>
      <c r="F617">
        <v>18</v>
      </c>
      <c r="G617" s="10" t="s">
        <v>42</v>
      </c>
      <c r="H617">
        <v>1</v>
      </c>
      <c r="I617" t="b">
        <f>IF(AND(TableData[[#This Row],[Month]]&gt;=Database!$C$9,TableData[[#This Row],[Month]]&lt;=Database!$D$9),TRUE,FALSE)</f>
        <v>0</v>
      </c>
    </row>
    <row r="618" spans="1:9" x14ac:dyDescent="0.25">
      <c r="A618" t="s">
        <v>117</v>
      </c>
      <c r="B618" s="4">
        <v>43904</v>
      </c>
      <c r="C618" t="s">
        <v>26</v>
      </c>
      <c r="D618" t="s">
        <v>19</v>
      </c>
      <c r="E618">
        <v>24</v>
      </c>
      <c r="F618">
        <v>10</v>
      </c>
      <c r="G618" s="10" t="s">
        <v>42</v>
      </c>
      <c r="H618">
        <v>1</v>
      </c>
      <c r="I618" t="b">
        <f>IF(AND(TableData[[#This Row],[Month]]&gt;=Database!$C$9,TableData[[#This Row],[Month]]&lt;=Database!$D$9),TRUE,FALSE)</f>
        <v>0</v>
      </c>
    </row>
    <row r="619" spans="1:9" x14ac:dyDescent="0.25">
      <c r="A619" t="s">
        <v>118</v>
      </c>
      <c r="B619" s="4">
        <v>43905</v>
      </c>
      <c r="C619" t="s">
        <v>27</v>
      </c>
      <c r="D619" t="s">
        <v>22</v>
      </c>
      <c r="E619">
        <v>24</v>
      </c>
      <c r="F619">
        <v>39</v>
      </c>
      <c r="G619" s="10" t="s">
        <v>42</v>
      </c>
      <c r="H619">
        <v>0</v>
      </c>
      <c r="I619" t="b">
        <f>IF(AND(TableData[[#This Row],[Month]]&gt;=Database!$C$9,TableData[[#This Row],[Month]]&lt;=Database!$D$9),TRUE,FALSE)</f>
        <v>0</v>
      </c>
    </row>
    <row r="620" spans="1:9" x14ac:dyDescent="0.25">
      <c r="A620" t="s">
        <v>119</v>
      </c>
      <c r="B620" s="4">
        <v>43906</v>
      </c>
      <c r="C620" t="s">
        <v>16</v>
      </c>
      <c r="D620" t="s">
        <v>15</v>
      </c>
      <c r="E620">
        <v>14</v>
      </c>
      <c r="F620">
        <v>4</v>
      </c>
      <c r="G620" s="10" t="s">
        <v>42</v>
      </c>
      <c r="H620">
        <v>0</v>
      </c>
      <c r="I620" t="b">
        <f>IF(AND(TableData[[#This Row],[Month]]&gt;=Database!$C$9,TableData[[#This Row],[Month]]&lt;=Database!$D$9),TRUE,FALSE)</f>
        <v>0</v>
      </c>
    </row>
    <row r="621" spans="1:9" x14ac:dyDescent="0.25">
      <c r="A621" t="s">
        <v>120</v>
      </c>
      <c r="B621" s="4">
        <v>43907</v>
      </c>
      <c r="C621" t="s">
        <v>20</v>
      </c>
      <c r="D621" t="s">
        <v>19</v>
      </c>
      <c r="E621">
        <v>15</v>
      </c>
      <c r="F621">
        <v>5</v>
      </c>
      <c r="G621" s="10" t="s">
        <v>47</v>
      </c>
      <c r="H621">
        <v>0</v>
      </c>
      <c r="I621" t="b">
        <f>IF(AND(TableData[[#This Row],[Month]]&gt;=Database!$C$9,TableData[[#This Row],[Month]]&lt;=Database!$D$9),TRUE,FALSE)</f>
        <v>0</v>
      </c>
    </row>
    <row r="622" spans="1:9" x14ac:dyDescent="0.25">
      <c r="A622" t="s">
        <v>121</v>
      </c>
      <c r="B622" s="4">
        <v>43908</v>
      </c>
      <c r="C622" t="s">
        <v>23</v>
      </c>
      <c r="D622" t="s">
        <v>22</v>
      </c>
      <c r="E622">
        <v>21</v>
      </c>
      <c r="F622">
        <v>0</v>
      </c>
      <c r="G622" s="10" t="s">
        <v>42</v>
      </c>
      <c r="H622">
        <v>1</v>
      </c>
      <c r="I622" t="b">
        <f>IF(AND(TableData[[#This Row],[Month]]&gt;=Database!$C$9,TableData[[#This Row],[Month]]&lt;=Database!$D$9),TRUE,FALSE)</f>
        <v>0</v>
      </c>
    </row>
    <row r="623" spans="1:9" x14ac:dyDescent="0.25">
      <c r="A623" t="s">
        <v>122</v>
      </c>
      <c r="B623" s="4">
        <v>43909</v>
      </c>
      <c r="C623" t="s">
        <v>26</v>
      </c>
      <c r="D623" t="s">
        <v>19</v>
      </c>
      <c r="F623">
        <v>50</v>
      </c>
      <c r="G623" s="10" t="s">
        <v>50</v>
      </c>
      <c r="H623"/>
      <c r="I623" t="b">
        <f>IF(AND(TableData[[#This Row],[Month]]&gt;=Database!$C$9,TableData[[#This Row],[Month]]&lt;=Database!$D$9),TRUE,FALSE)</f>
        <v>0</v>
      </c>
    </row>
    <row r="624" spans="1:9" x14ac:dyDescent="0.25">
      <c r="A624" t="s">
        <v>123</v>
      </c>
      <c r="B624" s="4">
        <v>43910</v>
      </c>
      <c r="C624" t="s">
        <v>27</v>
      </c>
      <c r="D624" t="s">
        <v>22</v>
      </c>
      <c r="F624">
        <v>4</v>
      </c>
      <c r="G624" s="10" t="s">
        <v>50</v>
      </c>
      <c r="H624"/>
      <c r="I624" t="b">
        <f>IF(AND(TableData[[#This Row],[Month]]&gt;=Database!$C$9,TableData[[#This Row],[Month]]&lt;=Database!$D$9),TRUE,FALSE)</f>
        <v>0</v>
      </c>
    </row>
    <row r="625" spans="1:9" x14ac:dyDescent="0.25">
      <c r="A625" t="s">
        <v>124</v>
      </c>
      <c r="B625" s="4">
        <v>43911</v>
      </c>
      <c r="C625" t="s">
        <v>16</v>
      </c>
      <c r="D625" t="s">
        <v>15</v>
      </c>
      <c r="E625">
        <v>17</v>
      </c>
      <c r="F625">
        <v>2</v>
      </c>
      <c r="G625" s="10" t="s">
        <v>42</v>
      </c>
      <c r="H625">
        <v>1</v>
      </c>
      <c r="I625" t="b">
        <f>IF(AND(TableData[[#This Row],[Month]]&gt;=Database!$C$9,TableData[[#This Row],[Month]]&lt;=Database!$D$9),TRUE,FALSE)</f>
        <v>0</v>
      </c>
    </row>
    <row r="626" spans="1:9" x14ac:dyDescent="0.25">
      <c r="A626" t="s">
        <v>125</v>
      </c>
      <c r="B626" s="4">
        <v>43912</v>
      </c>
      <c r="C626" t="s">
        <v>20</v>
      </c>
      <c r="D626" t="s">
        <v>19</v>
      </c>
      <c r="E626">
        <v>22</v>
      </c>
      <c r="F626">
        <v>70</v>
      </c>
      <c r="G626" s="10" t="s">
        <v>42</v>
      </c>
      <c r="H626">
        <v>1</v>
      </c>
      <c r="I626" t="b">
        <f>IF(AND(TableData[[#This Row],[Month]]&gt;=Database!$C$9,TableData[[#This Row],[Month]]&lt;=Database!$D$9),TRUE,FALSE)</f>
        <v>0</v>
      </c>
    </row>
    <row r="627" spans="1:9" x14ac:dyDescent="0.25">
      <c r="A627" t="s">
        <v>126</v>
      </c>
      <c r="B627" s="4">
        <v>43913</v>
      </c>
      <c r="C627" t="s">
        <v>23</v>
      </c>
      <c r="D627" t="s">
        <v>22</v>
      </c>
      <c r="E627">
        <v>21</v>
      </c>
      <c r="F627">
        <v>50</v>
      </c>
      <c r="G627" s="10" t="s">
        <v>42</v>
      </c>
      <c r="H627">
        <v>0</v>
      </c>
      <c r="I627" t="b">
        <f>IF(AND(TableData[[#This Row],[Month]]&gt;=Database!$C$9,TableData[[#This Row],[Month]]&lt;=Database!$D$9),TRUE,FALSE)</f>
        <v>0</v>
      </c>
    </row>
    <row r="628" spans="1:9" x14ac:dyDescent="0.25">
      <c r="A628" t="s">
        <v>127</v>
      </c>
      <c r="B628" s="4">
        <v>43914</v>
      </c>
      <c r="C628" t="s">
        <v>26</v>
      </c>
      <c r="D628" t="s">
        <v>19</v>
      </c>
      <c r="E628">
        <v>18</v>
      </c>
      <c r="F628">
        <v>12</v>
      </c>
      <c r="G628" s="10" t="s">
        <v>42</v>
      </c>
      <c r="H628">
        <v>1</v>
      </c>
      <c r="I628" t="b">
        <f>IF(AND(TableData[[#This Row],[Month]]&gt;=Database!$C$9,TableData[[#This Row],[Month]]&lt;=Database!$D$9),TRUE,FALSE)</f>
        <v>0</v>
      </c>
    </row>
    <row r="629" spans="1:9" x14ac:dyDescent="0.25">
      <c r="A629" t="s">
        <v>128</v>
      </c>
      <c r="B629" s="4">
        <v>43915</v>
      </c>
      <c r="C629" t="s">
        <v>27</v>
      </c>
      <c r="D629" t="s">
        <v>22</v>
      </c>
      <c r="E629">
        <v>29</v>
      </c>
      <c r="F629">
        <v>1</v>
      </c>
      <c r="G629" s="10" t="s">
        <v>42</v>
      </c>
      <c r="H629">
        <v>1</v>
      </c>
      <c r="I629" t="b">
        <f>IF(AND(TableData[[#This Row],[Month]]&gt;=Database!$C$9,TableData[[#This Row],[Month]]&lt;=Database!$D$9),TRUE,FALSE)</f>
        <v>0</v>
      </c>
    </row>
    <row r="630" spans="1:9" x14ac:dyDescent="0.25">
      <c r="A630" t="s">
        <v>129</v>
      </c>
      <c r="B630" s="4">
        <v>43916</v>
      </c>
      <c r="C630" t="s">
        <v>16</v>
      </c>
      <c r="D630" t="s">
        <v>15</v>
      </c>
      <c r="E630">
        <v>44</v>
      </c>
      <c r="F630">
        <v>2</v>
      </c>
      <c r="G630" s="10" t="s">
        <v>42</v>
      </c>
      <c r="H630">
        <v>1</v>
      </c>
      <c r="I630" t="b">
        <f>IF(AND(TableData[[#This Row],[Month]]&gt;=Database!$C$9,TableData[[#This Row],[Month]]&lt;=Database!$D$9),TRUE,FALSE)</f>
        <v>0</v>
      </c>
    </row>
    <row r="631" spans="1:9" x14ac:dyDescent="0.25">
      <c r="A631" t="s">
        <v>130</v>
      </c>
      <c r="B631" s="4">
        <v>43917</v>
      </c>
      <c r="C631" t="s">
        <v>20</v>
      </c>
      <c r="D631" t="s">
        <v>19</v>
      </c>
      <c r="F631">
        <v>3</v>
      </c>
      <c r="G631" s="10" t="s">
        <v>50</v>
      </c>
      <c r="H631"/>
      <c r="I631" t="b">
        <f>IF(AND(TableData[[#This Row],[Month]]&gt;=Database!$C$9,TableData[[#This Row],[Month]]&lt;=Database!$D$9),TRUE,FALSE)</f>
        <v>0</v>
      </c>
    </row>
    <row r="632" spans="1:9" x14ac:dyDescent="0.25">
      <c r="A632" t="s">
        <v>131</v>
      </c>
      <c r="B632" s="4">
        <v>43918</v>
      </c>
      <c r="C632" t="s">
        <v>23</v>
      </c>
      <c r="D632" t="s">
        <v>22</v>
      </c>
      <c r="G632" s="10" t="s">
        <v>50</v>
      </c>
      <c r="H632"/>
      <c r="I632" t="b">
        <f>IF(AND(TableData[[#This Row],[Month]]&gt;=Database!$C$9,TableData[[#This Row],[Month]]&lt;=Database!$D$9),TRUE,FALSE)</f>
        <v>0</v>
      </c>
    </row>
    <row r="633" spans="1:9" x14ac:dyDescent="0.25">
      <c r="A633" t="s">
        <v>132</v>
      </c>
      <c r="B633" s="4">
        <v>43919</v>
      </c>
      <c r="C633" t="s">
        <v>26</v>
      </c>
      <c r="D633" t="s">
        <v>19</v>
      </c>
      <c r="F633">
        <v>4</v>
      </c>
      <c r="G633" s="10" t="s">
        <v>50</v>
      </c>
      <c r="H633"/>
      <c r="I633" t="b">
        <f>IF(AND(TableData[[#This Row],[Month]]&gt;=Database!$C$9,TableData[[#This Row],[Month]]&lt;=Database!$D$9),TRUE,FALSE)</f>
        <v>0</v>
      </c>
    </row>
    <row r="634" spans="1:9" x14ac:dyDescent="0.25">
      <c r="A634" t="s">
        <v>133</v>
      </c>
      <c r="B634" s="4">
        <v>43920</v>
      </c>
      <c r="C634" t="s">
        <v>27</v>
      </c>
      <c r="D634" t="s">
        <v>22</v>
      </c>
      <c r="E634">
        <v>29</v>
      </c>
      <c r="F634">
        <v>10</v>
      </c>
      <c r="G634" s="10" t="s">
        <v>42</v>
      </c>
      <c r="H634">
        <v>1</v>
      </c>
      <c r="I634" t="b">
        <f>IF(AND(TableData[[#This Row],[Month]]&gt;=Database!$C$9,TableData[[#This Row],[Month]]&lt;=Database!$D$9),TRUE,FALSE)</f>
        <v>0</v>
      </c>
    </row>
    <row r="635" spans="1:9" x14ac:dyDescent="0.25">
      <c r="A635" t="s">
        <v>134</v>
      </c>
      <c r="B635" s="4">
        <v>43921</v>
      </c>
      <c r="C635" t="s">
        <v>16</v>
      </c>
      <c r="D635" t="s">
        <v>15</v>
      </c>
      <c r="E635">
        <v>29</v>
      </c>
      <c r="F635">
        <v>9</v>
      </c>
      <c r="G635" s="10" t="s">
        <v>42</v>
      </c>
      <c r="H635">
        <v>1</v>
      </c>
      <c r="I635" t="b">
        <f>IF(AND(TableData[[#This Row],[Month]]&gt;=Database!$C$9,TableData[[#This Row],[Month]]&lt;=Database!$D$9),TRUE,FALSE)</f>
        <v>0</v>
      </c>
    </row>
    <row r="636" spans="1:9" x14ac:dyDescent="0.25">
      <c r="A636" t="s">
        <v>135</v>
      </c>
      <c r="B636" s="4">
        <v>43922</v>
      </c>
      <c r="C636" t="s">
        <v>20</v>
      </c>
      <c r="D636" t="s">
        <v>19</v>
      </c>
      <c r="E636">
        <v>18</v>
      </c>
      <c r="F636">
        <v>2</v>
      </c>
      <c r="G636" s="10" t="s">
        <v>42</v>
      </c>
      <c r="H636">
        <v>1</v>
      </c>
      <c r="I636" t="b">
        <f>IF(AND(TableData[[#This Row],[Month]]&gt;=Database!$C$9,TableData[[#This Row],[Month]]&lt;=Database!$D$9),TRUE,FALSE)</f>
        <v>0</v>
      </c>
    </row>
    <row r="637" spans="1:9" x14ac:dyDescent="0.25">
      <c r="A637" t="s">
        <v>136</v>
      </c>
      <c r="B637" s="4">
        <v>43923</v>
      </c>
      <c r="C637" t="s">
        <v>23</v>
      </c>
      <c r="D637" t="s">
        <v>22</v>
      </c>
      <c r="E637">
        <v>25</v>
      </c>
      <c r="F637">
        <v>13</v>
      </c>
      <c r="G637" s="10" t="s">
        <v>42</v>
      </c>
      <c r="H637">
        <v>1</v>
      </c>
      <c r="I637" t="b">
        <f>IF(AND(TableData[[#This Row],[Month]]&gt;=Database!$C$9,TableData[[#This Row],[Month]]&lt;=Database!$D$9),TRUE,FALSE)</f>
        <v>0</v>
      </c>
    </row>
    <row r="638" spans="1:9" x14ac:dyDescent="0.25">
      <c r="A638" t="s">
        <v>137</v>
      </c>
      <c r="B638" s="4">
        <v>43924</v>
      </c>
      <c r="C638" t="s">
        <v>26</v>
      </c>
      <c r="D638" t="s">
        <v>19</v>
      </c>
      <c r="E638">
        <v>17</v>
      </c>
      <c r="F638">
        <v>15</v>
      </c>
      <c r="G638" s="10" t="s">
        <v>42</v>
      </c>
      <c r="H638">
        <v>1</v>
      </c>
      <c r="I638" t="b">
        <f>IF(AND(TableData[[#This Row],[Month]]&gt;=Database!$C$9,TableData[[#This Row],[Month]]&lt;=Database!$D$9),TRUE,FALSE)</f>
        <v>0</v>
      </c>
    </row>
    <row r="639" spans="1:9" x14ac:dyDescent="0.25">
      <c r="A639" t="s">
        <v>138</v>
      </c>
      <c r="B639" s="4">
        <v>43925</v>
      </c>
      <c r="C639" t="s">
        <v>27</v>
      </c>
      <c r="D639" t="s">
        <v>22</v>
      </c>
      <c r="E639">
        <v>14</v>
      </c>
      <c r="F639">
        <v>18</v>
      </c>
      <c r="G639" s="10" t="s">
        <v>47</v>
      </c>
      <c r="H639">
        <v>1</v>
      </c>
      <c r="I639" t="b">
        <f>IF(AND(TableData[[#This Row],[Month]]&gt;=Database!$C$9,TableData[[#This Row],[Month]]&lt;=Database!$D$9),TRUE,FALSE)</f>
        <v>0</v>
      </c>
    </row>
    <row r="640" spans="1:9" x14ac:dyDescent="0.25">
      <c r="A640" t="s">
        <v>139</v>
      </c>
      <c r="B640" s="4">
        <v>43926</v>
      </c>
      <c r="C640" t="s">
        <v>16</v>
      </c>
      <c r="D640" t="s">
        <v>15</v>
      </c>
      <c r="E640">
        <v>22</v>
      </c>
      <c r="F640">
        <v>10</v>
      </c>
      <c r="G640" s="10" t="s">
        <v>42</v>
      </c>
      <c r="H640">
        <v>1</v>
      </c>
      <c r="I640" t="b">
        <f>IF(AND(TableData[[#This Row],[Month]]&gt;=Database!$C$9,TableData[[#This Row],[Month]]&lt;=Database!$D$9),TRUE,FALSE)</f>
        <v>0</v>
      </c>
    </row>
    <row r="641" spans="1:9" x14ac:dyDescent="0.25">
      <c r="A641" t="s">
        <v>140</v>
      </c>
      <c r="B641" s="4">
        <v>43927</v>
      </c>
      <c r="C641" t="s">
        <v>20</v>
      </c>
      <c r="D641" t="s">
        <v>19</v>
      </c>
      <c r="F641">
        <v>39</v>
      </c>
      <c r="G641" s="10" t="s">
        <v>50</v>
      </c>
      <c r="H641"/>
      <c r="I641" t="b">
        <f>IF(AND(TableData[[#This Row],[Month]]&gt;=Database!$C$9,TableData[[#This Row],[Month]]&lt;=Database!$D$9),TRUE,FALSE)</f>
        <v>0</v>
      </c>
    </row>
    <row r="642" spans="1:9" x14ac:dyDescent="0.25">
      <c r="A642" t="s">
        <v>141</v>
      </c>
      <c r="B642" s="4">
        <v>43928</v>
      </c>
      <c r="C642" s="22" t="s">
        <v>23</v>
      </c>
      <c r="D642" t="s">
        <v>22</v>
      </c>
      <c r="F642">
        <v>4</v>
      </c>
      <c r="G642" s="10" t="s">
        <v>50</v>
      </c>
      <c r="H642"/>
      <c r="I642" t="b">
        <f>IF(AND(TableData[[#This Row],[Month]]&gt;=Database!$C$9,TableData[[#This Row],[Month]]&lt;=Database!$D$9),TRUE,FALSE)</f>
        <v>0</v>
      </c>
    </row>
    <row r="643" spans="1:9" x14ac:dyDescent="0.25">
      <c r="A643" t="s">
        <v>142</v>
      </c>
      <c r="B643" s="4">
        <v>43929</v>
      </c>
      <c r="C643" s="22" t="s">
        <v>26</v>
      </c>
      <c r="D643" t="s">
        <v>19</v>
      </c>
      <c r="E643">
        <v>12</v>
      </c>
      <c r="F643">
        <v>5</v>
      </c>
      <c r="G643" s="10" t="s">
        <v>42</v>
      </c>
      <c r="H643">
        <v>1</v>
      </c>
      <c r="I643" t="b">
        <f>IF(AND(TableData[[#This Row],[Month]]&gt;=Database!$C$9,TableData[[#This Row],[Month]]&lt;=Database!$D$9),TRUE,FALSE)</f>
        <v>0</v>
      </c>
    </row>
    <row r="644" spans="1:9" x14ac:dyDescent="0.25">
      <c r="A644" t="s">
        <v>143</v>
      </c>
      <c r="B644" s="4">
        <v>43930</v>
      </c>
      <c r="C644" s="22" t="s">
        <v>27</v>
      </c>
      <c r="D644" t="s">
        <v>22</v>
      </c>
      <c r="E644">
        <v>20</v>
      </c>
      <c r="F644">
        <v>0</v>
      </c>
      <c r="G644" s="10" t="s">
        <v>42</v>
      </c>
      <c r="H644">
        <v>1</v>
      </c>
      <c r="I644" t="b">
        <f>IF(AND(TableData[[#This Row],[Month]]&gt;=Database!$C$9,TableData[[#This Row],[Month]]&lt;=Database!$D$9),TRUE,FALSE)</f>
        <v>0</v>
      </c>
    </row>
    <row r="645" spans="1:9" x14ac:dyDescent="0.25">
      <c r="A645" t="s">
        <v>144</v>
      </c>
      <c r="B645" s="4">
        <v>43931</v>
      </c>
      <c r="C645" s="22" t="s">
        <v>16</v>
      </c>
      <c r="D645" t="s">
        <v>15</v>
      </c>
      <c r="E645">
        <v>16</v>
      </c>
      <c r="F645">
        <v>50</v>
      </c>
      <c r="G645" s="10" t="s">
        <v>42</v>
      </c>
      <c r="H645">
        <v>1</v>
      </c>
      <c r="I645" t="b">
        <f>IF(AND(TableData[[#This Row],[Month]]&gt;=Database!$C$9,TableData[[#This Row],[Month]]&lt;=Database!$D$9),TRUE,FALSE)</f>
        <v>0</v>
      </c>
    </row>
    <row r="646" spans="1:9" x14ac:dyDescent="0.25">
      <c r="A646" t="s">
        <v>145</v>
      </c>
      <c r="B646" s="4">
        <v>43932</v>
      </c>
      <c r="C646" s="22" t="s">
        <v>20</v>
      </c>
      <c r="D646" t="s">
        <v>19</v>
      </c>
      <c r="E646">
        <v>19</v>
      </c>
      <c r="F646">
        <v>4</v>
      </c>
      <c r="G646" s="10" t="s">
        <v>42</v>
      </c>
      <c r="H646">
        <v>0</v>
      </c>
      <c r="I646" t="b">
        <f>IF(AND(TableData[[#This Row],[Month]]&gt;=Database!$C$9,TableData[[#This Row],[Month]]&lt;=Database!$D$9),TRUE,FALSE)</f>
        <v>0</v>
      </c>
    </row>
    <row r="647" spans="1:9" x14ac:dyDescent="0.25">
      <c r="A647" t="s">
        <v>146</v>
      </c>
      <c r="B647" s="4">
        <v>43933</v>
      </c>
      <c r="C647" s="22" t="s">
        <v>23</v>
      </c>
      <c r="D647" t="s">
        <v>22</v>
      </c>
      <c r="E647">
        <v>15</v>
      </c>
      <c r="F647">
        <v>2</v>
      </c>
      <c r="G647" s="10" t="s">
        <v>42</v>
      </c>
      <c r="H647">
        <v>0</v>
      </c>
      <c r="I647" t="b">
        <f>IF(AND(TableData[[#This Row],[Month]]&gt;=Database!$C$9,TableData[[#This Row],[Month]]&lt;=Database!$D$9),TRUE,FALSE)</f>
        <v>0</v>
      </c>
    </row>
    <row r="648" spans="1:9" x14ac:dyDescent="0.25">
      <c r="A648" t="s">
        <v>147</v>
      </c>
      <c r="B648" s="4">
        <v>43934</v>
      </c>
      <c r="C648" s="22" t="s">
        <v>26</v>
      </c>
      <c r="D648" t="s">
        <v>19</v>
      </c>
      <c r="E648">
        <v>21</v>
      </c>
      <c r="F648">
        <v>70</v>
      </c>
      <c r="G648" s="10" t="s">
        <v>42</v>
      </c>
      <c r="H648">
        <v>0</v>
      </c>
      <c r="I648" t="b">
        <f>IF(AND(TableData[[#This Row],[Month]]&gt;=Database!$C$9,TableData[[#This Row],[Month]]&lt;=Database!$D$9),TRUE,FALSE)</f>
        <v>0</v>
      </c>
    </row>
    <row r="649" spans="1:9" x14ac:dyDescent="0.25">
      <c r="A649" t="s">
        <v>148</v>
      </c>
      <c r="B649" s="4">
        <v>43935</v>
      </c>
      <c r="C649" s="22" t="s">
        <v>27</v>
      </c>
      <c r="D649" t="s">
        <v>22</v>
      </c>
      <c r="F649">
        <v>50</v>
      </c>
      <c r="G649" s="10" t="s">
        <v>50</v>
      </c>
      <c r="H649"/>
      <c r="I649" t="b">
        <f>IF(AND(TableData[[#This Row],[Month]]&gt;=Database!$C$9,TableData[[#This Row],[Month]]&lt;=Database!$D$9),TRUE,FALSE)</f>
        <v>0</v>
      </c>
    </row>
    <row r="650" spans="1:9" x14ac:dyDescent="0.25">
      <c r="A650" t="s">
        <v>149</v>
      </c>
      <c r="B650" s="4">
        <v>43936</v>
      </c>
      <c r="C650" s="22" t="s">
        <v>16</v>
      </c>
      <c r="D650" t="s">
        <v>15</v>
      </c>
      <c r="F650">
        <v>12</v>
      </c>
      <c r="G650" s="10" t="s">
        <v>50</v>
      </c>
      <c r="H650"/>
      <c r="I650" t="b">
        <f>IF(AND(TableData[[#This Row],[Month]]&gt;=Database!$C$9,TableData[[#This Row],[Month]]&lt;=Database!$D$9),TRUE,FALSE)</f>
        <v>0</v>
      </c>
    </row>
    <row r="651" spans="1:9" x14ac:dyDescent="0.25">
      <c r="B651" s="20"/>
      <c r="G651" s="10"/>
      <c r="H651"/>
    </row>
    <row r="655" spans="1:9" x14ac:dyDescent="0.25">
      <c r="H655" s="23"/>
    </row>
    <row r="656" spans="1:9" x14ac:dyDescent="0.25">
      <c r="H656" s="23"/>
    </row>
    <row r="657" spans="4:8" x14ac:dyDescent="0.25">
      <c r="D657" s="22"/>
      <c r="H657" s="23"/>
    </row>
    <row r="658" spans="4:8" x14ac:dyDescent="0.25">
      <c r="H658" s="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5"/>
  <sheetViews>
    <sheetView topLeftCell="A62" workbookViewId="0">
      <selection activeCell="J77" sqref="J77"/>
    </sheetView>
  </sheetViews>
  <sheetFormatPr defaultRowHeight="15" x14ac:dyDescent="0.25"/>
  <cols>
    <col min="2" max="2" width="16.28515625" style="4" bestFit="1" customWidth="1"/>
    <col min="3" max="4" width="13.85546875" customWidth="1"/>
    <col min="5" max="5" width="15.140625" customWidth="1"/>
    <col min="6" max="6" width="32.28515625" customWidth="1"/>
    <col min="7" max="7" width="18" customWidth="1"/>
    <col min="8" max="8" width="24" customWidth="1"/>
    <col min="9" max="9" width="16.7109375" customWidth="1"/>
    <col min="10" max="10" width="16.7109375" style="10" customWidth="1"/>
    <col min="11" max="11" width="19.5703125" bestFit="1" customWidth="1"/>
    <col min="12" max="12" width="15.42578125" bestFit="1" customWidth="1"/>
    <col min="15" max="15" width="12.85546875" bestFit="1" customWidth="1"/>
  </cols>
  <sheetData>
    <row r="1" spans="1:14" x14ac:dyDescent="0.25">
      <c r="A1" t="s">
        <v>34</v>
      </c>
      <c r="B1" s="4" t="s">
        <v>35</v>
      </c>
      <c r="C1" t="s">
        <v>11</v>
      </c>
      <c r="D1" t="s">
        <v>6</v>
      </c>
      <c r="E1" t="s">
        <v>14</v>
      </c>
      <c r="F1" t="s">
        <v>36</v>
      </c>
      <c r="G1" t="s">
        <v>25</v>
      </c>
      <c r="H1" t="s">
        <v>150</v>
      </c>
      <c r="I1" t="s">
        <v>37</v>
      </c>
      <c r="J1" s="10" t="s">
        <v>151</v>
      </c>
      <c r="K1" t="s">
        <v>39</v>
      </c>
      <c r="L1" t="s">
        <v>40</v>
      </c>
    </row>
    <row r="2" spans="1:14" hidden="1" x14ac:dyDescent="0.25">
      <c r="A2" t="s">
        <v>41</v>
      </c>
      <c r="B2" s="4">
        <v>43831</v>
      </c>
      <c r="C2" s="3" t="s">
        <v>16</v>
      </c>
      <c r="D2" s="3" t="s">
        <v>15</v>
      </c>
      <c r="E2">
        <v>2895</v>
      </c>
      <c r="F2">
        <v>17</v>
      </c>
      <c r="G2">
        <v>34</v>
      </c>
      <c r="H2">
        <v>1.1599999999999999</v>
      </c>
      <c r="I2">
        <v>1163</v>
      </c>
      <c r="J2" t="s">
        <v>42</v>
      </c>
      <c r="K2">
        <v>1</v>
      </c>
      <c r="L2" t="b">
        <f>IF(AND(TableData3[[#This Row],[Month]]&gt;=Database!$C$9,TableData3[[#This Row],[Month]]&lt;=Database!$D$9),TRUE,FALSE)</f>
        <v>1</v>
      </c>
      <c r="N2" s="9"/>
    </row>
    <row r="3" spans="1:14" hidden="1" x14ac:dyDescent="0.25">
      <c r="A3" t="s">
        <v>43</v>
      </c>
      <c r="B3" s="4">
        <v>43832</v>
      </c>
      <c r="C3" s="3" t="s">
        <v>20</v>
      </c>
      <c r="D3" s="3" t="s">
        <v>19</v>
      </c>
      <c r="E3">
        <v>3898</v>
      </c>
      <c r="F3">
        <v>14</v>
      </c>
      <c r="G3">
        <v>25</v>
      </c>
      <c r="H3">
        <v>0.64</v>
      </c>
      <c r="I3">
        <v>1028</v>
      </c>
      <c r="J3" t="s">
        <v>42</v>
      </c>
      <c r="K3">
        <v>0</v>
      </c>
      <c r="L3" t="b">
        <f>IF(AND(TableData3[[#This Row],[Month]]&gt;=Database!$C$9,TableData3[[#This Row],[Month]]&lt;=Database!$D$9),TRUE,FALSE)</f>
        <v>1</v>
      </c>
    </row>
    <row r="4" spans="1:14" hidden="1" x14ac:dyDescent="0.25">
      <c r="A4" t="s">
        <v>44</v>
      </c>
      <c r="B4" s="4">
        <v>43833</v>
      </c>
      <c r="C4" s="3" t="s">
        <v>23</v>
      </c>
      <c r="D4" s="3" t="s">
        <v>22</v>
      </c>
      <c r="E4">
        <v>3619</v>
      </c>
      <c r="F4">
        <v>22</v>
      </c>
      <c r="G4">
        <v>48</v>
      </c>
      <c r="H4">
        <v>1.3</v>
      </c>
      <c r="I4">
        <v>1069</v>
      </c>
      <c r="J4" t="s">
        <v>42</v>
      </c>
      <c r="K4">
        <v>1</v>
      </c>
      <c r="L4" t="b">
        <f>IF(AND(TableData3[[#This Row],[Month]]&gt;=Database!$C$9,TableData3[[#This Row],[Month]]&lt;=Database!$D$9),TRUE,FALSE)</f>
        <v>1</v>
      </c>
    </row>
    <row r="5" spans="1:14" hidden="1" x14ac:dyDescent="0.25">
      <c r="A5" t="s">
        <v>45</v>
      </c>
      <c r="B5" s="4">
        <v>43834</v>
      </c>
      <c r="C5" t="s">
        <v>26</v>
      </c>
      <c r="D5" s="3" t="s">
        <v>19</v>
      </c>
      <c r="E5">
        <v>3763</v>
      </c>
      <c r="F5">
        <v>24</v>
      </c>
      <c r="G5">
        <v>43</v>
      </c>
      <c r="H5">
        <v>1.1000000000000001</v>
      </c>
      <c r="I5">
        <v>1061</v>
      </c>
      <c r="J5" t="s">
        <v>50</v>
      </c>
      <c r="K5">
        <v>1</v>
      </c>
      <c r="L5" t="b">
        <f>IF(AND(TableData3[[#This Row],[Month]]&gt;=Database!$C$9,TableData3[[#This Row],[Month]]&lt;=Database!$D$9),TRUE,FALSE)</f>
        <v>1</v>
      </c>
    </row>
    <row r="6" spans="1:14" hidden="1" x14ac:dyDescent="0.25">
      <c r="A6" t="s">
        <v>46</v>
      </c>
      <c r="B6" s="4">
        <v>43835</v>
      </c>
      <c r="C6" t="s">
        <v>27</v>
      </c>
      <c r="D6" s="3" t="s">
        <v>22</v>
      </c>
      <c r="E6">
        <v>3345</v>
      </c>
      <c r="F6">
        <v>14</v>
      </c>
      <c r="G6">
        <v>31</v>
      </c>
      <c r="H6">
        <v>0.9</v>
      </c>
      <c r="I6">
        <v>1319</v>
      </c>
      <c r="J6" t="s">
        <v>50</v>
      </c>
      <c r="K6">
        <v>1</v>
      </c>
      <c r="L6" t="b">
        <f>IF(AND(TableData3[[#This Row],[Month]]&gt;=Database!$C$9,TableData3[[#This Row],[Month]]&lt;=Database!$D$9),TRUE,FALSE)</f>
        <v>1</v>
      </c>
    </row>
    <row r="7" spans="1:14" hidden="1" x14ac:dyDescent="0.25">
      <c r="A7" t="s">
        <v>48</v>
      </c>
      <c r="B7" s="4">
        <v>43836</v>
      </c>
      <c r="C7" s="3" t="s">
        <v>16</v>
      </c>
      <c r="D7" s="3" t="s">
        <v>15</v>
      </c>
      <c r="E7">
        <v>3659</v>
      </c>
      <c r="F7">
        <v>12</v>
      </c>
      <c r="G7">
        <v>28</v>
      </c>
      <c r="H7">
        <v>0.8</v>
      </c>
      <c r="I7">
        <v>1270</v>
      </c>
      <c r="J7" t="s">
        <v>50</v>
      </c>
      <c r="K7">
        <v>1</v>
      </c>
      <c r="L7" t="b">
        <f>IF(AND(TableData3[[#This Row],[Month]]&gt;=Database!$C$9,TableData3[[#This Row],[Month]]&lt;=Database!$D$9),TRUE,FALSE)</f>
        <v>1</v>
      </c>
    </row>
    <row r="8" spans="1:14" hidden="1" x14ac:dyDescent="0.25">
      <c r="A8" t="s">
        <v>49</v>
      </c>
      <c r="B8" s="4">
        <v>43837</v>
      </c>
      <c r="C8" s="3" t="s">
        <v>20</v>
      </c>
      <c r="D8" s="3" t="s">
        <v>19</v>
      </c>
      <c r="E8">
        <v>3682</v>
      </c>
      <c r="F8">
        <v>20</v>
      </c>
      <c r="G8">
        <v>37</v>
      </c>
      <c r="H8">
        <v>1</v>
      </c>
      <c r="I8">
        <v>1115</v>
      </c>
      <c r="J8" t="s">
        <v>42</v>
      </c>
      <c r="K8">
        <v>1</v>
      </c>
      <c r="L8" t="b">
        <f>IF(AND(TableData3[[#This Row],[Month]]&gt;=Database!$C$9,TableData3[[#This Row],[Month]]&lt;=Database!$D$9),TRUE,FALSE)</f>
        <v>1</v>
      </c>
    </row>
    <row r="9" spans="1:14" hidden="1" x14ac:dyDescent="0.25">
      <c r="A9" t="s">
        <v>51</v>
      </c>
      <c r="B9" s="4">
        <v>43838</v>
      </c>
      <c r="C9" s="3" t="s">
        <v>23</v>
      </c>
      <c r="D9" s="3" t="s">
        <v>22</v>
      </c>
      <c r="E9">
        <v>3717</v>
      </c>
      <c r="F9">
        <v>16</v>
      </c>
      <c r="G9">
        <v>30</v>
      </c>
      <c r="H9">
        <v>0.8</v>
      </c>
      <c r="I9">
        <v>1163</v>
      </c>
      <c r="J9" t="s">
        <v>42</v>
      </c>
      <c r="K9">
        <v>1</v>
      </c>
      <c r="L9" t="b">
        <f>IF(AND(TableData3[[#This Row],[Month]]&gt;=Database!$C$9,TableData3[[#This Row],[Month]]&lt;=Database!$D$9),TRUE,FALSE)</f>
        <v>1</v>
      </c>
    </row>
    <row r="10" spans="1:14" hidden="1" x14ac:dyDescent="0.25">
      <c r="A10" t="s">
        <v>52</v>
      </c>
      <c r="B10" s="4">
        <v>43839</v>
      </c>
      <c r="C10" t="s">
        <v>26</v>
      </c>
      <c r="D10" s="3" t="s">
        <v>19</v>
      </c>
      <c r="E10">
        <v>3916</v>
      </c>
      <c r="F10">
        <v>19</v>
      </c>
      <c r="G10">
        <v>42</v>
      </c>
      <c r="H10">
        <v>1.1000000000000001</v>
      </c>
      <c r="I10">
        <v>959</v>
      </c>
      <c r="J10" t="s">
        <v>42</v>
      </c>
      <c r="K10">
        <v>1</v>
      </c>
      <c r="L10" t="b">
        <f>IF(AND(TableData3[[#This Row],[Month]]&gt;=Database!$C$9,TableData3[[#This Row],[Month]]&lt;=Database!$D$9),TRUE,FALSE)</f>
        <v>1</v>
      </c>
    </row>
    <row r="11" spans="1:14" hidden="1" x14ac:dyDescent="0.25">
      <c r="A11" t="s">
        <v>53</v>
      </c>
      <c r="B11" s="4">
        <v>43840</v>
      </c>
      <c r="C11" t="s">
        <v>27</v>
      </c>
      <c r="D11" s="3" t="s">
        <v>22</v>
      </c>
      <c r="E11">
        <v>5276</v>
      </c>
      <c r="F11">
        <v>15</v>
      </c>
      <c r="G11">
        <v>46</v>
      </c>
      <c r="H11">
        <v>0.9</v>
      </c>
      <c r="I11">
        <v>1190</v>
      </c>
      <c r="J11" t="s">
        <v>42</v>
      </c>
      <c r="K11">
        <v>1</v>
      </c>
      <c r="L11" t="b">
        <f>IF(AND(TableData3[[#This Row],[Month]]&gt;=Database!$C$9,TableData3[[#This Row],[Month]]&lt;=Database!$D$9),TRUE,FALSE)</f>
        <v>1</v>
      </c>
    </row>
    <row r="12" spans="1:14" hidden="1" x14ac:dyDescent="0.25">
      <c r="A12" t="s">
        <v>54</v>
      </c>
      <c r="B12" s="4">
        <v>43841</v>
      </c>
      <c r="C12" s="3" t="s">
        <v>16</v>
      </c>
      <c r="D12" s="3" t="s">
        <v>15</v>
      </c>
      <c r="E12">
        <v>5837</v>
      </c>
      <c r="F12">
        <v>21</v>
      </c>
      <c r="G12">
        <v>57</v>
      </c>
      <c r="H12">
        <v>1</v>
      </c>
      <c r="I12">
        <v>1038</v>
      </c>
      <c r="J12" t="s">
        <v>42</v>
      </c>
      <c r="K12">
        <v>1</v>
      </c>
      <c r="L12" t="b">
        <f>IF(AND(TableData3[[#This Row],[Month]]&gt;=Database!$C$9,TableData3[[#This Row],[Month]]&lt;=Database!$D$9),TRUE,FALSE)</f>
        <v>1</v>
      </c>
    </row>
    <row r="13" spans="1:14" hidden="1" x14ac:dyDescent="0.25">
      <c r="A13" t="s">
        <v>55</v>
      </c>
      <c r="B13" s="4">
        <v>43842</v>
      </c>
      <c r="C13" s="3" t="s">
        <v>20</v>
      </c>
      <c r="D13" s="3" t="s">
        <v>19</v>
      </c>
      <c r="E13">
        <v>4193</v>
      </c>
      <c r="F13">
        <v>20</v>
      </c>
      <c r="G13">
        <v>37</v>
      </c>
      <c r="H13">
        <v>0.9</v>
      </c>
      <c r="I13">
        <v>944</v>
      </c>
      <c r="J13" t="s">
        <v>47</v>
      </c>
      <c r="K13">
        <v>1</v>
      </c>
      <c r="L13" t="b">
        <f>IF(AND(TableData3[[#This Row],[Month]]&gt;=Database!$C$9,TableData3[[#This Row],[Month]]&lt;=Database!$D$9),TRUE,FALSE)</f>
        <v>1</v>
      </c>
    </row>
    <row r="14" spans="1:14" hidden="1" x14ac:dyDescent="0.25">
      <c r="A14" t="s">
        <v>56</v>
      </c>
      <c r="B14" s="4">
        <v>43843</v>
      </c>
      <c r="C14" s="3" t="s">
        <v>23</v>
      </c>
      <c r="D14" s="3" t="s">
        <v>22</v>
      </c>
      <c r="E14">
        <v>11924</v>
      </c>
      <c r="F14">
        <v>28</v>
      </c>
      <c r="G14">
        <v>217</v>
      </c>
      <c r="H14">
        <v>1.79</v>
      </c>
      <c r="I14">
        <v>2158</v>
      </c>
      <c r="J14" t="s">
        <v>42</v>
      </c>
      <c r="K14">
        <v>1</v>
      </c>
      <c r="L14" t="b">
        <f>IF(AND(TableData3[[#This Row],[Month]]&gt;=Database!$C$9,TableData3[[#This Row],[Month]]&lt;=Database!$D$9),TRUE,FALSE)</f>
        <v>1</v>
      </c>
    </row>
    <row r="15" spans="1:14" hidden="1" x14ac:dyDescent="0.25">
      <c r="A15" t="s">
        <v>57</v>
      </c>
      <c r="B15" s="4">
        <v>43844</v>
      </c>
      <c r="C15" t="s">
        <v>26</v>
      </c>
      <c r="D15" s="3" t="s">
        <v>19</v>
      </c>
      <c r="E15">
        <v>5205</v>
      </c>
      <c r="F15">
        <v>18</v>
      </c>
      <c r="G15">
        <v>63</v>
      </c>
      <c r="H15">
        <v>1.2</v>
      </c>
      <c r="I15">
        <v>1117</v>
      </c>
      <c r="J15" t="s">
        <v>50</v>
      </c>
      <c r="K15">
        <v>1</v>
      </c>
      <c r="L15" t="b">
        <f>IF(AND(TableData3[[#This Row],[Month]]&gt;=Database!$C$9,TableData3[[#This Row],[Month]]&lt;=Database!$D$9),TRUE,FALSE)</f>
        <v>1</v>
      </c>
    </row>
    <row r="16" spans="1:14" hidden="1" x14ac:dyDescent="0.25">
      <c r="A16" t="s">
        <v>58</v>
      </c>
      <c r="B16" s="4">
        <v>43845</v>
      </c>
      <c r="C16" t="s">
        <v>27</v>
      </c>
      <c r="D16" s="3" t="s">
        <v>22</v>
      </c>
      <c r="E16">
        <v>4953</v>
      </c>
      <c r="F16">
        <v>14</v>
      </c>
      <c r="G16">
        <v>37</v>
      </c>
      <c r="H16">
        <v>0.74</v>
      </c>
      <c r="I16">
        <v>1140</v>
      </c>
      <c r="J16" t="s">
        <v>50</v>
      </c>
      <c r="K16">
        <v>1</v>
      </c>
      <c r="L16" t="b">
        <f>IF(AND(TableData3[[#This Row],[Month]]&gt;=Database!$C$9,TableData3[[#This Row],[Month]]&lt;=Database!$D$9),TRUE,FALSE)</f>
        <v>1</v>
      </c>
    </row>
    <row r="17" spans="1:12" hidden="1" x14ac:dyDescent="0.25">
      <c r="A17" t="s">
        <v>59</v>
      </c>
      <c r="B17" s="4">
        <v>43846</v>
      </c>
      <c r="C17" s="3" t="s">
        <v>16</v>
      </c>
      <c r="D17" s="3" t="s">
        <v>15</v>
      </c>
      <c r="E17">
        <v>4361</v>
      </c>
      <c r="F17">
        <v>13</v>
      </c>
      <c r="G17">
        <v>43</v>
      </c>
      <c r="H17">
        <v>0.98</v>
      </c>
      <c r="I17">
        <v>1004</v>
      </c>
      <c r="J17" t="s">
        <v>42</v>
      </c>
      <c r="K17">
        <v>1</v>
      </c>
      <c r="L17" t="b">
        <f>IF(AND(TableData3[[#This Row],[Month]]&gt;=Database!$C$9,TableData3[[#This Row],[Month]]&lt;=Database!$D$9),TRUE,FALSE)</f>
        <v>1</v>
      </c>
    </row>
    <row r="18" spans="1:12" hidden="1" x14ac:dyDescent="0.25">
      <c r="A18" t="s">
        <v>60</v>
      </c>
      <c r="B18" s="4">
        <v>43847</v>
      </c>
      <c r="C18" s="3" t="s">
        <v>20</v>
      </c>
      <c r="D18" s="3" t="s">
        <v>19</v>
      </c>
      <c r="E18">
        <v>4507</v>
      </c>
      <c r="F18">
        <v>11</v>
      </c>
      <c r="G18">
        <v>40</v>
      </c>
      <c r="H18">
        <v>0.88</v>
      </c>
      <c r="I18">
        <v>1340</v>
      </c>
      <c r="J18" t="s">
        <v>42</v>
      </c>
      <c r="K18">
        <v>0</v>
      </c>
      <c r="L18" t="b">
        <f>IF(AND(TableData3[[#This Row],[Month]]&gt;=Database!$C$9,TableData3[[#This Row],[Month]]&lt;=Database!$D$9),TRUE,FALSE)</f>
        <v>1</v>
      </c>
    </row>
    <row r="19" spans="1:12" hidden="1" x14ac:dyDescent="0.25">
      <c r="A19" t="s">
        <v>61</v>
      </c>
      <c r="B19" s="4">
        <v>43848</v>
      </c>
      <c r="C19" s="3" t="s">
        <v>23</v>
      </c>
      <c r="D19" s="3" t="s">
        <v>22</v>
      </c>
      <c r="E19">
        <v>5121</v>
      </c>
      <c r="F19">
        <v>12</v>
      </c>
      <c r="G19">
        <v>50</v>
      </c>
      <c r="H19">
        <v>0.97</v>
      </c>
      <c r="I19">
        <v>1456</v>
      </c>
      <c r="J19" t="s">
        <v>42</v>
      </c>
      <c r="K19">
        <v>1</v>
      </c>
      <c r="L19" t="b">
        <f>IF(AND(TableData3[[#This Row],[Month]]&gt;=Database!$C$9,TableData3[[#This Row],[Month]]&lt;=Database!$D$9),TRUE,FALSE)</f>
        <v>1</v>
      </c>
    </row>
    <row r="20" spans="1:12" hidden="1" x14ac:dyDescent="0.25">
      <c r="A20" t="s">
        <v>62</v>
      </c>
      <c r="B20" s="4">
        <v>43849</v>
      </c>
      <c r="C20" t="s">
        <v>26</v>
      </c>
      <c r="D20" s="3" t="s">
        <v>19</v>
      </c>
      <c r="E20">
        <v>4626</v>
      </c>
      <c r="F20">
        <v>11</v>
      </c>
      <c r="G20">
        <v>30</v>
      </c>
      <c r="H20">
        <v>0.64</v>
      </c>
      <c r="I20">
        <v>1256</v>
      </c>
      <c r="J20" t="s">
        <v>42</v>
      </c>
      <c r="K20">
        <v>1</v>
      </c>
      <c r="L20" t="b">
        <f>IF(AND(TableData3[[#This Row],[Month]]&gt;=Database!$C$9,TableData3[[#This Row],[Month]]&lt;=Database!$D$9),TRUE,FALSE)</f>
        <v>1</v>
      </c>
    </row>
    <row r="21" spans="1:12" hidden="1" x14ac:dyDescent="0.25">
      <c r="A21" t="s">
        <v>63</v>
      </c>
      <c r="B21" s="4">
        <v>43850</v>
      </c>
      <c r="C21" t="s">
        <v>27</v>
      </c>
      <c r="D21" s="3" t="s">
        <v>22</v>
      </c>
      <c r="E21">
        <v>3879</v>
      </c>
      <c r="F21">
        <v>11</v>
      </c>
      <c r="G21">
        <v>22</v>
      </c>
      <c r="H21">
        <v>0.56000000000000005</v>
      </c>
      <c r="I21">
        <v>1163</v>
      </c>
      <c r="J21" t="s">
        <v>42</v>
      </c>
      <c r="K21">
        <v>1</v>
      </c>
      <c r="L21" t="b">
        <f>IF(AND(TableData3[[#This Row],[Month]]&gt;=Database!$C$9,TableData3[[#This Row],[Month]]&lt;=Database!$D$9),TRUE,FALSE)</f>
        <v>1</v>
      </c>
    </row>
    <row r="22" spans="1:12" hidden="1" x14ac:dyDescent="0.25">
      <c r="A22" t="s">
        <v>64</v>
      </c>
      <c r="B22" s="4">
        <v>43851</v>
      </c>
      <c r="C22" s="3" t="s">
        <v>16</v>
      </c>
      <c r="D22" s="3" t="s">
        <v>15</v>
      </c>
      <c r="E22">
        <v>3754</v>
      </c>
      <c r="F22">
        <v>10</v>
      </c>
      <c r="G22">
        <v>26</v>
      </c>
      <c r="H22">
        <v>0.69</v>
      </c>
      <c r="I22">
        <v>959</v>
      </c>
      <c r="J22" t="s">
        <v>42</v>
      </c>
      <c r="K22">
        <v>0</v>
      </c>
      <c r="L22" t="b">
        <f>IF(AND(TableData3[[#This Row],[Month]]&gt;=Database!$C$9,TableData3[[#This Row],[Month]]&lt;=Database!$D$9),TRUE,FALSE)</f>
        <v>1</v>
      </c>
    </row>
    <row r="23" spans="1:12" hidden="1" x14ac:dyDescent="0.25">
      <c r="A23" t="s">
        <v>65</v>
      </c>
      <c r="B23" s="4">
        <v>43852</v>
      </c>
      <c r="C23" s="3" t="s">
        <v>20</v>
      </c>
      <c r="D23" s="3" t="s">
        <v>19</v>
      </c>
      <c r="E23">
        <v>5035</v>
      </c>
      <c r="F23">
        <v>16</v>
      </c>
      <c r="G23">
        <v>49</v>
      </c>
      <c r="H23">
        <v>0.96</v>
      </c>
      <c r="I23">
        <v>1259</v>
      </c>
      <c r="J23" t="s">
        <v>50</v>
      </c>
      <c r="K23">
        <v>0</v>
      </c>
      <c r="L23" t="b">
        <f>IF(AND(TableData3[[#This Row],[Month]]&gt;=Database!$C$9,TableData3[[#This Row],[Month]]&lt;=Database!$D$9),TRUE,FALSE)</f>
        <v>1</v>
      </c>
    </row>
    <row r="24" spans="1:12" hidden="1" x14ac:dyDescent="0.25">
      <c r="A24" t="s">
        <v>66</v>
      </c>
      <c r="B24" s="4">
        <v>43853</v>
      </c>
      <c r="C24" s="3" t="s">
        <v>23</v>
      </c>
      <c r="D24" s="3" t="s">
        <v>22</v>
      </c>
      <c r="E24">
        <v>5478</v>
      </c>
      <c r="F24">
        <v>29</v>
      </c>
      <c r="G24">
        <v>76</v>
      </c>
      <c r="H24">
        <v>1.37</v>
      </c>
      <c r="I24">
        <v>1221</v>
      </c>
      <c r="J24" t="s">
        <v>50</v>
      </c>
      <c r="K24">
        <v>0</v>
      </c>
      <c r="L24" t="b">
        <f>IF(AND(TableData3[[#This Row],[Month]]&gt;=Database!$C$9,TableData3[[#This Row],[Month]]&lt;=Database!$D$9),TRUE,FALSE)</f>
        <v>1</v>
      </c>
    </row>
    <row r="25" spans="1:12" hidden="1" x14ac:dyDescent="0.25">
      <c r="A25" t="s">
        <v>67</v>
      </c>
      <c r="B25" s="4">
        <v>43854</v>
      </c>
      <c r="C25" t="s">
        <v>26</v>
      </c>
      <c r="D25" s="3" t="s">
        <v>19</v>
      </c>
      <c r="E25">
        <v>3821</v>
      </c>
      <c r="F25">
        <v>31</v>
      </c>
      <c r="G25">
        <v>64</v>
      </c>
      <c r="H25">
        <v>1.65</v>
      </c>
      <c r="I25">
        <v>996</v>
      </c>
      <c r="J25" s="10" t="s">
        <v>42</v>
      </c>
      <c r="K25">
        <v>1</v>
      </c>
      <c r="L25" t="b">
        <f>IF(AND(TableData3[[#This Row],[Month]]&gt;=Database!$C$9,TableData3[[#This Row],[Month]]&lt;=Database!$D$9),TRUE,FALSE)</f>
        <v>1</v>
      </c>
    </row>
    <row r="26" spans="1:12" hidden="1" x14ac:dyDescent="0.25">
      <c r="A26" t="s">
        <v>68</v>
      </c>
      <c r="B26" s="4">
        <v>43855</v>
      </c>
      <c r="C26" t="s">
        <v>27</v>
      </c>
      <c r="D26" s="3" t="s">
        <v>22</v>
      </c>
      <c r="E26">
        <v>11333</v>
      </c>
      <c r="F26">
        <v>73</v>
      </c>
      <c r="G26">
        <v>594</v>
      </c>
      <c r="H26">
        <v>4.9800000000000004</v>
      </c>
      <c r="I26">
        <v>1763</v>
      </c>
      <c r="J26" s="10" t="s">
        <v>42</v>
      </c>
      <c r="K26">
        <v>1</v>
      </c>
      <c r="L26" t="b">
        <f>IF(AND(TableData3[[#This Row],[Month]]&gt;=Database!$C$9,TableData3[[#This Row],[Month]]&lt;=Database!$D$9),TRUE,FALSE)</f>
        <v>1</v>
      </c>
    </row>
    <row r="27" spans="1:12" hidden="1" x14ac:dyDescent="0.25">
      <c r="A27" t="s">
        <v>69</v>
      </c>
      <c r="B27" s="4">
        <v>43856</v>
      </c>
      <c r="C27" s="3" t="s">
        <v>16</v>
      </c>
      <c r="D27" s="3" t="s">
        <v>15</v>
      </c>
      <c r="E27">
        <v>3495</v>
      </c>
      <c r="F27">
        <v>13</v>
      </c>
      <c r="G27">
        <v>31</v>
      </c>
      <c r="H27">
        <v>0.88</v>
      </c>
      <c r="I27">
        <v>1075</v>
      </c>
      <c r="J27" s="10" t="s">
        <v>42</v>
      </c>
      <c r="K27">
        <v>0</v>
      </c>
      <c r="L27" t="b">
        <f>IF(AND(TableData3[[#This Row],[Month]]&gt;=Database!$C$9,TableData3[[#This Row],[Month]]&lt;=Database!$D$9),TRUE,FALSE)</f>
        <v>1</v>
      </c>
    </row>
    <row r="28" spans="1:12" hidden="1" x14ac:dyDescent="0.25">
      <c r="A28" t="s">
        <v>70</v>
      </c>
      <c r="B28" s="4">
        <v>43857</v>
      </c>
      <c r="C28" s="3" t="s">
        <v>20</v>
      </c>
      <c r="D28" s="3" t="s">
        <v>19</v>
      </c>
      <c r="E28">
        <v>3166</v>
      </c>
      <c r="F28">
        <v>13</v>
      </c>
      <c r="G28">
        <v>25</v>
      </c>
      <c r="H28">
        <v>0.8</v>
      </c>
      <c r="I28">
        <v>982</v>
      </c>
      <c r="J28" s="10" t="s">
        <v>42</v>
      </c>
      <c r="K28">
        <v>1</v>
      </c>
      <c r="L28" t="b">
        <f>IF(AND(TableData3[[#This Row],[Month]]&gt;=Database!$C$9,TableData3[[#This Row],[Month]]&lt;=Database!$D$9),TRUE,FALSE)</f>
        <v>1</v>
      </c>
    </row>
    <row r="29" spans="1:12" hidden="1" x14ac:dyDescent="0.25">
      <c r="A29" t="s">
        <v>71</v>
      </c>
      <c r="B29" s="4">
        <v>43858</v>
      </c>
      <c r="C29" s="3" t="s">
        <v>23</v>
      </c>
      <c r="D29" s="3" t="s">
        <v>22</v>
      </c>
      <c r="E29">
        <v>3282</v>
      </c>
      <c r="F29">
        <v>28</v>
      </c>
      <c r="G29">
        <v>53</v>
      </c>
      <c r="H29">
        <v>1.6</v>
      </c>
      <c r="I29">
        <v>1030</v>
      </c>
      <c r="J29" s="10" t="s">
        <v>47</v>
      </c>
      <c r="K29">
        <v>1</v>
      </c>
      <c r="L29" t="b">
        <f>IF(AND(TableData3[[#This Row],[Month]]&gt;=Database!$C$9,TableData3[[#This Row],[Month]]&lt;=Database!$D$9),TRUE,FALSE)</f>
        <v>1</v>
      </c>
    </row>
    <row r="30" spans="1:12" hidden="1" x14ac:dyDescent="0.25">
      <c r="A30" t="s">
        <v>72</v>
      </c>
      <c r="B30" s="4">
        <v>43859</v>
      </c>
      <c r="C30" t="s">
        <v>26</v>
      </c>
      <c r="D30" s="3" t="s">
        <v>19</v>
      </c>
      <c r="E30">
        <v>3425</v>
      </c>
      <c r="F30">
        <v>32</v>
      </c>
      <c r="G30">
        <v>65</v>
      </c>
      <c r="H30">
        <v>1.9</v>
      </c>
      <c r="I30">
        <v>1473</v>
      </c>
      <c r="J30" s="10" t="s">
        <v>42</v>
      </c>
      <c r="K30">
        <v>0</v>
      </c>
      <c r="L30" t="b">
        <f>IF(AND(TableData3[[#This Row],[Month]]&gt;=Database!$C$9,TableData3[[#This Row],[Month]]&lt;=Database!$D$9),TRUE,FALSE)</f>
        <v>1</v>
      </c>
    </row>
    <row r="31" spans="1:12" hidden="1" x14ac:dyDescent="0.25">
      <c r="A31" t="s">
        <v>73</v>
      </c>
      <c r="B31" s="4">
        <v>43860</v>
      </c>
      <c r="C31" t="s">
        <v>27</v>
      </c>
      <c r="D31" s="3" t="s">
        <v>22</v>
      </c>
      <c r="E31">
        <v>3402</v>
      </c>
      <c r="F31">
        <v>16</v>
      </c>
      <c r="G31">
        <v>28</v>
      </c>
      <c r="H31">
        <v>0.8</v>
      </c>
      <c r="I31">
        <v>1359</v>
      </c>
      <c r="J31" s="10" t="s">
        <v>50</v>
      </c>
      <c r="K31">
        <v>1</v>
      </c>
      <c r="L31" t="b">
        <f>IF(AND(TableData3[[#This Row],[Month]]&gt;=Database!$C$9,TableData3[[#This Row],[Month]]&lt;=Database!$D$9),TRUE,FALSE)</f>
        <v>1</v>
      </c>
    </row>
    <row r="32" spans="1:12" hidden="1" x14ac:dyDescent="0.25">
      <c r="A32" t="s">
        <v>74</v>
      </c>
      <c r="B32" s="4">
        <v>43861</v>
      </c>
      <c r="C32" s="3" t="s">
        <v>16</v>
      </c>
      <c r="D32" s="3" t="s">
        <v>15</v>
      </c>
      <c r="E32">
        <v>3084</v>
      </c>
      <c r="F32">
        <v>14</v>
      </c>
      <c r="G32">
        <v>29</v>
      </c>
      <c r="H32">
        <v>0.9</v>
      </c>
      <c r="I32">
        <v>1160</v>
      </c>
      <c r="J32" s="10" t="s">
        <v>50</v>
      </c>
      <c r="K32">
        <v>1</v>
      </c>
      <c r="L32" t="b">
        <f>IF(AND(TableData3[[#This Row],[Month]]&gt;=Database!$C$9,TableData3[[#This Row],[Month]]&lt;=Database!$D$9),TRUE,FALSE)</f>
        <v>1</v>
      </c>
    </row>
    <row r="33" spans="1:12" hidden="1" x14ac:dyDescent="0.25">
      <c r="A33" t="s">
        <v>75</v>
      </c>
      <c r="B33" s="4">
        <v>43862</v>
      </c>
      <c r="C33" s="3" t="s">
        <v>20</v>
      </c>
      <c r="D33" s="3" t="s">
        <v>19</v>
      </c>
      <c r="E33">
        <v>4521</v>
      </c>
      <c r="F33">
        <v>11</v>
      </c>
      <c r="G33">
        <v>33</v>
      </c>
      <c r="H33">
        <v>0.7</v>
      </c>
      <c r="I33">
        <v>1345</v>
      </c>
      <c r="J33" s="10" t="s">
        <v>42</v>
      </c>
      <c r="K33">
        <v>1</v>
      </c>
      <c r="L33" t="b">
        <f>IF(AND(TableData3[[#This Row],[Month]]&gt;=Database!$C$9,TableData3[[#This Row],[Month]]&lt;=Database!$D$9),TRUE,FALSE)</f>
        <v>0</v>
      </c>
    </row>
    <row r="34" spans="1:12" hidden="1" x14ac:dyDescent="0.25">
      <c r="A34" t="s">
        <v>76</v>
      </c>
      <c r="B34" s="4">
        <v>43863</v>
      </c>
      <c r="C34" s="3" t="s">
        <v>23</v>
      </c>
      <c r="D34" s="3" t="s">
        <v>22</v>
      </c>
      <c r="E34">
        <v>4122</v>
      </c>
      <c r="F34">
        <v>16</v>
      </c>
      <c r="G34">
        <v>53</v>
      </c>
      <c r="H34">
        <v>1.3</v>
      </c>
      <c r="I34">
        <v>1098</v>
      </c>
      <c r="J34" s="10" t="s">
        <v>42</v>
      </c>
      <c r="K34">
        <v>1</v>
      </c>
      <c r="L34" t="b">
        <f>IF(AND(TableData3[[#This Row],[Month]]&gt;=Database!$C$9,TableData3[[#This Row],[Month]]&lt;=Database!$D$9),TRUE,FALSE)</f>
        <v>0</v>
      </c>
    </row>
    <row r="35" spans="1:12" hidden="1" x14ac:dyDescent="0.25">
      <c r="A35" t="s">
        <v>77</v>
      </c>
      <c r="B35" s="4">
        <v>43864</v>
      </c>
      <c r="C35" t="s">
        <v>26</v>
      </c>
      <c r="D35" s="3" t="s">
        <v>19</v>
      </c>
      <c r="E35">
        <v>5438</v>
      </c>
      <c r="F35">
        <v>34</v>
      </c>
      <c r="G35">
        <v>105</v>
      </c>
      <c r="H35">
        <v>1.9</v>
      </c>
      <c r="I35">
        <v>1338</v>
      </c>
      <c r="J35" s="10" t="s">
        <v>42</v>
      </c>
      <c r="K35">
        <v>1</v>
      </c>
      <c r="L35" t="b">
        <f>IF(AND(TableData3[[#This Row],[Month]]&gt;=Database!$C$9,TableData3[[#This Row],[Month]]&lt;=Database!$D$9),TRUE,FALSE)</f>
        <v>0</v>
      </c>
    </row>
    <row r="36" spans="1:12" hidden="1" x14ac:dyDescent="0.25">
      <c r="A36" t="s">
        <v>78</v>
      </c>
      <c r="B36" s="4">
        <v>43865</v>
      </c>
      <c r="C36" t="s">
        <v>27</v>
      </c>
      <c r="D36" s="3" t="s">
        <v>22</v>
      </c>
      <c r="E36">
        <v>5705</v>
      </c>
      <c r="F36">
        <v>77</v>
      </c>
      <c r="G36">
        <v>340</v>
      </c>
      <c r="H36">
        <v>5.6</v>
      </c>
      <c r="I36">
        <v>1349</v>
      </c>
      <c r="J36" s="10" t="s">
        <v>42</v>
      </c>
      <c r="K36">
        <v>1</v>
      </c>
      <c r="L36" t="b">
        <f>IF(AND(TableData3[[#This Row],[Month]]&gt;=Database!$C$9,TableData3[[#This Row],[Month]]&lt;=Database!$D$9),TRUE,FALSE)</f>
        <v>0</v>
      </c>
    </row>
    <row r="37" spans="1:12" hidden="1" x14ac:dyDescent="0.25">
      <c r="A37" t="s">
        <v>79</v>
      </c>
      <c r="B37" s="4">
        <v>43866</v>
      </c>
      <c r="C37" s="3" t="s">
        <v>16</v>
      </c>
      <c r="D37" s="3" t="s">
        <v>15</v>
      </c>
      <c r="E37">
        <v>4052</v>
      </c>
      <c r="F37">
        <v>28</v>
      </c>
      <c r="G37">
        <v>58</v>
      </c>
      <c r="H37">
        <v>1.4</v>
      </c>
      <c r="I37">
        <v>1212</v>
      </c>
      <c r="J37" s="10" t="s">
        <v>42</v>
      </c>
      <c r="K37">
        <v>1</v>
      </c>
      <c r="L37" t="b">
        <f>IF(AND(TableData3[[#This Row],[Month]]&gt;=Database!$C$9,TableData3[[#This Row],[Month]]&lt;=Database!$D$9),TRUE,FALSE)</f>
        <v>0</v>
      </c>
    </row>
    <row r="38" spans="1:12" hidden="1" x14ac:dyDescent="0.25">
      <c r="A38" t="s">
        <v>80</v>
      </c>
      <c r="B38" s="4">
        <v>43867</v>
      </c>
      <c r="C38" s="3" t="s">
        <v>20</v>
      </c>
      <c r="D38" s="3" t="s">
        <v>19</v>
      </c>
      <c r="E38">
        <v>9943</v>
      </c>
      <c r="F38">
        <v>31</v>
      </c>
      <c r="G38">
        <v>225</v>
      </c>
      <c r="H38">
        <v>2.2000000000000002</v>
      </c>
      <c r="I38">
        <v>1560</v>
      </c>
      <c r="J38" s="10" t="s">
        <v>42</v>
      </c>
      <c r="K38">
        <v>1</v>
      </c>
      <c r="L38" t="b">
        <f>IF(AND(TableData3[[#This Row],[Month]]&gt;=Database!$C$9,TableData3[[#This Row],[Month]]&lt;=Database!$D$9),TRUE,FALSE)</f>
        <v>0</v>
      </c>
    </row>
    <row r="39" spans="1:12" hidden="1" x14ac:dyDescent="0.25">
      <c r="A39" t="s">
        <v>81</v>
      </c>
      <c r="B39" s="4">
        <v>43868</v>
      </c>
      <c r="C39" s="3" t="s">
        <v>23</v>
      </c>
      <c r="D39" s="3" t="s">
        <v>22</v>
      </c>
      <c r="E39">
        <v>5012</v>
      </c>
      <c r="F39">
        <v>27</v>
      </c>
      <c r="G39">
        <v>91</v>
      </c>
      <c r="H39">
        <v>1.8</v>
      </c>
      <c r="I39">
        <v>1162</v>
      </c>
      <c r="J39" s="10" t="s">
        <v>50</v>
      </c>
      <c r="K39">
        <v>1</v>
      </c>
      <c r="L39" t="b">
        <f>IF(AND(TableData3[[#This Row],[Month]]&gt;=Database!$C$9,TableData3[[#This Row],[Month]]&lt;=Database!$D$9),TRUE,FALSE)</f>
        <v>0</v>
      </c>
    </row>
    <row r="40" spans="1:12" hidden="1" x14ac:dyDescent="0.25">
      <c r="A40" t="s">
        <v>82</v>
      </c>
      <c r="B40" s="4">
        <v>43869</v>
      </c>
      <c r="C40" t="s">
        <v>26</v>
      </c>
      <c r="D40" s="3" t="s">
        <v>19</v>
      </c>
      <c r="E40">
        <v>3607</v>
      </c>
      <c r="F40">
        <v>16</v>
      </c>
      <c r="G40">
        <v>34</v>
      </c>
      <c r="H40">
        <v>0.9</v>
      </c>
      <c r="I40">
        <v>1221</v>
      </c>
      <c r="J40" s="10" t="s">
        <v>50</v>
      </c>
      <c r="K40">
        <v>1</v>
      </c>
      <c r="L40" t="b">
        <f>IF(AND(TableData3[[#This Row],[Month]]&gt;=Database!$C$9,TableData3[[#This Row],[Month]]&lt;=Database!$D$9),TRUE,FALSE)</f>
        <v>0</v>
      </c>
    </row>
    <row r="41" spans="1:12" hidden="1" x14ac:dyDescent="0.25">
      <c r="A41" t="s">
        <v>83</v>
      </c>
      <c r="B41" s="4">
        <v>43870</v>
      </c>
      <c r="C41" t="s">
        <v>27</v>
      </c>
      <c r="D41" s="3" t="s">
        <v>22</v>
      </c>
      <c r="E41">
        <v>3153</v>
      </c>
      <c r="F41">
        <v>25</v>
      </c>
      <c r="G41">
        <v>43</v>
      </c>
      <c r="H41">
        <v>1.3</v>
      </c>
      <c r="I41">
        <v>1028</v>
      </c>
      <c r="J41" s="10" t="s">
        <v>50</v>
      </c>
      <c r="K41">
        <v>1</v>
      </c>
      <c r="L41" t="b">
        <f>IF(AND(TableData3[[#This Row],[Month]]&gt;=Database!$C$9,TableData3[[#This Row],[Month]]&lt;=Database!$D$9),TRUE,FALSE)</f>
        <v>0</v>
      </c>
    </row>
    <row r="42" spans="1:12" hidden="1" x14ac:dyDescent="0.25">
      <c r="A42" t="s">
        <v>84</v>
      </c>
      <c r="B42" s="4">
        <v>43871</v>
      </c>
      <c r="C42" s="3" t="s">
        <v>16</v>
      </c>
      <c r="D42" s="3" t="s">
        <v>15</v>
      </c>
      <c r="E42">
        <v>3552</v>
      </c>
      <c r="F42">
        <v>31</v>
      </c>
      <c r="G42">
        <v>77</v>
      </c>
      <c r="H42">
        <v>2.1</v>
      </c>
      <c r="I42">
        <v>1303</v>
      </c>
      <c r="J42" s="10" t="s">
        <v>42</v>
      </c>
      <c r="K42">
        <v>1</v>
      </c>
      <c r="L42" t="b">
        <f>IF(AND(TableData3[[#This Row],[Month]]&gt;=Database!$C$9,TableData3[[#This Row],[Month]]&lt;=Database!$D$9),TRUE,FALSE)</f>
        <v>0</v>
      </c>
    </row>
    <row r="43" spans="1:12" hidden="1" x14ac:dyDescent="0.25">
      <c r="A43" t="s">
        <v>85</v>
      </c>
      <c r="B43" s="4">
        <v>43872</v>
      </c>
      <c r="C43" s="3" t="s">
        <v>20</v>
      </c>
      <c r="D43" s="3" t="s">
        <v>19</v>
      </c>
      <c r="E43">
        <v>2740</v>
      </c>
      <c r="F43">
        <v>15</v>
      </c>
      <c r="G43">
        <v>25</v>
      </c>
      <c r="H43">
        <v>0.9</v>
      </c>
      <c r="I43">
        <v>1218</v>
      </c>
      <c r="J43" s="10" t="s">
        <v>42</v>
      </c>
      <c r="K43">
        <v>1</v>
      </c>
      <c r="L43" t="b">
        <f>IF(AND(TableData3[[#This Row],[Month]]&gt;=Database!$C$9,TableData3[[#This Row],[Month]]&lt;=Database!$D$9),TRUE,FALSE)</f>
        <v>0</v>
      </c>
    </row>
    <row r="44" spans="1:12" hidden="1" x14ac:dyDescent="0.25">
      <c r="A44" t="s">
        <v>86</v>
      </c>
      <c r="B44" s="4">
        <v>43873</v>
      </c>
      <c r="C44" s="3" t="s">
        <v>23</v>
      </c>
      <c r="D44" s="3" t="s">
        <v>22</v>
      </c>
      <c r="E44">
        <v>3184</v>
      </c>
      <c r="F44">
        <v>14</v>
      </c>
      <c r="G44">
        <v>36</v>
      </c>
      <c r="H44">
        <v>1.1000000000000001</v>
      </c>
      <c r="I44">
        <v>1186</v>
      </c>
      <c r="J44" s="10" t="s">
        <v>42</v>
      </c>
      <c r="K44">
        <v>1</v>
      </c>
      <c r="L44" t="b">
        <f>IF(AND(TableData3[[#This Row],[Month]]&gt;=Database!$C$9,TableData3[[#This Row],[Month]]&lt;=Database!$D$9),TRUE,FALSE)</f>
        <v>0</v>
      </c>
    </row>
    <row r="45" spans="1:12" hidden="1" x14ac:dyDescent="0.25">
      <c r="A45" t="s">
        <v>87</v>
      </c>
      <c r="B45" s="4">
        <v>43874</v>
      </c>
      <c r="C45" t="s">
        <v>26</v>
      </c>
      <c r="D45" s="3" t="s">
        <v>19</v>
      </c>
      <c r="E45">
        <v>3786</v>
      </c>
      <c r="F45">
        <v>14</v>
      </c>
      <c r="G45">
        <v>32</v>
      </c>
      <c r="H45">
        <v>0.8</v>
      </c>
      <c r="I45">
        <v>1302</v>
      </c>
      <c r="J45" s="10" t="s">
        <v>42</v>
      </c>
      <c r="K45">
        <v>0</v>
      </c>
      <c r="L45" t="b">
        <f>IF(AND(TableData3[[#This Row],[Month]]&gt;=Database!$C$9,TableData3[[#This Row],[Month]]&lt;=Database!$D$9),TRUE,FALSE)</f>
        <v>0</v>
      </c>
    </row>
    <row r="46" spans="1:12" hidden="1" x14ac:dyDescent="0.25">
      <c r="A46" t="s">
        <v>88</v>
      </c>
      <c r="B46" s="4">
        <v>43875</v>
      </c>
      <c r="C46" t="s">
        <v>27</v>
      </c>
      <c r="D46" s="3" t="s">
        <v>22</v>
      </c>
      <c r="E46">
        <v>3695</v>
      </c>
      <c r="F46">
        <v>15</v>
      </c>
      <c r="G46">
        <v>46</v>
      </c>
      <c r="H46">
        <v>1.2</v>
      </c>
      <c r="I46">
        <v>1137</v>
      </c>
      <c r="J46" s="10" t="s">
        <v>42</v>
      </c>
      <c r="K46">
        <v>1</v>
      </c>
      <c r="L46" t="b">
        <f>IF(AND(TableData3[[#This Row],[Month]]&gt;=Database!$C$9,TableData3[[#This Row],[Month]]&lt;=Database!$D$9),TRUE,FALSE)</f>
        <v>0</v>
      </c>
    </row>
    <row r="47" spans="1:12" hidden="1" x14ac:dyDescent="0.25">
      <c r="A47" t="s">
        <v>89</v>
      </c>
      <c r="B47" s="4">
        <v>43876</v>
      </c>
      <c r="C47" s="3" t="s">
        <v>16</v>
      </c>
      <c r="D47" s="3" t="s">
        <v>15</v>
      </c>
      <c r="E47">
        <v>4133</v>
      </c>
      <c r="F47">
        <v>39</v>
      </c>
      <c r="G47">
        <v>140</v>
      </c>
      <c r="H47">
        <v>3.3</v>
      </c>
      <c r="I47">
        <v>1139</v>
      </c>
      <c r="J47" s="10" t="s">
        <v>47</v>
      </c>
      <c r="K47">
        <v>1</v>
      </c>
      <c r="L47" t="b">
        <f>IF(AND(TableData3[[#This Row],[Month]]&gt;=Database!$C$9,TableData3[[#This Row],[Month]]&lt;=Database!$D$9),TRUE,FALSE)</f>
        <v>0</v>
      </c>
    </row>
    <row r="48" spans="1:12" hidden="1" x14ac:dyDescent="0.25">
      <c r="A48" t="s">
        <v>90</v>
      </c>
      <c r="B48" s="4">
        <v>43877</v>
      </c>
      <c r="C48" s="3" t="s">
        <v>20</v>
      </c>
      <c r="D48" s="3" t="s">
        <v>19</v>
      </c>
      <c r="E48">
        <v>4676</v>
      </c>
      <c r="F48">
        <v>20</v>
      </c>
      <c r="G48">
        <v>52</v>
      </c>
      <c r="H48">
        <v>1.1000000000000001</v>
      </c>
      <c r="I48">
        <v>1188</v>
      </c>
      <c r="J48" s="10" t="s">
        <v>42</v>
      </c>
      <c r="K48">
        <v>1</v>
      </c>
      <c r="L48" t="b">
        <f>IF(AND(TableData3[[#This Row],[Month]]&gt;=Database!$C$9,TableData3[[#This Row],[Month]]&lt;=Database!$D$9),TRUE,FALSE)</f>
        <v>0</v>
      </c>
    </row>
    <row r="49" spans="1:12" hidden="1" x14ac:dyDescent="0.25">
      <c r="A49" t="s">
        <v>91</v>
      </c>
      <c r="B49" s="4">
        <v>43878</v>
      </c>
      <c r="C49" s="3" t="s">
        <v>23</v>
      </c>
      <c r="D49" s="3" t="s">
        <v>22</v>
      </c>
      <c r="E49">
        <v>3288</v>
      </c>
      <c r="F49">
        <v>13</v>
      </c>
      <c r="G49">
        <v>36</v>
      </c>
      <c r="H49">
        <v>1.1000000000000001</v>
      </c>
      <c r="I49">
        <v>1000</v>
      </c>
      <c r="J49" s="10" t="s">
        <v>50</v>
      </c>
      <c r="K49">
        <v>0</v>
      </c>
      <c r="L49" t="b">
        <f>IF(AND(TableData3[[#This Row],[Month]]&gt;=Database!$C$9,TableData3[[#This Row],[Month]]&lt;=Database!$D$9),TRUE,FALSE)</f>
        <v>0</v>
      </c>
    </row>
    <row r="50" spans="1:12" hidden="1" x14ac:dyDescent="0.25">
      <c r="A50" t="s">
        <v>92</v>
      </c>
      <c r="B50" s="4">
        <v>43879</v>
      </c>
      <c r="C50" t="s">
        <v>26</v>
      </c>
      <c r="D50" s="3" t="s">
        <v>19</v>
      </c>
      <c r="E50">
        <v>7625</v>
      </c>
      <c r="F50">
        <v>28</v>
      </c>
      <c r="G50">
        <v>142</v>
      </c>
      <c r="H50">
        <v>1.8</v>
      </c>
      <c r="I50">
        <v>1737</v>
      </c>
      <c r="J50" t="s">
        <v>42</v>
      </c>
      <c r="K50">
        <v>0</v>
      </c>
      <c r="L50" t="b">
        <f>IF(AND(TableData3[[#This Row],[Month]]&gt;=Database!$C$9,TableData3[[#This Row],[Month]]&lt;=Database!$D$9),TRUE,FALSE)</f>
        <v>0</v>
      </c>
    </row>
    <row r="51" spans="1:12" hidden="1" x14ac:dyDescent="0.25">
      <c r="A51" t="s">
        <v>93</v>
      </c>
      <c r="B51" s="4">
        <v>43880</v>
      </c>
      <c r="C51" t="s">
        <v>27</v>
      </c>
      <c r="D51" s="3" t="s">
        <v>22</v>
      </c>
      <c r="E51">
        <v>3715</v>
      </c>
      <c r="F51">
        <v>10</v>
      </c>
      <c r="G51">
        <v>29</v>
      </c>
      <c r="H51">
        <v>0.8</v>
      </c>
      <c r="I51">
        <v>1041</v>
      </c>
      <c r="J51" t="s">
        <v>42</v>
      </c>
      <c r="K51">
        <v>0</v>
      </c>
      <c r="L51" t="b">
        <f>IF(AND(TableData3[[#This Row],[Month]]&gt;=Database!$C$9,TableData3[[#This Row],[Month]]&lt;=Database!$D$9),TRUE,FALSE)</f>
        <v>0</v>
      </c>
    </row>
    <row r="52" spans="1:12" hidden="1" x14ac:dyDescent="0.25">
      <c r="A52" t="s">
        <v>94</v>
      </c>
      <c r="B52" s="4">
        <v>43881</v>
      </c>
      <c r="C52" s="3" t="s">
        <v>16</v>
      </c>
      <c r="D52" s="3" t="s">
        <v>15</v>
      </c>
      <c r="E52">
        <v>3073</v>
      </c>
      <c r="F52">
        <v>10</v>
      </c>
      <c r="G52">
        <v>21</v>
      </c>
      <c r="H52">
        <v>0.7</v>
      </c>
      <c r="I52">
        <v>1036</v>
      </c>
      <c r="J52" t="s">
        <v>42</v>
      </c>
      <c r="K52">
        <v>1</v>
      </c>
      <c r="L52" t="b">
        <f>IF(AND(TableData3[[#This Row],[Month]]&gt;=Database!$C$9,TableData3[[#This Row],[Month]]&lt;=Database!$D$9),TRUE,FALSE)</f>
        <v>0</v>
      </c>
    </row>
    <row r="53" spans="1:12" hidden="1" x14ac:dyDescent="0.25">
      <c r="A53" t="s">
        <v>95</v>
      </c>
      <c r="B53" s="4">
        <v>43882</v>
      </c>
      <c r="C53" s="3" t="s">
        <v>20</v>
      </c>
      <c r="D53" s="3" t="s">
        <v>19</v>
      </c>
      <c r="E53">
        <v>3611</v>
      </c>
      <c r="F53">
        <v>7</v>
      </c>
      <c r="G53">
        <v>18</v>
      </c>
      <c r="H53">
        <v>0.5</v>
      </c>
      <c r="I53">
        <v>1296</v>
      </c>
      <c r="J53" t="s">
        <v>50</v>
      </c>
      <c r="K53">
        <v>1</v>
      </c>
      <c r="L53" t="b">
        <f>IF(AND(TableData3[[#This Row],[Month]]&gt;=Database!$C$9,TableData3[[#This Row],[Month]]&lt;=Database!$D$9),TRUE,FALSE)</f>
        <v>0</v>
      </c>
    </row>
    <row r="54" spans="1:12" hidden="1" x14ac:dyDescent="0.25">
      <c r="A54" t="s">
        <v>96</v>
      </c>
      <c r="B54" s="4">
        <v>43883</v>
      </c>
      <c r="C54" s="3" t="s">
        <v>23</v>
      </c>
      <c r="D54" s="3" t="s">
        <v>22</v>
      </c>
      <c r="E54">
        <v>3361</v>
      </c>
      <c r="F54">
        <v>9</v>
      </c>
      <c r="G54">
        <v>27</v>
      </c>
      <c r="H54">
        <v>0.8</v>
      </c>
      <c r="I54">
        <v>1388</v>
      </c>
      <c r="J54" t="s">
        <v>50</v>
      </c>
      <c r="K54">
        <v>0</v>
      </c>
      <c r="L54" t="b">
        <f>IF(AND(TableData3[[#This Row],[Month]]&gt;=Database!$C$9,TableData3[[#This Row],[Month]]&lt;=Database!$D$9),TRUE,FALSE)</f>
        <v>0</v>
      </c>
    </row>
    <row r="55" spans="1:12" hidden="1" x14ac:dyDescent="0.25">
      <c r="A55" t="s">
        <v>97</v>
      </c>
      <c r="B55" s="4">
        <v>43884</v>
      </c>
      <c r="C55" t="s">
        <v>26</v>
      </c>
      <c r="D55" s="3" t="s">
        <v>19</v>
      </c>
      <c r="E55">
        <v>2716</v>
      </c>
      <c r="F55">
        <v>8</v>
      </c>
      <c r="G55">
        <v>9</v>
      </c>
      <c r="H55">
        <v>0.3</v>
      </c>
      <c r="I55">
        <v>1156</v>
      </c>
      <c r="J55" t="s">
        <v>50</v>
      </c>
      <c r="K55">
        <v>1</v>
      </c>
      <c r="L55" t="b">
        <f>IF(AND(TableData3[[#This Row],[Month]]&gt;=Database!$C$9,TableData3[[#This Row],[Month]]&lt;=Database!$D$9),TRUE,FALSE)</f>
        <v>0</v>
      </c>
    </row>
    <row r="56" spans="1:12" hidden="1" x14ac:dyDescent="0.25">
      <c r="A56" t="s">
        <v>98</v>
      </c>
      <c r="B56" s="4">
        <v>43885</v>
      </c>
      <c r="C56" t="s">
        <v>27</v>
      </c>
      <c r="D56" s="3" t="s">
        <v>22</v>
      </c>
      <c r="E56">
        <v>3957</v>
      </c>
      <c r="F56">
        <v>8</v>
      </c>
      <c r="G56">
        <v>22</v>
      </c>
      <c r="H56">
        <v>0.6</v>
      </c>
      <c r="I56">
        <v>1243</v>
      </c>
      <c r="J56" t="s">
        <v>42</v>
      </c>
      <c r="K56">
        <v>1</v>
      </c>
      <c r="L56" t="b">
        <f>IF(AND(TableData3[[#This Row],[Month]]&gt;=Database!$C$9,TableData3[[#This Row],[Month]]&lt;=Database!$D$9),TRUE,FALSE)</f>
        <v>0</v>
      </c>
    </row>
    <row r="57" spans="1:12" hidden="1" x14ac:dyDescent="0.25">
      <c r="A57" t="s">
        <v>99</v>
      </c>
      <c r="B57" s="4">
        <v>43886</v>
      </c>
      <c r="C57" s="3" t="s">
        <v>16</v>
      </c>
      <c r="D57" s="3" t="s">
        <v>15</v>
      </c>
      <c r="E57">
        <v>3298</v>
      </c>
      <c r="F57">
        <v>9</v>
      </c>
      <c r="G57">
        <v>21</v>
      </c>
      <c r="H57">
        <v>0.6</v>
      </c>
      <c r="I57">
        <v>1262</v>
      </c>
      <c r="J57" t="s">
        <v>42</v>
      </c>
      <c r="K57">
        <v>0</v>
      </c>
      <c r="L57" t="b">
        <f>IF(AND(TableData3[[#This Row],[Month]]&gt;=Database!$C$9,TableData3[[#This Row],[Month]]&lt;=Database!$D$9),TRUE,FALSE)</f>
        <v>0</v>
      </c>
    </row>
    <row r="58" spans="1:12" hidden="1" x14ac:dyDescent="0.25">
      <c r="A58" t="s">
        <v>100</v>
      </c>
      <c r="B58" s="4">
        <v>43887</v>
      </c>
      <c r="C58" s="3" t="s">
        <v>20</v>
      </c>
      <c r="D58" s="3" t="s">
        <v>19</v>
      </c>
      <c r="E58">
        <v>3367</v>
      </c>
      <c r="F58">
        <v>10</v>
      </c>
      <c r="G58">
        <v>23</v>
      </c>
      <c r="H58">
        <v>0.7</v>
      </c>
      <c r="I58">
        <v>1108</v>
      </c>
      <c r="J58" t="s">
        <v>42</v>
      </c>
      <c r="K58">
        <v>1</v>
      </c>
      <c r="L58" t="b">
        <f>IF(AND(TableData3[[#This Row],[Month]]&gt;=Database!$C$9,TableData3[[#This Row],[Month]]&lt;=Database!$D$9),TRUE,FALSE)</f>
        <v>0</v>
      </c>
    </row>
    <row r="59" spans="1:12" hidden="1" x14ac:dyDescent="0.25">
      <c r="A59" t="s">
        <v>101</v>
      </c>
      <c r="B59" s="4">
        <v>43888</v>
      </c>
      <c r="C59" s="3" t="s">
        <v>23</v>
      </c>
      <c r="D59" s="3" t="s">
        <v>22</v>
      </c>
      <c r="E59">
        <v>5070</v>
      </c>
      <c r="F59">
        <v>13</v>
      </c>
      <c r="G59">
        <v>127</v>
      </c>
      <c r="H59">
        <v>2.4</v>
      </c>
      <c r="I59">
        <v>1335</v>
      </c>
      <c r="J59" t="s">
        <v>42</v>
      </c>
      <c r="K59">
        <v>1</v>
      </c>
      <c r="L59" t="b">
        <f>IF(AND(TableData3[[#This Row],[Month]]&gt;=Database!$C$9,TableData3[[#This Row],[Month]]&lt;=Database!$D$9),TRUE,FALSE)</f>
        <v>0</v>
      </c>
    </row>
    <row r="60" spans="1:12" hidden="1" x14ac:dyDescent="0.25">
      <c r="A60" t="s">
        <v>102</v>
      </c>
      <c r="B60" s="4">
        <v>43889</v>
      </c>
      <c r="C60" t="s">
        <v>26</v>
      </c>
      <c r="D60" s="3" t="s">
        <v>19</v>
      </c>
      <c r="E60">
        <v>4403</v>
      </c>
      <c r="F60">
        <v>14</v>
      </c>
      <c r="G60">
        <v>34</v>
      </c>
      <c r="H60">
        <v>0.8</v>
      </c>
      <c r="I60">
        <v>1170</v>
      </c>
      <c r="J60" t="s">
        <v>42</v>
      </c>
      <c r="K60">
        <v>1</v>
      </c>
      <c r="L60" t="b">
        <f>IF(AND(TableData3[[#This Row],[Month]]&gt;=Database!$C$9,TableData3[[#This Row],[Month]]&lt;=Database!$D$9),TRUE,FALSE)</f>
        <v>0</v>
      </c>
    </row>
    <row r="61" spans="1:12" hidden="1" x14ac:dyDescent="0.25">
      <c r="A61" t="s">
        <v>103</v>
      </c>
      <c r="B61" s="4">
        <v>43890</v>
      </c>
      <c r="C61" t="s">
        <v>27</v>
      </c>
      <c r="D61" s="3" t="s">
        <v>22</v>
      </c>
      <c r="E61">
        <v>3153</v>
      </c>
      <c r="F61">
        <v>10</v>
      </c>
      <c r="G61">
        <v>21</v>
      </c>
      <c r="H61">
        <v>0.7</v>
      </c>
      <c r="I61">
        <v>942</v>
      </c>
      <c r="J61" t="s">
        <v>47</v>
      </c>
      <c r="K61">
        <v>1</v>
      </c>
      <c r="L61" t="b">
        <f>IF(AND(TableData3[[#This Row],[Month]]&gt;=Database!$C$9,TableData3[[#This Row],[Month]]&lt;=Database!$D$9),TRUE,FALSE)</f>
        <v>0</v>
      </c>
    </row>
    <row r="62" spans="1:12" x14ac:dyDescent="0.25">
      <c r="A62" t="s">
        <v>104</v>
      </c>
      <c r="B62" s="4">
        <v>43891</v>
      </c>
      <c r="C62" s="3" t="s">
        <v>16</v>
      </c>
      <c r="D62" s="3" t="s">
        <v>15</v>
      </c>
      <c r="E62">
        <v>6674</v>
      </c>
      <c r="F62">
        <v>10</v>
      </c>
      <c r="G62">
        <v>56</v>
      </c>
      <c r="H62">
        <v>0.8</v>
      </c>
      <c r="I62">
        <v>1481</v>
      </c>
      <c r="J62" t="s">
        <v>42</v>
      </c>
      <c r="K62">
        <v>1</v>
      </c>
      <c r="L62" t="b">
        <f>IF(AND(TableData3[[#This Row],[Month]]&gt;=Database!$C$9,TableData3[[#This Row],[Month]]&lt;=Database!$D$9),TRUE,FALSE)</f>
        <v>0</v>
      </c>
    </row>
    <row r="63" spans="1:12" hidden="1" x14ac:dyDescent="0.25">
      <c r="A63" t="s">
        <v>105</v>
      </c>
      <c r="B63" s="4">
        <v>43892</v>
      </c>
      <c r="C63" s="3" t="s">
        <v>20</v>
      </c>
      <c r="D63" s="3" t="s">
        <v>19</v>
      </c>
      <c r="E63">
        <v>3725</v>
      </c>
      <c r="F63">
        <v>9</v>
      </c>
      <c r="G63">
        <v>13</v>
      </c>
      <c r="H63">
        <v>0.3</v>
      </c>
      <c r="I63">
        <v>1027</v>
      </c>
      <c r="J63" t="s">
        <v>50</v>
      </c>
      <c r="K63">
        <v>1</v>
      </c>
      <c r="L63" t="b">
        <f>IF(AND(TableData3[[#This Row],[Month]]&gt;=Database!$C$9,TableData3[[#This Row],[Month]]&lt;=Database!$D$9),TRUE,FALSE)</f>
        <v>0</v>
      </c>
    </row>
    <row r="64" spans="1:12" hidden="1" x14ac:dyDescent="0.25">
      <c r="A64" t="s">
        <v>106</v>
      </c>
      <c r="B64" s="4">
        <v>43893</v>
      </c>
      <c r="C64" s="3" t="s">
        <v>23</v>
      </c>
      <c r="D64" s="3" t="s">
        <v>22</v>
      </c>
      <c r="E64">
        <v>3104</v>
      </c>
      <c r="F64">
        <v>12</v>
      </c>
      <c r="G64">
        <v>23</v>
      </c>
      <c r="H64">
        <v>0.7</v>
      </c>
      <c r="I64">
        <v>949</v>
      </c>
      <c r="J64" t="s">
        <v>50</v>
      </c>
      <c r="K64">
        <v>1</v>
      </c>
      <c r="L64" t="b">
        <f>IF(AND(TableData3[[#This Row],[Month]]&gt;=Database!$C$9,TableData3[[#This Row],[Month]]&lt;=Database!$D$9),TRUE,FALSE)</f>
        <v>0</v>
      </c>
    </row>
    <row r="65" spans="1:16" x14ac:dyDescent="0.25">
      <c r="A65" t="s">
        <v>107</v>
      </c>
      <c r="B65" s="4">
        <v>43894</v>
      </c>
      <c r="C65" t="s">
        <v>26</v>
      </c>
      <c r="D65" s="3" t="s">
        <v>19</v>
      </c>
      <c r="E65">
        <v>4563</v>
      </c>
      <c r="F65">
        <v>14</v>
      </c>
      <c r="G65">
        <v>49</v>
      </c>
      <c r="H65">
        <v>1.1000000000000001</v>
      </c>
      <c r="I65">
        <v>1449</v>
      </c>
      <c r="J65" t="s">
        <v>42</v>
      </c>
      <c r="K65">
        <v>1</v>
      </c>
      <c r="L65" t="b">
        <f>IF(AND(TableData3[[#This Row],[Month]]&gt;=Database!$C$9,TableData3[[#This Row],[Month]]&lt;=Database!$D$9),TRUE,FALSE)</f>
        <v>0</v>
      </c>
    </row>
    <row r="66" spans="1:16" x14ac:dyDescent="0.25">
      <c r="A66" t="s">
        <v>108</v>
      </c>
      <c r="B66" s="4">
        <v>43895</v>
      </c>
      <c r="C66" t="s">
        <v>27</v>
      </c>
      <c r="D66" s="3" t="s">
        <v>22</v>
      </c>
      <c r="E66">
        <v>3288</v>
      </c>
      <c r="F66">
        <v>12</v>
      </c>
      <c r="G66">
        <v>17</v>
      </c>
      <c r="H66">
        <v>0.5</v>
      </c>
      <c r="I66">
        <v>1160</v>
      </c>
      <c r="J66" t="s">
        <v>42</v>
      </c>
      <c r="K66">
        <v>1</v>
      </c>
      <c r="L66" t="b">
        <f>IF(AND(TableData3[[#This Row],[Month]]&gt;=Database!$C$9,TableData3[[#This Row],[Month]]&lt;=Database!$D$9),TRUE,FALSE)</f>
        <v>0</v>
      </c>
    </row>
    <row r="67" spans="1:16" x14ac:dyDescent="0.25">
      <c r="A67" t="s">
        <v>109</v>
      </c>
      <c r="B67" s="4">
        <v>43896</v>
      </c>
      <c r="C67" s="3" t="s">
        <v>16</v>
      </c>
      <c r="D67" s="3" t="s">
        <v>15</v>
      </c>
      <c r="E67">
        <v>2897</v>
      </c>
      <c r="F67">
        <v>10</v>
      </c>
      <c r="G67">
        <v>34</v>
      </c>
      <c r="H67">
        <v>1.2</v>
      </c>
      <c r="I67">
        <v>1045</v>
      </c>
      <c r="J67" t="s">
        <v>42</v>
      </c>
      <c r="K67">
        <v>1</v>
      </c>
      <c r="L67" t="b">
        <f>IF(AND(TableData3[[#This Row],[Month]]&gt;=Database!$C$9,TableData3[[#This Row],[Month]]&lt;=Database!$D$9),TRUE,FALSE)</f>
        <v>0</v>
      </c>
    </row>
    <row r="68" spans="1:16" x14ac:dyDescent="0.25">
      <c r="A68" t="s">
        <v>110</v>
      </c>
      <c r="B68" s="4">
        <v>43897</v>
      </c>
      <c r="C68" s="3" t="s">
        <v>20</v>
      </c>
      <c r="D68" s="3" t="s">
        <v>19</v>
      </c>
      <c r="E68">
        <v>3535</v>
      </c>
      <c r="F68">
        <v>12</v>
      </c>
      <c r="G68">
        <v>21</v>
      </c>
      <c r="H68">
        <v>0.6</v>
      </c>
      <c r="I68">
        <v>1031</v>
      </c>
      <c r="J68" t="s">
        <v>42</v>
      </c>
      <c r="K68">
        <v>1</v>
      </c>
      <c r="L68" t="b">
        <f>IF(AND(TableData3[[#This Row],[Month]]&gt;=Database!$C$9,TableData3[[#This Row],[Month]]&lt;=Database!$D$9),TRUE,FALSE)</f>
        <v>0</v>
      </c>
    </row>
    <row r="69" spans="1:16" x14ac:dyDescent="0.25">
      <c r="A69" t="s">
        <v>111</v>
      </c>
      <c r="B69" s="4">
        <v>43898</v>
      </c>
      <c r="C69" s="3" t="s">
        <v>23</v>
      </c>
      <c r="D69" s="3" t="s">
        <v>22</v>
      </c>
      <c r="E69">
        <v>3332</v>
      </c>
      <c r="F69">
        <v>13</v>
      </c>
      <c r="G69">
        <v>39</v>
      </c>
      <c r="H69">
        <v>1.2</v>
      </c>
      <c r="I69">
        <v>899</v>
      </c>
      <c r="J69" t="s">
        <v>42</v>
      </c>
      <c r="K69">
        <v>1</v>
      </c>
      <c r="L69" t="b">
        <f>IF(AND(TableData3[[#This Row],[Month]]&gt;=Database!$C$9,TableData3[[#This Row],[Month]]&lt;=Database!$D$9),TRUE,FALSE)</f>
        <v>0</v>
      </c>
    </row>
    <row r="70" spans="1:16" x14ac:dyDescent="0.25">
      <c r="A70" t="s">
        <v>112</v>
      </c>
      <c r="B70" s="4">
        <v>43899</v>
      </c>
      <c r="C70" t="s">
        <v>26</v>
      </c>
      <c r="D70" s="3" t="s">
        <v>19</v>
      </c>
      <c r="E70">
        <v>3187</v>
      </c>
      <c r="F70">
        <v>16</v>
      </c>
      <c r="G70">
        <v>25</v>
      </c>
      <c r="H70">
        <v>0.8</v>
      </c>
      <c r="I70">
        <v>857</v>
      </c>
      <c r="J70" t="s">
        <v>42</v>
      </c>
      <c r="K70">
        <v>1</v>
      </c>
      <c r="L70" t="b">
        <f>IF(AND(TableData3[[#This Row],[Month]]&gt;=Database!$C$9,TableData3[[#This Row],[Month]]&lt;=Database!$D$9),TRUE,FALSE)</f>
        <v>0</v>
      </c>
    </row>
    <row r="71" spans="1:16" hidden="1" x14ac:dyDescent="0.25">
      <c r="A71" t="s">
        <v>113</v>
      </c>
      <c r="B71" s="4">
        <v>43900</v>
      </c>
      <c r="C71" t="s">
        <v>27</v>
      </c>
      <c r="D71" s="3" t="s">
        <v>22</v>
      </c>
      <c r="E71">
        <v>4150</v>
      </c>
      <c r="F71">
        <v>13</v>
      </c>
      <c r="G71">
        <v>66</v>
      </c>
      <c r="H71">
        <v>1.6</v>
      </c>
      <c r="I71">
        <v>998</v>
      </c>
      <c r="J71" t="s">
        <v>50</v>
      </c>
      <c r="K71">
        <v>1</v>
      </c>
      <c r="L71" t="b">
        <f>IF(AND(TableData3[[#This Row],[Month]]&gt;=Database!$C$9,TableData3[[#This Row],[Month]]&lt;=Database!$D$9),TRUE,FALSE)</f>
        <v>0</v>
      </c>
    </row>
    <row r="72" spans="1:16" hidden="1" x14ac:dyDescent="0.25">
      <c r="A72" t="s">
        <v>114</v>
      </c>
      <c r="B72" s="4">
        <v>43901</v>
      </c>
      <c r="C72" s="3" t="s">
        <v>16</v>
      </c>
      <c r="D72" s="3" t="s">
        <v>15</v>
      </c>
      <c r="E72">
        <v>5274</v>
      </c>
      <c r="F72">
        <v>49</v>
      </c>
      <c r="G72">
        <v>210</v>
      </c>
      <c r="H72">
        <v>3.8</v>
      </c>
      <c r="I72">
        <v>1086</v>
      </c>
      <c r="J72" t="s">
        <v>50</v>
      </c>
      <c r="K72">
        <v>0</v>
      </c>
      <c r="L72" t="b">
        <f>IF(AND(TableData3[[#This Row],[Month]]&gt;=Database!$C$9,TableData3[[#This Row],[Month]]&lt;=Database!$D$9),TRUE,FALSE)</f>
        <v>0</v>
      </c>
    </row>
    <row r="73" spans="1:16" x14ac:dyDescent="0.25">
      <c r="A73" t="s">
        <v>115</v>
      </c>
      <c r="B73" s="4">
        <v>43902</v>
      </c>
      <c r="C73" s="3" t="s">
        <v>20</v>
      </c>
      <c r="D73" s="3" t="s">
        <v>19</v>
      </c>
      <c r="E73">
        <v>4340</v>
      </c>
      <c r="F73">
        <v>20</v>
      </c>
      <c r="G73">
        <v>44</v>
      </c>
      <c r="H73">
        <v>1</v>
      </c>
      <c r="I73">
        <v>995</v>
      </c>
      <c r="J73" s="10" t="s">
        <v>42</v>
      </c>
      <c r="K73">
        <v>1</v>
      </c>
      <c r="L73" t="b">
        <f>IF(AND(TableData3[[#This Row],[Month]]&gt;=Database!$C$9,TableData3[[#This Row],[Month]]&lt;=Database!$D$9),TRUE,FALSE)</f>
        <v>0</v>
      </c>
    </row>
    <row r="74" spans="1:16" x14ac:dyDescent="0.25">
      <c r="A74" t="s">
        <v>116</v>
      </c>
      <c r="B74" s="4">
        <v>43903</v>
      </c>
      <c r="C74" s="3" t="s">
        <v>23</v>
      </c>
      <c r="D74" s="3" t="s">
        <v>22</v>
      </c>
      <c r="E74">
        <v>6452</v>
      </c>
      <c r="F74">
        <v>18</v>
      </c>
      <c r="G74">
        <v>60</v>
      </c>
      <c r="H74">
        <v>0.9</v>
      </c>
      <c r="I74">
        <v>1147</v>
      </c>
      <c r="J74" s="10" t="s">
        <v>42</v>
      </c>
      <c r="K74">
        <v>1</v>
      </c>
      <c r="L74" t="b">
        <f>IF(AND(TableData3[[#This Row],[Month]]&gt;=Database!$C$9,TableData3[[#This Row],[Month]]&lt;=Database!$D$9),TRUE,FALSE)</f>
        <v>0</v>
      </c>
    </row>
    <row r="75" spans="1:16" x14ac:dyDescent="0.25">
      <c r="A75" t="s">
        <v>117</v>
      </c>
      <c r="B75" s="4">
        <v>43904</v>
      </c>
      <c r="C75" t="s">
        <v>26</v>
      </c>
      <c r="D75" s="3" t="s">
        <v>19</v>
      </c>
      <c r="E75">
        <v>4108</v>
      </c>
      <c r="F75">
        <v>26</v>
      </c>
      <c r="G75">
        <v>57</v>
      </c>
      <c r="H75">
        <v>1.4</v>
      </c>
      <c r="I75">
        <v>755</v>
      </c>
      <c r="J75" s="10" t="s">
        <v>42</v>
      </c>
      <c r="K75">
        <v>1</v>
      </c>
      <c r="L75" t="b">
        <f>IF(AND(TableData3[[#This Row],[Month]]&gt;=Database!$C$9,TableData3[[#This Row],[Month]]&lt;=Database!$D$9),TRUE,FALSE)</f>
        <v>0</v>
      </c>
    </row>
    <row r="76" spans="1:16" x14ac:dyDescent="0.25">
      <c r="A76" t="s">
        <v>118</v>
      </c>
      <c r="B76" s="4">
        <v>43905</v>
      </c>
      <c r="C76" t="s">
        <v>27</v>
      </c>
      <c r="D76" s="3" t="s">
        <v>22</v>
      </c>
      <c r="E76">
        <v>3138</v>
      </c>
      <c r="F76">
        <v>15</v>
      </c>
      <c r="G76">
        <v>27</v>
      </c>
      <c r="H76">
        <v>0.9</v>
      </c>
      <c r="I76">
        <v>768</v>
      </c>
      <c r="J76" s="10" t="s">
        <v>42</v>
      </c>
      <c r="K76">
        <v>0</v>
      </c>
      <c r="L76" t="b">
        <f>IF(AND(TableData3[[#This Row],[Month]]&gt;=Database!$C$9,TableData3[[#This Row],[Month]]&lt;=Database!$D$9),TRUE,FALSE)</f>
        <v>0</v>
      </c>
    </row>
    <row r="77" spans="1:16" x14ac:dyDescent="0.25">
      <c r="A77" t="s">
        <v>119</v>
      </c>
      <c r="B77" s="4">
        <v>43906</v>
      </c>
      <c r="C77" s="3" t="s">
        <v>16</v>
      </c>
      <c r="D77" s="3" t="s">
        <v>15</v>
      </c>
      <c r="E77">
        <v>3898</v>
      </c>
      <c r="F77">
        <v>20</v>
      </c>
      <c r="G77">
        <v>51</v>
      </c>
      <c r="H77">
        <v>1.3</v>
      </c>
      <c r="I77">
        <v>821</v>
      </c>
      <c r="J77" s="10" t="s">
        <v>47</v>
      </c>
      <c r="K77">
        <v>0</v>
      </c>
      <c r="L77" t="b">
        <f>IF(AND(TableData3[[#This Row],[Month]]&gt;=Database!$C$9,TableData3[[#This Row],[Month]]&lt;=Database!$D$9),TRUE,FALSE)</f>
        <v>0</v>
      </c>
      <c r="O77" s="3"/>
      <c r="P77" s="3"/>
    </row>
    <row r="78" spans="1:16" x14ac:dyDescent="0.25">
      <c r="A78" t="s">
        <v>120</v>
      </c>
      <c r="B78" s="4">
        <v>43907</v>
      </c>
      <c r="C78" s="3" t="s">
        <v>20</v>
      </c>
      <c r="D78" s="3" t="s">
        <v>19</v>
      </c>
      <c r="E78">
        <v>3034</v>
      </c>
      <c r="F78">
        <v>20</v>
      </c>
      <c r="G78">
        <v>30</v>
      </c>
      <c r="H78">
        <v>1</v>
      </c>
      <c r="I78">
        <v>946</v>
      </c>
      <c r="J78" s="10" t="s">
        <v>42</v>
      </c>
      <c r="K78">
        <v>0</v>
      </c>
      <c r="L78" t="b">
        <f>IF(AND(TableData3[[#This Row],[Month]]&gt;=Database!$C$9,TableData3[[#This Row],[Month]]&lt;=Database!$D$9),TRUE,FALSE)</f>
        <v>0</v>
      </c>
      <c r="O78" s="3"/>
      <c r="P78" s="3"/>
    </row>
    <row r="79" spans="1:16" hidden="1" x14ac:dyDescent="0.25">
      <c r="A79" t="s">
        <v>121</v>
      </c>
      <c r="B79" s="4">
        <v>43908</v>
      </c>
      <c r="C79" s="3" t="s">
        <v>23</v>
      </c>
      <c r="D79" s="3" t="s">
        <v>22</v>
      </c>
      <c r="E79">
        <v>3317</v>
      </c>
      <c r="F79">
        <v>20</v>
      </c>
      <c r="G79">
        <v>37</v>
      </c>
      <c r="H79">
        <v>1.1000000000000001</v>
      </c>
      <c r="I79">
        <v>1148</v>
      </c>
      <c r="J79" s="10" t="s">
        <v>50</v>
      </c>
      <c r="K79">
        <v>1</v>
      </c>
      <c r="L79" t="b">
        <f>IF(AND(TableData3[[#This Row],[Month]]&gt;=Database!$C$9,TableData3[[#This Row],[Month]]&lt;=Database!$D$9),TRUE,FALSE)</f>
        <v>0</v>
      </c>
      <c r="O79" s="3"/>
      <c r="P79" s="3"/>
    </row>
    <row r="80" spans="1:16" hidden="1" x14ac:dyDescent="0.25">
      <c r="A80" t="s">
        <v>122</v>
      </c>
      <c r="B80" s="4">
        <v>43909</v>
      </c>
      <c r="C80" t="s">
        <v>26</v>
      </c>
      <c r="D80" s="3" t="s">
        <v>19</v>
      </c>
      <c r="E80">
        <v>3331</v>
      </c>
      <c r="F80">
        <v>20</v>
      </c>
      <c r="G80">
        <v>45</v>
      </c>
      <c r="H80">
        <v>1.3</v>
      </c>
      <c r="I80">
        <v>1025</v>
      </c>
      <c r="J80" s="10" t="s">
        <v>50</v>
      </c>
      <c r="K80">
        <v>1</v>
      </c>
      <c r="L80" t="b">
        <f>IF(AND(TableData3[[#This Row],[Month]]&gt;=Database!$C$9,TableData3[[#This Row],[Month]]&lt;=Database!$D$9),TRUE,FALSE)</f>
        <v>0</v>
      </c>
      <c r="P80" s="3"/>
    </row>
    <row r="81" spans="1:16" x14ac:dyDescent="0.25">
      <c r="A81" t="s">
        <v>123</v>
      </c>
      <c r="B81" s="4">
        <v>43910</v>
      </c>
      <c r="C81" t="s">
        <v>27</v>
      </c>
      <c r="D81" s="3" t="s">
        <v>22</v>
      </c>
      <c r="E81">
        <v>3926</v>
      </c>
      <c r="F81">
        <v>37</v>
      </c>
      <c r="G81">
        <v>80</v>
      </c>
      <c r="H81">
        <v>2</v>
      </c>
      <c r="I81">
        <v>927</v>
      </c>
      <c r="J81" s="10" t="s">
        <v>42</v>
      </c>
      <c r="K81">
        <v>0</v>
      </c>
      <c r="L81" t="b">
        <f>IF(AND(TableData3[[#This Row],[Month]]&gt;=Database!$C$9,TableData3[[#This Row],[Month]]&lt;=Database!$D$9),TRUE,FALSE)</f>
        <v>0</v>
      </c>
      <c r="P81" s="3"/>
    </row>
    <row r="82" spans="1:16" x14ac:dyDescent="0.25">
      <c r="A82" t="s">
        <v>124</v>
      </c>
      <c r="B82" s="4">
        <v>43911</v>
      </c>
      <c r="C82" s="3" t="s">
        <v>16</v>
      </c>
      <c r="D82" s="3" t="s">
        <v>15</v>
      </c>
      <c r="E82">
        <v>3566</v>
      </c>
      <c r="F82">
        <v>106</v>
      </c>
      <c r="G82">
        <v>271</v>
      </c>
      <c r="H82">
        <v>7</v>
      </c>
      <c r="I82">
        <v>857</v>
      </c>
      <c r="J82" s="10" t="s">
        <v>42</v>
      </c>
      <c r="K82">
        <v>1</v>
      </c>
      <c r="L82" t="b">
        <f>IF(AND(TableData3[[#This Row],[Month]]&gt;=Database!$C$9,TableData3[[#This Row],[Month]]&lt;=Database!$D$9),TRUE,FALSE)</f>
        <v>0</v>
      </c>
    </row>
    <row r="83" spans="1:16" x14ac:dyDescent="0.25">
      <c r="A83" t="s">
        <v>125</v>
      </c>
      <c r="B83" s="4">
        <v>43912</v>
      </c>
      <c r="C83" s="3" t="s">
        <v>20</v>
      </c>
      <c r="D83" s="3" t="s">
        <v>19</v>
      </c>
      <c r="E83">
        <v>6481</v>
      </c>
      <c r="F83">
        <v>224</v>
      </c>
      <c r="G83">
        <v>969</v>
      </c>
      <c r="H83">
        <v>9</v>
      </c>
      <c r="I83">
        <v>1079</v>
      </c>
      <c r="J83" s="10" t="s">
        <v>42</v>
      </c>
      <c r="K83">
        <v>1</v>
      </c>
      <c r="L83" t="b">
        <f>IF(AND(TableData3[[#This Row],[Month]]&gt;=Database!$C$9,TableData3[[#This Row],[Month]]&lt;=Database!$D$9),TRUE,FALSE)</f>
        <v>0</v>
      </c>
    </row>
    <row r="84" spans="1:16" x14ac:dyDescent="0.25">
      <c r="A84" t="s">
        <v>126</v>
      </c>
      <c r="B84" s="4">
        <v>43913</v>
      </c>
      <c r="C84" s="3" t="s">
        <v>23</v>
      </c>
      <c r="D84" s="3" t="s">
        <v>22</v>
      </c>
      <c r="E84">
        <v>3864</v>
      </c>
      <c r="F84">
        <v>80</v>
      </c>
      <c r="G84">
        <v>233</v>
      </c>
      <c r="H84">
        <v>3.8</v>
      </c>
      <c r="I84">
        <v>855</v>
      </c>
      <c r="J84" s="10" t="s">
        <v>42</v>
      </c>
      <c r="K84">
        <v>0</v>
      </c>
      <c r="L84" t="b">
        <f>IF(AND(TableData3[[#This Row],[Month]]&gt;=Database!$C$9,TableData3[[#This Row],[Month]]&lt;=Database!$D$9),TRUE,FALSE)</f>
        <v>0</v>
      </c>
    </row>
    <row r="85" spans="1:16" x14ac:dyDescent="0.25">
      <c r="A85" t="s">
        <v>127</v>
      </c>
      <c r="B85" s="4">
        <v>43914</v>
      </c>
      <c r="C85" t="s">
        <v>26</v>
      </c>
      <c r="D85" s="3" t="s">
        <v>19</v>
      </c>
      <c r="E85">
        <v>4455</v>
      </c>
      <c r="F85">
        <v>83</v>
      </c>
      <c r="G85">
        <v>219</v>
      </c>
      <c r="H85">
        <v>1</v>
      </c>
      <c r="I85">
        <v>824</v>
      </c>
      <c r="J85" s="10" t="s">
        <v>42</v>
      </c>
      <c r="K85">
        <v>1</v>
      </c>
      <c r="L85" t="b">
        <f>IF(AND(TableData3[[#This Row],[Month]]&gt;=Database!$C$9,TableData3[[#This Row],[Month]]&lt;=Database!$D$9),TRUE,FALSE)</f>
        <v>0</v>
      </c>
    </row>
    <row r="86" spans="1:16" x14ac:dyDescent="0.25">
      <c r="A86" t="s">
        <v>128</v>
      </c>
      <c r="B86" s="4">
        <v>43915</v>
      </c>
      <c r="C86" t="s">
        <v>27</v>
      </c>
      <c r="D86" s="3" t="s">
        <v>22</v>
      </c>
      <c r="E86">
        <v>6771</v>
      </c>
      <c r="F86">
        <v>28</v>
      </c>
      <c r="G86">
        <v>120</v>
      </c>
      <c r="H86">
        <v>0.9</v>
      </c>
      <c r="I86">
        <v>1464</v>
      </c>
      <c r="J86" s="10" t="s">
        <v>42</v>
      </c>
      <c r="K86">
        <v>1</v>
      </c>
      <c r="L86" t="b">
        <f>IF(AND(TableData3[[#This Row],[Month]]&gt;=Database!$C$9,TableData3[[#This Row],[Month]]&lt;=Database!$D$9),TRUE,FALSE)</f>
        <v>0</v>
      </c>
    </row>
    <row r="87" spans="1:16" hidden="1" x14ac:dyDescent="0.25">
      <c r="A87" t="s">
        <v>129</v>
      </c>
      <c r="B87" s="4">
        <v>43916</v>
      </c>
      <c r="C87" s="3" t="s">
        <v>16</v>
      </c>
      <c r="D87" s="3" t="s">
        <v>15</v>
      </c>
      <c r="E87">
        <v>3153</v>
      </c>
      <c r="F87">
        <v>23</v>
      </c>
      <c r="G87">
        <v>54</v>
      </c>
      <c r="H87">
        <v>1.4</v>
      </c>
      <c r="I87">
        <v>708</v>
      </c>
      <c r="J87" s="10" t="s">
        <v>50</v>
      </c>
      <c r="K87">
        <v>1</v>
      </c>
      <c r="L87" t="b">
        <f>IF(AND(TableData3[[#This Row],[Month]]&gt;=Database!$C$9,TableData3[[#This Row],[Month]]&lt;=Database!$D$9),TRUE,FALSE)</f>
        <v>0</v>
      </c>
    </row>
    <row r="88" spans="1:16" hidden="1" x14ac:dyDescent="0.25">
      <c r="A88" t="s">
        <v>130</v>
      </c>
      <c r="B88" s="4">
        <v>43917</v>
      </c>
      <c r="C88" s="3" t="s">
        <v>20</v>
      </c>
      <c r="D88" s="3" t="s">
        <v>19</v>
      </c>
      <c r="E88">
        <v>3585</v>
      </c>
      <c r="F88">
        <v>24</v>
      </c>
      <c r="G88">
        <v>46</v>
      </c>
      <c r="H88">
        <v>0.9</v>
      </c>
      <c r="I88">
        <v>905</v>
      </c>
      <c r="J88" s="10" t="s">
        <v>50</v>
      </c>
      <c r="K88">
        <v>1</v>
      </c>
      <c r="L88" t="b">
        <f>IF(AND(TableData3[[#This Row],[Month]]&gt;=Database!$C$9,TableData3[[#This Row],[Month]]&lt;=Database!$D$9),TRUE,FALSE)</f>
        <v>0</v>
      </c>
    </row>
    <row r="89" spans="1:16" hidden="1" x14ac:dyDescent="0.25">
      <c r="A89" t="s">
        <v>131</v>
      </c>
      <c r="B89" s="4">
        <v>43918</v>
      </c>
      <c r="C89" s="3" t="s">
        <v>23</v>
      </c>
      <c r="D89" s="3" t="s">
        <v>22</v>
      </c>
      <c r="E89">
        <v>3682</v>
      </c>
      <c r="F89">
        <v>24</v>
      </c>
      <c r="G89">
        <v>67</v>
      </c>
      <c r="H89">
        <v>1.3</v>
      </c>
      <c r="I89">
        <v>921</v>
      </c>
      <c r="J89" s="10" t="s">
        <v>50</v>
      </c>
      <c r="K89">
        <v>1</v>
      </c>
      <c r="L89" t="b">
        <f>IF(AND(TableData3[[#This Row],[Month]]&gt;=Database!$C$9,TableData3[[#This Row],[Month]]&lt;=Database!$D$9),TRUE,FALSE)</f>
        <v>0</v>
      </c>
    </row>
    <row r="90" spans="1:16" x14ac:dyDescent="0.25">
      <c r="A90" t="s">
        <v>132</v>
      </c>
      <c r="B90" s="4">
        <v>43919</v>
      </c>
      <c r="C90" t="s">
        <v>26</v>
      </c>
      <c r="D90" s="3" t="s">
        <v>19</v>
      </c>
      <c r="E90">
        <v>3242</v>
      </c>
      <c r="F90">
        <v>14</v>
      </c>
      <c r="G90">
        <v>38</v>
      </c>
      <c r="H90">
        <v>1</v>
      </c>
      <c r="I90">
        <v>942</v>
      </c>
      <c r="J90" s="10" t="s">
        <v>42</v>
      </c>
      <c r="K90">
        <v>1</v>
      </c>
      <c r="L90" t="b">
        <f>IF(AND(TableData3[[#This Row],[Month]]&gt;=Database!$C$9,TableData3[[#This Row],[Month]]&lt;=Database!$D$9),TRUE,FALSE)</f>
        <v>0</v>
      </c>
    </row>
    <row r="91" spans="1:16" x14ac:dyDescent="0.25">
      <c r="A91" t="s">
        <v>133</v>
      </c>
      <c r="B91" s="4">
        <v>43920</v>
      </c>
      <c r="C91" t="s">
        <v>27</v>
      </c>
      <c r="D91" s="3" t="s">
        <v>22</v>
      </c>
      <c r="E91">
        <v>3325</v>
      </c>
      <c r="F91">
        <v>15</v>
      </c>
      <c r="G91">
        <v>44</v>
      </c>
      <c r="H91">
        <v>1.1000000000000001</v>
      </c>
      <c r="I91">
        <v>942</v>
      </c>
      <c r="J91" s="10" t="s">
        <v>42</v>
      </c>
      <c r="K91">
        <v>1</v>
      </c>
      <c r="L91" t="b">
        <f>IF(AND(TableData3[[#This Row],[Month]]&gt;=Database!$C$9,TableData3[[#This Row],[Month]]&lt;=Database!$D$9),TRUE,FALSE)</f>
        <v>0</v>
      </c>
    </row>
    <row r="92" spans="1:16" x14ac:dyDescent="0.25">
      <c r="A92" t="s">
        <v>134</v>
      </c>
      <c r="B92" s="4">
        <v>43921</v>
      </c>
      <c r="C92" s="3" t="s">
        <v>16</v>
      </c>
      <c r="D92" s="3" t="s">
        <v>15</v>
      </c>
      <c r="E92">
        <v>5637</v>
      </c>
      <c r="F92">
        <v>21</v>
      </c>
      <c r="G92">
        <v>102</v>
      </c>
      <c r="H92">
        <v>1.7</v>
      </c>
      <c r="I92">
        <v>1238</v>
      </c>
      <c r="J92" s="10" t="s">
        <v>42</v>
      </c>
      <c r="K92">
        <v>1</v>
      </c>
      <c r="L92" t="b">
        <f>IF(AND(TableData3[[#This Row],[Month]]&gt;=Database!$C$9,TableData3[[#This Row],[Month]]&lt;=Database!$D$9),TRUE,FALSE)</f>
        <v>0</v>
      </c>
    </row>
    <row r="93" spans="1:16" hidden="1" x14ac:dyDescent="0.25">
      <c r="A93" t="s">
        <v>135</v>
      </c>
      <c r="B93" s="4">
        <v>43922</v>
      </c>
      <c r="C93" s="3" t="s">
        <v>20</v>
      </c>
      <c r="D93" s="3" t="s">
        <v>19</v>
      </c>
      <c r="E93">
        <v>3893</v>
      </c>
      <c r="F93">
        <v>29</v>
      </c>
      <c r="G93">
        <v>83</v>
      </c>
      <c r="H93">
        <v>2</v>
      </c>
      <c r="I93">
        <v>798</v>
      </c>
      <c r="J93" s="10" t="s">
        <v>42</v>
      </c>
      <c r="K93">
        <v>1</v>
      </c>
      <c r="L93" t="b">
        <f>IF(AND(TableData3[[#This Row],[Month]]&gt;=Database!$C$9,TableData3[[#This Row],[Month]]&lt;=Database!$D$9),TRUE,FALSE)</f>
        <v>0</v>
      </c>
    </row>
    <row r="94" spans="1:16" hidden="1" x14ac:dyDescent="0.25">
      <c r="A94" t="s">
        <v>136</v>
      </c>
      <c r="B94" s="4">
        <v>43923</v>
      </c>
      <c r="C94" s="3" t="s">
        <v>23</v>
      </c>
      <c r="D94" s="3" t="s">
        <v>22</v>
      </c>
      <c r="E94">
        <v>3117</v>
      </c>
      <c r="F94">
        <v>21</v>
      </c>
      <c r="G94">
        <v>43</v>
      </c>
      <c r="H94">
        <v>1.3</v>
      </c>
      <c r="I94">
        <v>828</v>
      </c>
      <c r="J94" s="10" t="s">
        <v>42</v>
      </c>
      <c r="K94">
        <v>1</v>
      </c>
      <c r="L94" t="b">
        <f>IF(AND(TableData3[[#This Row],[Month]]&gt;=Database!$C$9,TableData3[[#This Row],[Month]]&lt;=Database!$D$9),TRUE,FALSE)</f>
        <v>0</v>
      </c>
    </row>
    <row r="95" spans="1:16" hidden="1" x14ac:dyDescent="0.25">
      <c r="A95" t="s">
        <v>137</v>
      </c>
      <c r="B95" s="4">
        <v>43924</v>
      </c>
      <c r="C95" t="s">
        <v>26</v>
      </c>
      <c r="D95" s="3" t="s">
        <v>19</v>
      </c>
      <c r="E95">
        <v>2970</v>
      </c>
      <c r="F95">
        <v>17</v>
      </c>
      <c r="G95">
        <v>41</v>
      </c>
      <c r="H95">
        <v>1</v>
      </c>
      <c r="I95">
        <v>840</v>
      </c>
      <c r="J95" s="10" t="s">
        <v>47</v>
      </c>
      <c r="K95">
        <v>1</v>
      </c>
      <c r="L95" t="b">
        <f>IF(AND(TableData3[[#This Row],[Month]]&gt;=Database!$C$9,TableData3[[#This Row],[Month]]&lt;=Database!$D$9),TRUE,FALSE)</f>
        <v>0</v>
      </c>
    </row>
    <row r="96" spans="1:16" hidden="1" x14ac:dyDescent="0.25">
      <c r="A96" t="s">
        <v>138</v>
      </c>
      <c r="B96" s="4">
        <v>43925</v>
      </c>
      <c r="C96" t="s">
        <v>27</v>
      </c>
      <c r="D96" s="3" t="s">
        <v>22</v>
      </c>
      <c r="E96">
        <v>2584</v>
      </c>
      <c r="F96">
        <v>22</v>
      </c>
      <c r="G96">
        <v>37</v>
      </c>
      <c r="H96">
        <v>5.7</v>
      </c>
      <c r="I96">
        <v>833</v>
      </c>
      <c r="J96" s="10" t="s">
        <v>42</v>
      </c>
      <c r="K96">
        <v>1</v>
      </c>
      <c r="L96" t="b">
        <f>IF(AND(TableData3[[#This Row],[Month]]&gt;=Database!$C$9,TableData3[[#This Row],[Month]]&lt;=Database!$D$9),TRUE,FALSE)</f>
        <v>0</v>
      </c>
    </row>
    <row r="97" spans="1:12" hidden="1" x14ac:dyDescent="0.25">
      <c r="A97" t="s">
        <v>139</v>
      </c>
      <c r="B97" s="4">
        <v>43926</v>
      </c>
      <c r="C97" s="3" t="s">
        <v>16</v>
      </c>
      <c r="D97" s="3" t="s">
        <v>15</v>
      </c>
      <c r="E97">
        <v>2763</v>
      </c>
      <c r="F97">
        <v>21</v>
      </c>
      <c r="G97">
        <v>45</v>
      </c>
      <c r="H97">
        <v>4.7</v>
      </c>
      <c r="I97">
        <v>778</v>
      </c>
      <c r="J97" s="10" t="s">
        <v>50</v>
      </c>
      <c r="K97">
        <v>1</v>
      </c>
      <c r="L97" t="b">
        <f>IF(AND(TableData3[[#This Row],[Month]]&gt;=Database!$C$9,TableData3[[#This Row],[Month]]&lt;=Database!$D$9),TRUE,FALSE)</f>
        <v>0</v>
      </c>
    </row>
    <row r="98" spans="1:12" hidden="1" x14ac:dyDescent="0.25">
      <c r="A98" t="s">
        <v>140</v>
      </c>
      <c r="B98" s="4">
        <v>43927</v>
      </c>
      <c r="C98" s="3" t="s">
        <v>20</v>
      </c>
      <c r="D98" s="3" t="s">
        <v>19</v>
      </c>
      <c r="E98">
        <v>2752</v>
      </c>
      <c r="F98">
        <v>18</v>
      </c>
      <c r="G98">
        <v>40</v>
      </c>
      <c r="H98">
        <v>1.7</v>
      </c>
      <c r="I98">
        <v>841</v>
      </c>
      <c r="J98" t="s">
        <v>42</v>
      </c>
      <c r="K98">
        <v>1</v>
      </c>
      <c r="L98" t="b">
        <f>IF(AND(TableData3[[#This Row],[Month]]&gt;=Database!$C$9,TableData3[[#This Row],[Month]]&lt;=Database!$D$9),TRUE,FALSE)</f>
        <v>0</v>
      </c>
    </row>
    <row r="99" spans="1:12" hidden="1" x14ac:dyDescent="0.25">
      <c r="A99" t="s">
        <v>141</v>
      </c>
      <c r="B99" s="4">
        <v>43928</v>
      </c>
      <c r="C99" s="3" t="s">
        <v>23</v>
      </c>
      <c r="D99" s="3" t="s">
        <v>22</v>
      </c>
      <c r="E99">
        <v>3101</v>
      </c>
      <c r="F99">
        <v>29</v>
      </c>
      <c r="G99">
        <v>62</v>
      </c>
      <c r="H99">
        <v>1.7</v>
      </c>
      <c r="I99">
        <v>895</v>
      </c>
      <c r="J99" t="s">
        <v>42</v>
      </c>
      <c r="K99">
        <v>0</v>
      </c>
      <c r="L99" t="b">
        <f>IF(AND(TableData3[[#This Row],[Month]]&gt;=Database!$C$9,TableData3[[#This Row],[Month]]&lt;=Database!$D$9),TRUE,FALSE)</f>
        <v>0</v>
      </c>
    </row>
    <row r="100" spans="1:12" hidden="1" x14ac:dyDescent="0.25">
      <c r="A100" t="s">
        <v>142</v>
      </c>
      <c r="B100" s="4">
        <v>43929</v>
      </c>
      <c r="C100" t="s">
        <v>26</v>
      </c>
      <c r="D100" s="3" t="s">
        <v>19</v>
      </c>
      <c r="E100">
        <v>3472</v>
      </c>
      <c r="F100">
        <v>44</v>
      </c>
      <c r="G100">
        <v>100</v>
      </c>
      <c r="H100">
        <v>1.3</v>
      </c>
      <c r="I100">
        <v>905</v>
      </c>
      <c r="J100" t="s">
        <v>42</v>
      </c>
      <c r="K100">
        <v>1</v>
      </c>
      <c r="L100" t="b">
        <f>IF(AND(TableData3[[#This Row],[Month]]&gt;=Database!$C$9,TableData3[[#This Row],[Month]]&lt;=Database!$D$9),TRUE,FALSE)</f>
        <v>0</v>
      </c>
    </row>
    <row r="101" spans="1:12" hidden="1" x14ac:dyDescent="0.25">
      <c r="A101" t="s">
        <v>143</v>
      </c>
      <c r="B101" s="4">
        <v>43930</v>
      </c>
      <c r="C101" t="s">
        <v>27</v>
      </c>
      <c r="D101" s="3" t="s">
        <v>22</v>
      </c>
      <c r="E101">
        <v>3685</v>
      </c>
      <c r="F101">
        <v>43</v>
      </c>
      <c r="G101">
        <v>82</v>
      </c>
      <c r="H101">
        <v>1.8</v>
      </c>
      <c r="I101">
        <v>935</v>
      </c>
      <c r="J101" t="s">
        <v>50</v>
      </c>
      <c r="K101">
        <v>1</v>
      </c>
      <c r="L101" t="b">
        <f>IF(AND(TableData3[[#This Row],[Month]]&gt;=Database!$C$9,TableData3[[#This Row],[Month]]&lt;=Database!$D$9),TRUE,FALSE)</f>
        <v>0</v>
      </c>
    </row>
    <row r="102" spans="1:12" hidden="1" x14ac:dyDescent="0.25">
      <c r="A102" t="s">
        <v>144</v>
      </c>
      <c r="B102" s="4">
        <v>43931</v>
      </c>
      <c r="C102" s="3" t="s">
        <v>16</v>
      </c>
      <c r="D102" s="3" t="s">
        <v>15</v>
      </c>
      <c r="E102">
        <v>3790</v>
      </c>
      <c r="F102">
        <v>62</v>
      </c>
      <c r="G102">
        <v>164</v>
      </c>
      <c r="H102">
        <v>1.2</v>
      </c>
      <c r="I102">
        <v>1124</v>
      </c>
      <c r="J102" t="s">
        <v>50</v>
      </c>
      <c r="K102">
        <v>1</v>
      </c>
      <c r="L102" t="b">
        <f>IF(AND(TableData3[[#This Row],[Month]]&gt;=Database!$C$9,TableData3[[#This Row],[Month]]&lt;=Database!$D$9),TRUE,FALSE)</f>
        <v>0</v>
      </c>
    </row>
    <row r="103" spans="1:12" hidden="1" x14ac:dyDescent="0.25">
      <c r="A103" t="s">
        <v>145</v>
      </c>
      <c r="B103" s="4">
        <v>43932</v>
      </c>
      <c r="C103" s="3" t="s">
        <v>20</v>
      </c>
      <c r="D103" s="3" t="s">
        <v>19</v>
      </c>
      <c r="E103">
        <v>3559</v>
      </c>
      <c r="F103">
        <v>49</v>
      </c>
      <c r="G103">
        <v>130</v>
      </c>
      <c r="H103">
        <v>1.3</v>
      </c>
      <c r="I103">
        <v>996</v>
      </c>
      <c r="J103" t="s">
        <v>50</v>
      </c>
      <c r="K103">
        <v>0</v>
      </c>
      <c r="L103" t="b">
        <f>IF(AND(TableData3[[#This Row],[Month]]&gt;=Database!$C$9,TableData3[[#This Row],[Month]]&lt;=Database!$D$9),TRUE,FALSE)</f>
        <v>0</v>
      </c>
    </row>
    <row r="104" spans="1:12" hidden="1" x14ac:dyDescent="0.25">
      <c r="A104" t="s">
        <v>146</v>
      </c>
      <c r="B104" s="4">
        <v>43933</v>
      </c>
      <c r="C104" s="3" t="s">
        <v>23</v>
      </c>
      <c r="D104" s="3" t="s">
        <v>22</v>
      </c>
      <c r="E104">
        <v>6009</v>
      </c>
      <c r="F104">
        <v>29</v>
      </c>
      <c r="G104">
        <v>110</v>
      </c>
      <c r="H104">
        <v>1.8</v>
      </c>
      <c r="I104">
        <v>1527</v>
      </c>
      <c r="J104" t="s">
        <v>42</v>
      </c>
      <c r="K104">
        <v>0</v>
      </c>
      <c r="L104" t="b">
        <f>IF(AND(TableData3[[#This Row],[Month]]&gt;=Database!$C$9,TableData3[[#This Row],[Month]]&lt;=Database!$D$9),TRUE,FALSE)</f>
        <v>0</v>
      </c>
    </row>
    <row r="105" spans="1:12" hidden="1" x14ac:dyDescent="0.25">
      <c r="A105" t="s">
        <v>147</v>
      </c>
      <c r="B105" s="4">
        <v>43934</v>
      </c>
      <c r="C105" t="s">
        <v>26</v>
      </c>
      <c r="D105" s="3" t="s">
        <v>19</v>
      </c>
      <c r="E105">
        <v>4379</v>
      </c>
      <c r="F105">
        <v>29</v>
      </c>
      <c r="G105">
        <v>72</v>
      </c>
      <c r="H105">
        <v>2.1</v>
      </c>
      <c r="I105">
        <v>820</v>
      </c>
      <c r="J105" t="s">
        <v>42</v>
      </c>
      <c r="K105">
        <v>0</v>
      </c>
      <c r="L105" t="b">
        <f>IF(AND(TableData3[[#This Row],[Month]]&gt;=Database!$C$9,TableData3[[#This Row],[Month]]&lt;=Database!$D$9),TRUE,FALSE)</f>
        <v>0</v>
      </c>
    </row>
    <row r="106" spans="1:12" hidden="1" x14ac:dyDescent="0.25">
      <c r="A106" t="s">
        <v>148</v>
      </c>
      <c r="B106" s="4">
        <v>43935</v>
      </c>
      <c r="C106" t="s">
        <v>27</v>
      </c>
      <c r="D106" s="3" t="s">
        <v>22</v>
      </c>
      <c r="E106">
        <v>2520</v>
      </c>
      <c r="F106">
        <v>18</v>
      </c>
      <c r="G106">
        <v>30</v>
      </c>
      <c r="H106">
        <v>1.4</v>
      </c>
      <c r="I106">
        <v>676</v>
      </c>
      <c r="J106" t="s">
        <v>42</v>
      </c>
      <c r="K106">
        <v>1</v>
      </c>
      <c r="L106" t="b">
        <f>IF(AND(TableData3[[#This Row],[Month]]&gt;=Database!$C$9,TableData3[[#This Row],[Month]]&lt;=Database!$D$9),TRUE,FALSE)</f>
        <v>0</v>
      </c>
    </row>
    <row r="107" spans="1:12" hidden="1" x14ac:dyDescent="0.25">
      <c r="A107" t="s">
        <v>149</v>
      </c>
      <c r="B107" s="4">
        <v>43936</v>
      </c>
      <c r="C107" s="3" t="s">
        <v>16</v>
      </c>
      <c r="D107" s="3" t="s">
        <v>15</v>
      </c>
      <c r="E107">
        <v>3171</v>
      </c>
      <c r="F107">
        <v>25</v>
      </c>
      <c r="G107">
        <v>45</v>
      </c>
      <c r="H107">
        <v>1.4</v>
      </c>
      <c r="I107">
        <v>862</v>
      </c>
      <c r="J107" t="s">
        <v>42</v>
      </c>
      <c r="K107">
        <v>1</v>
      </c>
      <c r="L107" t="b">
        <f>IF(AND(TableData3[[#This Row],[Month]]&gt;=Database!$C$9,TableData3[[#This Row],[Month]]&lt;=Database!$D$9),TRUE,FALSE)</f>
        <v>0</v>
      </c>
    </row>
    <row r="108" spans="1:12" x14ac:dyDescent="0.25">
      <c r="B108" s="20"/>
      <c r="G108">
        <f>SUM(G62:G92)</f>
        <v>3147</v>
      </c>
      <c r="J108"/>
    </row>
    <row r="109" spans="1:12" x14ac:dyDescent="0.25">
      <c r="B109" s="20"/>
      <c r="J109"/>
    </row>
    <row r="110" spans="1:12" x14ac:dyDescent="0.25">
      <c r="B110" s="20"/>
      <c r="J110"/>
    </row>
    <row r="111" spans="1:12" x14ac:dyDescent="0.25">
      <c r="B111" s="20"/>
      <c r="J111"/>
    </row>
    <row r="112" spans="1:12" x14ac:dyDescent="0.25">
      <c r="B112" s="20"/>
      <c r="J112"/>
    </row>
    <row r="113" spans="2:10" x14ac:dyDescent="0.25">
      <c r="B113" s="20"/>
      <c r="J113"/>
    </row>
    <row r="114" spans="2:10" x14ac:dyDescent="0.25">
      <c r="B114" s="20"/>
      <c r="J114"/>
    </row>
    <row r="115" spans="2:10" x14ac:dyDescent="0.25">
      <c r="B115" s="20"/>
      <c r="J115"/>
    </row>
    <row r="116" spans="2:10" x14ac:dyDescent="0.25">
      <c r="B116" s="20"/>
      <c r="J116"/>
    </row>
    <row r="117" spans="2:10" x14ac:dyDescent="0.25">
      <c r="B117" s="20"/>
      <c r="J117"/>
    </row>
    <row r="118" spans="2:10" x14ac:dyDescent="0.25">
      <c r="B118" s="20"/>
      <c r="J118"/>
    </row>
    <row r="119" spans="2:10" x14ac:dyDescent="0.25">
      <c r="B119" s="20"/>
      <c r="J119"/>
    </row>
    <row r="120" spans="2:10" x14ac:dyDescent="0.25">
      <c r="B120" s="20"/>
      <c r="J120"/>
    </row>
    <row r="121" spans="2:10" x14ac:dyDescent="0.25">
      <c r="B121" s="20"/>
    </row>
    <row r="122" spans="2:10" x14ac:dyDescent="0.25">
      <c r="B122" s="20"/>
    </row>
    <row r="123" spans="2:10" x14ac:dyDescent="0.25">
      <c r="B123" s="20"/>
    </row>
    <row r="124" spans="2:10" x14ac:dyDescent="0.25">
      <c r="B124" s="20"/>
    </row>
    <row r="125" spans="2:10" x14ac:dyDescent="0.25">
      <c r="B125" s="20"/>
    </row>
    <row r="126" spans="2:10" x14ac:dyDescent="0.25">
      <c r="B126" s="20"/>
    </row>
    <row r="127" spans="2:10" x14ac:dyDescent="0.25">
      <c r="B127" s="20"/>
    </row>
    <row r="128" spans="2:10" x14ac:dyDescent="0.25">
      <c r="B128" s="20"/>
    </row>
    <row r="129" spans="2:2" x14ac:dyDescent="0.25">
      <c r="B129" s="20"/>
    </row>
    <row r="130" spans="2:2" x14ac:dyDescent="0.25">
      <c r="B130" s="20"/>
    </row>
    <row r="131" spans="2:2" x14ac:dyDescent="0.25">
      <c r="B131" s="20"/>
    </row>
    <row r="132" spans="2:2" x14ac:dyDescent="0.25">
      <c r="B132" s="20"/>
    </row>
    <row r="133" spans="2:2" x14ac:dyDescent="0.25">
      <c r="B133" s="20"/>
    </row>
    <row r="134" spans="2:2" x14ac:dyDescent="0.25">
      <c r="B134" s="20"/>
    </row>
    <row r="135" spans="2:2" x14ac:dyDescent="0.25">
      <c r="B135" s="20"/>
    </row>
    <row r="136" spans="2:2" x14ac:dyDescent="0.25">
      <c r="B136" s="20"/>
    </row>
    <row r="137" spans="2:2" x14ac:dyDescent="0.25">
      <c r="B137" s="20"/>
    </row>
    <row r="138" spans="2:2" x14ac:dyDescent="0.25">
      <c r="B138" s="20"/>
    </row>
    <row r="139" spans="2:2" x14ac:dyDescent="0.25">
      <c r="B139" s="20"/>
    </row>
    <row r="140" spans="2:2" x14ac:dyDescent="0.25">
      <c r="B140" s="20"/>
    </row>
    <row r="141" spans="2:2" x14ac:dyDescent="0.25">
      <c r="B141" s="20"/>
    </row>
    <row r="142" spans="2:2" x14ac:dyDescent="0.25">
      <c r="B142" s="20"/>
    </row>
    <row r="143" spans="2:2" x14ac:dyDescent="0.25">
      <c r="B143" s="20"/>
    </row>
    <row r="144" spans="2:2" x14ac:dyDescent="0.25">
      <c r="B144" s="20"/>
    </row>
    <row r="145" spans="2:2" x14ac:dyDescent="0.25">
      <c r="B145" s="2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Database</vt:lpstr>
      <vt:lpstr>Datasource(1)</vt:lpstr>
      <vt:lpstr>Datasource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 With Decision: Brings data to life</dc:creator>
  <cp:keywords/>
  <dc:description/>
  <cp:lastModifiedBy>HP</cp:lastModifiedBy>
  <cp:revision/>
  <dcterms:created xsi:type="dcterms:W3CDTF">2020-11-29T00:19:45Z</dcterms:created>
  <dcterms:modified xsi:type="dcterms:W3CDTF">2022-02-22T14:41:40Z</dcterms:modified>
  <cp:category/>
  <cp:contentStatus/>
</cp:coreProperties>
</file>